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925" tabRatio="601"/>
  </bookViews>
  <sheets>
    <sheet name="2011" sheetId="1" r:id="rId1"/>
  </sheets>
  <definedNames>
    <definedName name="_xlnm._FilterDatabase" localSheetId="0" hidden="1">'2011'!$A$14:$E$841</definedName>
    <definedName name="_xlnm.Print_Titles" localSheetId="0">'2011'!$A:$E,'2011'!$14:$17</definedName>
    <definedName name="_xlnm.Print_Area" localSheetId="0">'2011'!$A$1:$DF$844</definedName>
  </definedNames>
  <calcPr calcId="124519"/>
</workbook>
</file>

<file path=xl/calcChain.xml><?xml version="1.0" encoding="utf-8"?>
<calcChain xmlns="http://schemas.openxmlformats.org/spreadsheetml/2006/main">
  <c r="DF410" i="1"/>
  <c r="DE410"/>
  <c r="CZ409"/>
  <c r="CZ407" s="1"/>
  <c r="DA409"/>
  <c r="DA407" s="1"/>
  <c r="DB409"/>
  <c r="DB407" s="1"/>
  <c r="DC409"/>
  <c r="DC407" s="1"/>
  <c r="DD409"/>
  <c r="DD407" s="1"/>
  <c r="DE409"/>
  <c r="DF409"/>
  <c r="CY409"/>
  <c r="CY407" s="1"/>
  <c r="CZ77"/>
  <c r="CZ75"/>
  <c r="CZ424"/>
  <c r="CY634"/>
  <c r="CY837"/>
  <c r="CY836"/>
  <c r="CY834"/>
  <c r="CZ343"/>
  <c r="CZ379"/>
  <c r="CZ421"/>
  <c r="CZ423"/>
  <c r="CZ531"/>
  <c r="CZ533"/>
  <c r="CZ535"/>
  <c r="CZ74"/>
  <c r="CZ54"/>
  <c r="CZ53"/>
  <c r="CZ26"/>
  <c r="CZ34"/>
  <c r="CZ587"/>
  <c r="CZ601"/>
  <c r="CZ612"/>
  <c r="CZ611"/>
  <c r="DA587"/>
  <c r="DA26"/>
  <c r="DA34"/>
  <c r="DA181"/>
  <c r="DB339"/>
  <c r="DB298"/>
  <c r="DB379"/>
  <c r="DB62"/>
  <c r="DB61"/>
  <c r="DD745"/>
  <c r="DD750"/>
  <c r="DD749"/>
  <c r="DD590"/>
  <c r="DD592"/>
  <c r="DD589"/>
  <c r="DD34"/>
  <c r="DD26"/>
  <c r="DD494"/>
  <c r="DD455"/>
  <c r="DD454"/>
  <c r="CZ837"/>
  <c r="CZ836"/>
  <c r="CZ834"/>
  <c r="DA837"/>
  <c r="DA836"/>
  <c r="DA834"/>
  <c r="DB837"/>
  <c r="DB836"/>
  <c r="DB834"/>
  <c r="DC837"/>
  <c r="DC836"/>
  <c r="DC834"/>
  <c r="DD837"/>
  <c r="DD836"/>
  <c r="DD834"/>
  <c r="CY829"/>
  <c r="CZ829"/>
  <c r="DA829"/>
  <c r="DB829"/>
  <c r="DC829"/>
  <c r="DD829"/>
  <c r="CY827"/>
  <c r="CY826"/>
  <c r="CY819"/>
  <c r="CZ827"/>
  <c r="CZ826"/>
  <c r="CZ819"/>
  <c r="DA827"/>
  <c r="DA826"/>
  <c r="DA819"/>
  <c r="DB827"/>
  <c r="DB826"/>
  <c r="DB819"/>
  <c r="DC827"/>
  <c r="DC826"/>
  <c r="DC819"/>
  <c r="DD827"/>
  <c r="DD826"/>
  <c r="DD819"/>
  <c r="CY814"/>
  <c r="CY813"/>
  <c r="CZ814"/>
  <c r="CZ813"/>
  <c r="DA814"/>
  <c r="DA813"/>
  <c r="DB814"/>
  <c r="DB813"/>
  <c r="DC814"/>
  <c r="DC813"/>
  <c r="DD814"/>
  <c r="DD813"/>
  <c r="CY810"/>
  <c r="CZ810"/>
  <c r="DA810"/>
  <c r="DB810"/>
  <c r="DC810"/>
  <c r="DD810"/>
  <c r="CY808"/>
  <c r="CY807"/>
  <c r="CZ808"/>
  <c r="CZ807"/>
  <c r="DA808"/>
  <c r="DA807"/>
  <c r="DB808"/>
  <c r="DB807"/>
  <c r="DC808"/>
  <c r="DC807"/>
  <c r="DD808"/>
  <c r="DD807"/>
  <c r="CY805"/>
  <c r="CY804"/>
  <c r="CZ805"/>
  <c r="CZ804"/>
  <c r="DA805"/>
  <c r="DA804"/>
  <c r="DB805"/>
  <c r="DB804"/>
  <c r="DC805"/>
  <c r="DC804"/>
  <c r="DD805"/>
  <c r="DD804"/>
  <c r="CY802"/>
  <c r="CZ802"/>
  <c r="DA802"/>
  <c r="DB802"/>
  <c r="DC802"/>
  <c r="DD802"/>
  <c r="CY800"/>
  <c r="CY799"/>
  <c r="CY797"/>
  <c r="CZ800"/>
  <c r="CZ799"/>
  <c r="CZ797"/>
  <c r="DA800"/>
  <c r="DA799"/>
  <c r="DA797"/>
  <c r="DB800"/>
  <c r="DB799"/>
  <c r="DB797"/>
  <c r="DC800"/>
  <c r="DC799"/>
  <c r="DC797"/>
  <c r="DD800"/>
  <c r="DD799"/>
  <c r="DD797"/>
  <c r="CY794"/>
  <c r="CZ794"/>
  <c r="DA794"/>
  <c r="DB794"/>
  <c r="DC794"/>
  <c r="DD794"/>
  <c r="CY792"/>
  <c r="CZ792"/>
  <c r="DA792"/>
  <c r="DB792"/>
  <c r="DC792"/>
  <c r="DD792"/>
  <c r="CY790"/>
  <c r="CZ790"/>
  <c r="DA790"/>
  <c r="DB790"/>
  <c r="DC790"/>
  <c r="DD790"/>
  <c r="CY788"/>
  <c r="CY787"/>
  <c r="CZ788"/>
  <c r="CZ787"/>
  <c r="DA788"/>
  <c r="DA787"/>
  <c r="DB788"/>
  <c r="DB787"/>
  <c r="DC788"/>
  <c r="DC787"/>
  <c r="DD788"/>
  <c r="DD787"/>
  <c r="CY785"/>
  <c r="CZ785"/>
  <c r="DA785"/>
  <c r="DB785"/>
  <c r="DC785"/>
  <c r="DD785"/>
  <c r="CY783"/>
  <c r="CZ783"/>
  <c r="DA783"/>
  <c r="DB783"/>
  <c r="DC783"/>
  <c r="DD783"/>
  <c r="CY781"/>
  <c r="CZ781"/>
  <c r="DA781"/>
  <c r="DB781"/>
  <c r="DC781"/>
  <c r="DD781"/>
  <c r="CY777"/>
  <c r="CZ777"/>
  <c r="DA777"/>
  <c r="DB777"/>
  <c r="DC777"/>
  <c r="DD777"/>
  <c r="CY775"/>
  <c r="CZ775"/>
  <c r="DA775"/>
  <c r="DB775"/>
  <c r="DC775"/>
  <c r="DD775"/>
  <c r="CY773"/>
  <c r="CY772"/>
  <c r="CZ773"/>
  <c r="CZ772"/>
  <c r="DA773"/>
  <c r="DA772"/>
  <c r="DB773"/>
  <c r="DB772"/>
  <c r="DC773"/>
  <c r="DC772"/>
  <c r="DD773"/>
  <c r="DD772"/>
  <c r="CY763"/>
  <c r="CZ763"/>
  <c r="DA763"/>
  <c r="DB763"/>
  <c r="DC763"/>
  <c r="DD763"/>
  <c r="CY761"/>
  <c r="CZ761"/>
  <c r="DA761"/>
  <c r="DB761"/>
  <c r="DC761"/>
  <c r="DD761"/>
  <c r="CY758"/>
  <c r="CZ758"/>
  <c r="DA758"/>
  <c r="DB758"/>
  <c r="DC758"/>
  <c r="DD758"/>
  <c r="CY756"/>
  <c r="CZ756"/>
  <c r="DA756"/>
  <c r="DB756"/>
  <c r="DC756"/>
  <c r="DD756"/>
  <c r="CY753"/>
  <c r="CZ753"/>
  <c r="DA753"/>
  <c r="DB753"/>
  <c r="DC753"/>
  <c r="DD753"/>
  <c r="CY750"/>
  <c r="CY749"/>
  <c r="CZ750"/>
  <c r="CZ749"/>
  <c r="DA750"/>
  <c r="DA749"/>
  <c r="DB750"/>
  <c r="DB749"/>
  <c r="DC750"/>
  <c r="DC749"/>
  <c r="CY747"/>
  <c r="CZ747"/>
  <c r="DA747"/>
  <c r="DB747"/>
  <c r="DC747"/>
  <c r="DD747"/>
  <c r="DD744" s="1"/>
  <c r="DD743" s="1"/>
  <c r="CY745"/>
  <c r="CY744"/>
  <c r="CY743"/>
  <c r="CZ745"/>
  <c r="CZ744"/>
  <c r="CZ743"/>
  <c r="DA745"/>
  <c r="DA744"/>
  <c r="DA743"/>
  <c r="DB745"/>
  <c r="DB744"/>
  <c r="DB743"/>
  <c r="DC745"/>
  <c r="DC744"/>
  <c r="DC743"/>
  <c r="CY738"/>
  <c r="CZ738"/>
  <c r="DA738"/>
  <c r="DB738"/>
  <c r="DC738"/>
  <c r="DD738"/>
  <c r="CY736"/>
  <c r="CZ736"/>
  <c r="DA736"/>
  <c r="DB736"/>
  <c r="DC736"/>
  <c r="DD736"/>
  <c r="CY733"/>
  <c r="CY732"/>
  <c r="CZ733"/>
  <c r="CZ732"/>
  <c r="DA733"/>
  <c r="DA732"/>
  <c r="DB733"/>
  <c r="DB732"/>
  <c r="DC733"/>
  <c r="DC732"/>
  <c r="DD733"/>
  <c r="DD732"/>
  <c r="CY729"/>
  <c r="CZ729"/>
  <c r="DA729"/>
  <c r="DB729"/>
  <c r="DC729"/>
  <c r="DD729"/>
  <c r="CY727"/>
  <c r="CY726"/>
  <c r="CZ727"/>
  <c r="CZ726"/>
  <c r="DA727"/>
  <c r="DA726"/>
  <c r="DB727"/>
  <c r="DB726"/>
  <c r="DC727"/>
  <c r="DC726"/>
  <c r="DD727"/>
  <c r="DD726"/>
  <c r="CY724"/>
  <c r="CZ724"/>
  <c r="DA724"/>
  <c r="DB724"/>
  <c r="DC724"/>
  <c r="DD724"/>
  <c r="CY722"/>
  <c r="CZ722"/>
  <c r="DA722"/>
  <c r="DB722"/>
  <c r="DC722"/>
  <c r="DD722"/>
  <c r="CY720"/>
  <c r="CY719"/>
  <c r="CZ720"/>
  <c r="CZ719"/>
  <c r="DA720"/>
  <c r="DA719"/>
  <c r="DB720"/>
  <c r="DB719"/>
  <c r="DC720"/>
  <c r="DC719"/>
  <c r="DD720"/>
  <c r="DD719"/>
  <c r="CY717"/>
  <c r="CZ717"/>
  <c r="DA717"/>
  <c r="DB717"/>
  <c r="DC717"/>
  <c r="DD717"/>
  <c r="CY715"/>
  <c r="CY714"/>
  <c r="CZ715"/>
  <c r="CZ714"/>
  <c r="DA715"/>
  <c r="DA714"/>
  <c r="DB715"/>
  <c r="DB714"/>
  <c r="DC715"/>
  <c r="DC714"/>
  <c r="DD715"/>
  <c r="DD714"/>
  <c r="CY712"/>
  <c r="CZ712"/>
  <c r="DA712"/>
  <c r="DB712"/>
  <c r="DC712"/>
  <c r="DD712"/>
  <c r="CY708"/>
  <c r="CZ708"/>
  <c r="DA708"/>
  <c r="DB708"/>
  <c r="DC708"/>
  <c r="DD708"/>
  <c r="CY706"/>
  <c r="CZ706"/>
  <c r="DA706"/>
  <c r="DB706"/>
  <c r="DC706"/>
  <c r="DD706"/>
  <c r="CY702"/>
  <c r="CZ702"/>
  <c r="DA702"/>
  <c r="DB702"/>
  <c r="DC702"/>
  <c r="DD702"/>
  <c r="CY699"/>
  <c r="CZ699"/>
  <c r="DA699"/>
  <c r="DB699"/>
  <c r="DC699"/>
  <c r="DD699"/>
  <c r="CY697"/>
  <c r="CZ697"/>
  <c r="DA697"/>
  <c r="DB697"/>
  <c r="DC697"/>
  <c r="DD697"/>
  <c r="CY695"/>
  <c r="CZ695"/>
  <c r="DA695"/>
  <c r="DB695"/>
  <c r="DC695"/>
  <c r="DD695"/>
  <c r="CY693"/>
  <c r="CY692"/>
  <c r="CY690"/>
  <c r="CZ693"/>
  <c r="CZ692"/>
  <c r="CZ690"/>
  <c r="DA693"/>
  <c r="DA692"/>
  <c r="DA690"/>
  <c r="DB693"/>
  <c r="DB692"/>
  <c r="DB690"/>
  <c r="DC693"/>
  <c r="DC692"/>
  <c r="DC690"/>
  <c r="DD693"/>
  <c r="DD692"/>
  <c r="DD690"/>
  <c r="CY691"/>
  <c r="CZ691"/>
  <c r="DA691"/>
  <c r="DB691"/>
  <c r="DC691"/>
  <c r="DD691"/>
  <c r="CY687"/>
  <c r="CZ687"/>
  <c r="DA687"/>
  <c r="DB687"/>
  <c r="DC687"/>
  <c r="DD687"/>
  <c r="CY685"/>
  <c r="CZ685"/>
  <c r="DA685"/>
  <c r="DB685"/>
  <c r="DC685"/>
  <c r="DD685"/>
  <c r="CY683"/>
  <c r="CZ683"/>
  <c r="DA683"/>
  <c r="DB683"/>
  <c r="DC683"/>
  <c r="DD683"/>
  <c r="CY681"/>
  <c r="CZ681"/>
  <c r="DA681"/>
  <c r="DB681"/>
  <c r="DC681"/>
  <c r="DD681"/>
  <c r="CY678"/>
  <c r="CZ678"/>
  <c r="DA678"/>
  <c r="DB678"/>
  <c r="DC678"/>
  <c r="DD678"/>
  <c r="CY675"/>
  <c r="CZ675"/>
  <c r="DA675"/>
  <c r="DB675"/>
  <c r="DC675"/>
  <c r="DD675"/>
  <c r="CY672"/>
  <c r="CY670"/>
  <c r="CZ672"/>
  <c r="CZ670"/>
  <c r="DA672"/>
  <c r="DA670"/>
  <c r="DB672"/>
  <c r="DB670"/>
  <c r="DC672"/>
  <c r="DC670"/>
  <c r="DD672"/>
  <c r="DD670" s="1"/>
  <c r="CY655"/>
  <c r="CZ655"/>
  <c r="DA655"/>
  <c r="DB655"/>
  <c r="DC655"/>
  <c r="DD655"/>
  <c r="CY653"/>
  <c r="CZ653"/>
  <c r="DA653"/>
  <c r="DB653"/>
  <c r="DC653"/>
  <c r="DD653"/>
  <c r="CY651"/>
  <c r="CY650"/>
  <c r="CY649"/>
  <c r="CZ651"/>
  <c r="CZ650"/>
  <c r="CZ649"/>
  <c r="DA651"/>
  <c r="DA650"/>
  <c r="DA649"/>
  <c r="DB651"/>
  <c r="DB650"/>
  <c r="DB649"/>
  <c r="DC651"/>
  <c r="DC650"/>
  <c r="DC649"/>
  <c r="DD651"/>
  <c r="DD650"/>
  <c r="DD649"/>
  <c r="CY647"/>
  <c r="CZ647"/>
  <c r="DA647"/>
  <c r="DB647"/>
  <c r="DC647"/>
  <c r="DD647"/>
  <c r="CY645"/>
  <c r="CY644"/>
  <c r="CZ645"/>
  <c r="CZ644"/>
  <c r="DA645"/>
  <c r="DA644"/>
  <c r="DB645"/>
  <c r="DB644"/>
  <c r="DC645"/>
  <c r="DC644"/>
  <c r="DD645"/>
  <c r="DD644"/>
  <c r="CY642"/>
  <c r="CZ642"/>
  <c r="DA642"/>
  <c r="DB642"/>
  <c r="DC642"/>
  <c r="DD642"/>
  <c r="CY640"/>
  <c r="CZ640"/>
  <c r="DA640"/>
  <c r="DB640"/>
  <c r="DC640"/>
  <c r="DD640"/>
  <c r="CY638"/>
  <c r="CZ638"/>
  <c r="DA638"/>
  <c r="DB638"/>
  <c r="DC638"/>
  <c r="DD638"/>
  <c r="CY636"/>
  <c r="CZ636"/>
  <c r="DA636"/>
  <c r="DB636"/>
  <c r="DC636"/>
  <c r="DD636"/>
  <c r="CZ634"/>
  <c r="DA634"/>
  <c r="DB634"/>
  <c r="DC634"/>
  <c r="DD634"/>
  <c r="CY632"/>
  <c r="CZ632"/>
  <c r="DA632"/>
  <c r="DB632"/>
  <c r="DC632"/>
  <c r="DD632"/>
  <c r="CY630"/>
  <c r="CY629" s="1"/>
  <c r="CZ630"/>
  <c r="CZ629"/>
  <c r="DA630"/>
  <c r="DA629"/>
  <c r="DB630"/>
  <c r="DB629"/>
  <c r="DC630"/>
  <c r="DC629"/>
  <c r="DD630"/>
  <c r="DD629"/>
  <c r="CY612"/>
  <c r="CY611"/>
  <c r="DA612"/>
  <c r="DA611"/>
  <c r="DB612"/>
  <c r="DB611"/>
  <c r="DC612"/>
  <c r="DC611"/>
  <c r="DD612"/>
  <c r="DD611"/>
  <c r="CY608"/>
  <c r="CY607"/>
  <c r="CZ608"/>
  <c r="CZ607"/>
  <c r="DA608"/>
  <c r="DA607"/>
  <c r="DB608"/>
  <c r="DB607"/>
  <c r="DC608"/>
  <c r="DC607"/>
  <c r="DD608"/>
  <c r="DD607"/>
  <c r="CY605"/>
  <c r="CY604"/>
  <c r="CZ605"/>
  <c r="CZ604"/>
  <c r="DA605"/>
  <c r="DA604"/>
  <c r="DB605"/>
  <c r="DB604"/>
  <c r="DC605"/>
  <c r="DC604"/>
  <c r="DD605"/>
  <c r="DD604"/>
  <c r="CY601"/>
  <c r="DA601"/>
  <c r="DB601"/>
  <c r="DC601"/>
  <c r="DD601"/>
  <c r="CY599"/>
  <c r="CY598"/>
  <c r="CZ599"/>
  <c r="CZ598" s="1"/>
  <c r="DA599"/>
  <c r="DA598"/>
  <c r="DB599"/>
  <c r="DB598"/>
  <c r="DC599"/>
  <c r="DC598"/>
  <c r="DD599"/>
  <c r="DD598"/>
  <c r="CY595"/>
  <c r="CY594"/>
  <c r="CZ595"/>
  <c r="CZ594"/>
  <c r="DA595"/>
  <c r="DA594"/>
  <c r="DB595"/>
  <c r="DB594"/>
  <c r="DC595"/>
  <c r="DC594"/>
  <c r="DD595"/>
  <c r="DD594"/>
  <c r="CY592"/>
  <c r="CZ592"/>
  <c r="DA592"/>
  <c r="DB592"/>
  <c r="DC592"/>
  <c r="CY590"/>
  <c r="CY589"/>
  <c r="CZ590"/>
  <c r="CZ589"/>
  <c r="CZ584" s="1"/>
  <c r="CZ582" s="1"/>
  <c r="DA590"/>
  <c r="DA589"/>
  <c r="DA584" s="1"/>
  <c r="DA582" s="1"/>
  <c r="DB590"/>
  <c r="DB589"/>
  <c r="DC590"/>
  <c r="DC589"/>
  <c r="CY587"/>
  <c r="DB587"/>
  <c r="DC587"/>
  <c r="DD587"/>
  <c r="DD584" s="1"/>
  <c r="DD582" s="1"/>
  <c r="CY584"/>
  <c r="CY582" s="1"/>
  <c r="DB584"/>
  <c r="DB582"/>
  <c r="DC584"/>
  <c r="DC582"/>
  <c r="CY575"/>
  <c r="CZ575"/>
  <c r="DA575"/>
  <c r="DB575"/>
  <c r="DC575"/>
  <c r="DD575"/>
  <c r="CY573"/>
  <c r="CZ573"/>
  <c r="DA573"/>
  <c r="DB573"/>
  <c r="DC573"/>
  <c r="DD573"/>
  <c r="CY571"/>
  <c r="CZ571"/>
  <c r="DA571"/>
  <c r="DB571"/>
  <c r="DC571"/>
  <c r="DD571"/>
  <c r="CY569"/>
  <c r="CZ569"/>
  <c r="DA569"/>
  <c r="DB569"/>
  <c r="DC569"/>
  <c r="DD569"/>
  <c r="CY567"/>
  <c r="CY566"/>
  <c r="CY565"/>
  <c r="CZ567"/>
  <c r="CZ566"/>
  <c r="CZ565"/>
  <c r="DA567"/>
  <c r="DA566"/>
  <c r="DA565"/>
  <c r="DB567"/>
  <c r="DB566"/>
  <c r="DB565"/>
  <c r="DC567"/>
  <c r="DC566"/>
  <c r="DC565"/>
  <c r="DD567"/>
  <c r="DD566"/>
  <c r="DD565"/>
  <c r="CY562"/>
  <c r="CZ562"/>
  <c r="DA562"/>
  <c r="DB562"/>
  <c r="DC562"/>
  <c r="DD562"/>
  <c r="CY561"/>
  <c r="CZ561"/>
  <c r="DA561"/>
  <c r="DB561"/>
  <c r="DC561"/>
  <c r="DD561"/>
  <c r="CY559"/>
  <c r="CY558"/>
  <c r="CZ559"/>
  <c r="CZ558"/>
  <c r="DA559"/>
  <c r="DA558"/>
  <c r="DB559"/>
  <c r="DB558"/>
  <c r="DC559"/>
  <c r="DC558"/>
  <c r="DD559"/>
  <c r="DD558"/>
  <c r="CY555"/>
  <c r="CZ555"/>
  <c r="DA555"/>
  <c r="DB555"/>
  <c r="DC555"/>
  <c r="DD555"/>
  <c r="CY551"/>
  <c r="CZ551"/>
  <c r="DA551"/>
  <c r="DB551"/>
  <c r="DC551"/>
  <c r="DD551"/>
  <c r="CY549"/>
  <c r="CZ549"/>
  <c r="DA549"/>
  <c r="DB549"/>
  <c r="DC549"/>
  <c r="DD549"/>
  <c r="CY547"/>
  <c r="CZ547"/>
  <c r="DA547"/>
  <c r="DB547"/>
  <c r="DC547"/>
  <c r="DD547"/>
  <c r="CY537"/>
  <c r="CZ537"/>
  <c r="DA537"/>
  <c r="DB537"/>
  <c r="DC537"/>
  <c r="DD537"/>
  <c r="CY535"/>
  <c r="DA535"/>
  <c r="DB535"/>
  <c r="DC535"/>
  <c r="DD535"/>
  <c r="CY533"/>
  <c r="DA533"/>
  <c r="DB533"/>
  <c r="DC533"/>
  <c r="DD533"/>
  <c r="CY531"/>
  <c r="DA531"/>
  <c r="DB531"/>
  <c r="DC531"/>
  <c r="DD531"/>
  <c r="CY529"/>
  <c r="CZ529"/>
  <c r="DA529"/>
  <c r="DB529"/>
  <c r="DC529"/>
  <c r="DD529"/>
  <c r="CY527"/>
  <c r="CZ527"/>
  <c r="DA527"/>
  <c r="DB527"/>
  <c r="DC527"/>
  <c r="DD527"/>
  <c r="CY525"/>
  <c r="CY524"/>
  <c r="CY522"/>
  <c r="CZ525"/>
  <c r="CZ524" s="1"/>
  <c r="CZ522" s="1"/>
  <c r="DA525"/>
  <c r="DA524"/>
  <c r="DA522"/>
  <c r="DB525"/>
  <c r="DB524"/>
  <c r="DB522"/>
  <c r="DC525"/>
  <c r="DC524"/>
  <c r="DC522"/>
  <c r="DD525"/>
  <c r="DD524"/>
  <c r="DD522"/>
  <c r="CY519"/>
  <c r="CZ519"/>
  <c r="DA519"/>
  <c r="DB519"/>
  <c r="DC519"/>
  <c r="DD519"/>
  <c r="CY517"/>
  <c r="CZ517"/>
  <c r="DA517"/>
  <c r="DB517"/>
  <c r="DC517"/>
  <c r="DD517"/>
  <c r="CY515"/>
  <c r="CZ515"/>
  <c r="DA515"/>
  <c r="DB515"/>
  <c r="DC515"/>
  <c r="DD515"/>
  <c r="CY513"/>
  <c r="CZ513"/>
  <c r="DA513"/>
  <c r="DB513"/>
  <c r="DC513"/>
  <c r="DD513"/>
  <c r="CY511"/>
  <c r="CY510"/>
  <c r="CZ511"/>
  <c r="CZ510"/>
  <c r="DA511"/>
  <c r="DA510"/>
  <c r="DB511"/>
  <c r="DB510"/>
  <c r="DC511"/>
  <c r="DC510"/>
  <c r="DD511"/>
  <c r="DD510"/>
  <c r="CY508"/>
  <c r="CZ508"/>
  <c r="DA508"/>
  <c r="DB508"/>
  <c r="DC508"/>
  <c r="DD508"/>
  <c r="CY502"/>
  <c r="CZ502"/>
  <c r="DA502"/>
  <c r="DB502"/>
  <c r="DC502"/>
  <c r="DD502"/>
  <c r="CY500"/>
  <c r="CZ500"/>
  <c r="DA500"/>
  <c r="DB500"/>
  <c r="DC500"/>
  <c r="DD500"/>
  <c r="CY498"/>
  <c r="CZ498"/>
  <c r="DA498"/>
  <c r="DB498"/>
  <c r="DC498"/>
  <c r="DD498"/>
  <c r="CY497"/>
  <c r="CZ497"/>
  <c r="DA497"/>
  <c r="DB497"/>
  <c r="DC497"/>
  <c r="DD497"/>
  <c r="CY494"/>
  <c r="CZ494"/>
  <c r="DA494"/>
  <c r="DB494"/>
  <c r="DC494"/>
  <c r="CY492"/>
  <c r="CZ492"/>
  <c r="DA492"/>
  <c r="DB492"/>
  <c r="DC492"/>
  <c r="DD492"/>
  <c r="CY490"/>
  <c r="CZ490"/>
  <c r="DA490"/>
  <c r="DB490"/>
  <c r="DC490"/>
  <c r="DD490"/>
  <c r="CY488"/>
  <c r="CZ488"/>
  <c r="DA488"/>
  <c r="DB488"/>
  <c r="DC488"/>
  <c r="DD488"/>
  <c r="CY486"/>
  <c r="CZ486"/>
  <c r="DA486"/>
  <c r="DB486"/>
  <c r="DC486"/>
  <c r="DD486"/>
  <c r="CY482"/>
  <c r="CZ482"/>
  <c r="DA482"/>
  <c r="DB482"/>
  <c r="DC482"/>
  <c r="DD482"/>
  <c r="CY480"/>
  <c r="CY479"/>
  <c r="CZ480"/>
  <c r="CZ479"/>
  <c r="DA480"/>
  <c r="DA479"/>
  <c r="DB480"/>
  <c r="DB479"/>
  <c r="DC480"/>
  <c r="DC479"/>
  <c r="DD480"/>
  <c r="CY475"/>
  <c r="CZ475"/>
  <c r="DA475"/>
  <c r="DB475"/>
  <c r="DC475"/>
  <c r="DD475"/>
  <c r="CY473"/>
  <c r="CZ473"/>
  <c r="DA473"/>
  <c r="DB473"/>
  <c r="DC473"/>
  <c r="DD473"/>
  <c r="CY471"/>
  <c r="CY470"/>
  <c r="CZ471"/>
  <c r="CZ470"/>
  <c r="DA471"/>
  <c r="DA470"/>
  <c r="DB471"/>
  <c r="DB470"/>
  <c r="DC471"/>
  <c r="DC470"/>
  <c r="DD471"/>
  <c r="DD470"/>
  <c r="CY468"/>
  <c r="CZ468"/>
  <c r="DA468"/>
  <c r="DB468"/>
  <c r="DC468"/>
  <c r="DD468"/>
  <c r="CY466"/>
  <c r="CZ466"/>
  <c r="DA466"/>
  <c r="DB466"/>
  <c r="DC466"/>
  <c r="DD466"/>
  <c r="CY464"/>
  <c r="CZ464"/>
  <c r="DA464"/>
  <c r="DB464"/>
  <c r="DC464"/>
  <c r="DD464"/>
  <c r="CY462"/>
  <c r="CZ462"/>
  <c r="DA462"/>
  <c r="DB462"/>
  <c r="DC462"/>
  <c r="DD462"/>
  <c r="CY461"/>
  <c r="CZ461"/>
  <c r="DA461"/>
  <c r="DB461"/>
  <c r="DC461"/>
  <c r="DD461"/>
  <c r="CY457"/>
  <c r="CZ457"/>
  <c r="DA457"/>
  <c r="DB457"/>
  <c r="DC457"/>
  <c r="DD457"/>
  <c r="CY455"/>
  <c r="CY454"/>
  <c r="CZ455"/>
  <c r="CZ454"/>
  <c r="DA455"/>
  <c r="DA454"/>
  <c r="DB455"/>
  <c r="DB454"/>
  <c r="DC455"/>
  <c r="DC454"/>
  <c r="CY452"/>
  <c r="CZ452"/>
  <c r="DA452"/>
  <c r="DB452"/>
  <c r="DC452"/>
  <c r="DD452"/>
  <c r="CY450"/>
  <c r="CZ450"/>
  <c r="DA450"/>
  <c r="DB450"/>
  <c r="DC450"/>
  <c r="DD450"/>
  <c r="CY446"/>
  <c r="CY445"/>
  <c r="CZ446"/>
  <c r="CZ445"/>
  <c r="DA446"/>
  <c r="DA445"/>
  <c r="DB446"/>
  <c r="DB445"/>
  <c r="DC446"/>
  <c r="DC445"/>
  <c r="DD446"/>
  <c r="CY442"/>
  <c r="CY441"/>
  <c r="CZ442"/>
  <c r="CZ441"/>
  <c r="DA442"/>
  <c r="DA441"/>
  <c r="DB442"/>
  <c r="DB441"/>
  <c r="DC442"/>
  <c r="DC441"/>
  <c r="DD442"/>
  <c r="DD441"/>
  <c r="CY438"/>
  <c r="CY437"/>
  <c r="CZ438"/>
  <c r="CZ437"/>
  <c r="DA438"/>
  <c r="DA437"/>
  <c r="DB438"/>
  <c r="DB437"/>
  <c r="DC438"/>
  <c r="DC437"/>
  <c r="DD438"/>
  <c r="DD437"/>
  <c r="CY435"/>
  <c r="CY434"/>
  <c r="CZ435"/>
  <c r="CZ434"/>
  <c r="DA435"/>
  <c r="DA434"/>
  <c r="DB435"/>
  <c r="DB434"/>
  <c r="DC435"/>
  <c r="DC434"/>
  <c r="DD435"/>
  <c r="DD434"/>
  <c r="CY431"/>
  <c r="CY430"/>
  <c r="CZ431"/>
  <c r="CZ430"/>
  <c r="DA431"/>
  <c r="DA430"/>
  <c r="DB431"/>
  <c r="DB430"/>
  <c r="DC431"/>
  <c r="DC430"/>
  <c r="DD431"/>
  <c r="DD430"/>
  <c r="CY428"/>
  <c r="CY427"/>
  <c r="CZ428"/>
  <c r="CZ427"/>
  <c r="DA428"/>
  <c r="DA427"/>
  <c r="DB428"/>
  <c r="DB427"/>
  <c r="DC428"/>
  <c r="DC427"/>
  <c r="DD428"/>
  <c r="DD427"/>
  <c r="CY425"/>
  <c r="CZ425"/>
  <c r="DA425"/>
  <c r="DB425"/>
  <c r="DC425"/>
  <c r="DD425"/>
  <c r="CY423"/>
  <c r="DA423"/>
  <c r="DB423"/>
  <c r="DC423"/>
  <c r="DD423"/>
  <c r="CY421"/>
  <c r="DA421"/>
  <c r="DB421"/>
  <c r="DC421"/>
  <c r="DD421"/>
  <c r="CY418"/>
  <c r="DA418"/>
  <c r="DB418"/>
  <c r="DC418"/>
  <c r="DD418"/>
  <c r="CY415"/>
  <c r="CY414"/>
  <c r="CZ415"/>
  <c r="CZ414"/>
  <c r="DA415"/>
  <c r="DA414"/>
  <c r="DB415"/>
  <c r="DB414"/>
  <c r="DC415"/>
  <c r="DC414"/>
  <c r="DD415"/>
  <c r="DD414"/>
  <c r="CY412"/>
  <c r="CY411"/>
  <c r="CY404" s="1"/>
  <c r="CY402" s="1"/>
  <c r="CZ412"/>
  <c r="CZ411"/>
  <c r="CZ404" s="1"/>
  <c r="DA412"/>
  <c r="DA411"/>
  <c r="DA404" s="1"/>
  <c r="DA402" s="1"/>
  <c r="DB412"/>
  <c r="DB411"/>
  <c r="DB404" s="1"/>
  <c r="DB402" s="1"/>
  <c r="DC412"/>
  <c r="DC411"/>
  <c r="DC404" s="1"/>
  <c r="DC402" s="1"/>
  <c r="DD412"/>
  <c r="DD411"/>
  <c r="DD404" s="1"/>
  <c r="CY399"/>
  <c r="CY398"/>
  <c r="CZ399"/>
  <c r="CZ398"/>
  <c r="DA399"/>
  <c r="DA398"/>
  <c r="DB399"/>
  <c r="DB398"/>
  <c r="DC399"/>
  <c r="DC398"/>
  <c r="DD399"/>
  <c r="DD398"/>
  <c r="CY393"/>
  <c r="CZ393"/>
  <c r="DA393"/>
  <c r="DB393"/>
  <c r="DC393"/>
  <c r="DD393"/>
  <c r="CY390"/>
  <c r="CY389"/>
  <c r="CY387"/>
  <c r="CZ390"/>
  <c r="CZ389"/>
  <c r="CZ387"/>
  <c r="DA390"/>
  <c r="DA389"/>
  <c r="DA387"/>
  <c r="DB390"/>
  <c r="DB389"/>
  <c r="DB387"/>
  <c r="DC390"/>
  <c r="DC389"/>
  <c r="DC387"/>
  <c r="DD390"/>
  <c r="DD389"/>
  <c r="DD387"/>
  <c r="CY384"/>
  <c r="CZ384"/>
  <c r="DA384"/>
  <c r="DB384"/>
  <c r="DC384"/>
  <c r="DD384"/>
  <c r="CY382"/>
  <c r="CY381"/>
  <c r="CZ382"/>
  <c r="CZ381"/>
  <c r="CZ378" s="1"/>
  <c r="DA382"/>
  <c r="DA381"/>
  <c r="DB382"/>
  <c r="DB381"/>
  <c r="DB378" s="1"/>
  <c r="DC382"/>
  <c r="DC381"/>
  <c r="DD382"/>
  <c r="DD381"/>
  <c r="CY379"/>
  <c r="CY378"/>
  <c r="DA379"/>
  <c r="DA378"/>
  <c r="DC379"/>
  <c r="DC378"/>
  <c r="DD379"/>
  <c r="DD378"/>
  <c r="CY375"/>
  <c r="CZ375"/>
  <c r="DA375"/>
  <c r="DB375"/>
  <c r="DC375"/>
  <c r="DD375"/>
  <c r="CY373"/>
  <c r="CZ373"/>
  <c r="DA373"/>
  <c r="DB373"/>
  <c r="DC373"/>
  <c r="DD373"/>
  <c r="CY370"/>
  <c r="CZ370"/>
  <c r="DA370"/>
  <c r="DB370"/>
  <c r="DC370"/>
  <c r="DD370"/>
  <c r="CY369"/>
  <c r="CZ369"/>
  <c r="DA369"/>
  <c r="DB369"/>
  <c r="DC369"/>
  <c r="DD369"/>
  <c r="CY365"/>
  <c r="CZ365"/>
  <c r="DA365"/>
  <c r="DB365"/>
  <c r="DC365"/>
  <c r="DD365"/>
  <c r="CY363"/>
  <c r="CZ363"/>
  <c r="DA363"/>
  <c r="DB363"/>
  <c r="DC363"/>
  <c r="DD363"/>
  <c r="CY348"/>
  <c r="DA348"/>
  <c r="DB348"/>
  <c r="DC348"/>
  <c r="DD348"/>
  <c r="CY346"/>
  <c r="CY345"/>
  <c r="CZ346"/>
  <c r="CZ345"/>
  <c r="DA346"/>
  <c r="DA345"/>
  <c r="DB346"/>
  <c r="DB345"/>
  <c r="DC346"/>
  <c r="DC345"/>
  <c r="DD346"/>
  <c r="DD345"/>
  <c r="CY343"/>
  <c r="CY342"/>
  <c r="DA343"/>
  <c r="DA342"/>
  <c r="DB343"/>
  <c r="DB342"/>
  <c r="DC343"/>
  <c r="DC342"/>
  <c r="DD343"/>
  <c r="DD342"/>
  <c r="CY339"/>
  <c r="CZ339"/>
  <c r="DA339"/>
  <c r="DC339"/>
  <c r="DD339"/>
  <c r="CY337"/>
  <c r="CZ337"/>
  <c r="DA337"/>
  <c r="DB337"/>
  <c r="DC337"/>
  <c r="DD337"/>
  <c r="CY335"/>
  <c r="CZ335"/>
  <c r="DA335"/>
  <c r="DB335"/>
  <c r="DC335"/>
  <c r="DD335"/>
  <c r="CY334"/>
  <c r="CY333"/>
  <c r="CZ334"/>
  <c r="CZ333"/>
  <c r="DA334"/>
  <c r="DA333"/>
  <c r="DB334"/>
  <c r="DB333" s="1"/>
  <c r="DC334"/>
  <c r="DC333"/>
  <c r="DD334"/>
  <c r="DD333"/>
  <c r="CY329"/>
  <c r="CY328" s="1"/>
  <c r="CZ329"/>
  <c r="CZ328" s="1"/>
  <c r="DA329"/>
  <c r="DA328" s="1"/>
  <c r="DB329"/>
  <c r="DB328" s="1"/>
  <c r="DC329"/>
  <c r="DC328" s="1"/>
  <c r="DD329"/>
  <c r="DD328" s="1"/>
  <c r="CY326"/>
  <c r="CY325"/>
  <c r="CZ326"/>
  <c r="CZ325"/>
  <c r="DA326"/>
  <c r="DA325"/>
  <c r="DB326"/>
  <c r="DB325"/>
  <c r="DC326"/>
  <c r="DC325"/>
  <c r="DD326"/>
  <c r="DD325"/>
  <c r="CY323"/>
  <c r="CZ323"/>
  <c r="DA323"/>
  <c r="DB323"/>
  <c r="DC323"/>
  <c r="DD323"/>
  <c r="CY321"/>
  <c r="CZ321"/>
  <c r="DA321"/>
  <c r="DB321"/>
  <c r="DC321"/>
  <c r="DD321"/>
  <c r="CY319"/>
  <c r="CZ319"/>
  <c r="DA319"/>
  <c r="DB319"/>
  <c r="DC319"/>
  <c r="DD319"/>
  <c r="CY317"/>
  <c r="CZ317"/>
  <c r="DA317"/>
  <c r="DB317"/>
  <c r="DC317"/>
  <c r="DD317"/>
  <c r="CY313"/>
  <c r="CZ313"/>
  <c r="DA313"/>
  <c r="DB313"/>
  <c r="DC313"/>
  <c r="DD313"/>
  <c r="CY311"/>
  <c r="CZ311"/>
  <c r="CZ307" s="1"/>
  <c r="DA311"/>
  <c r="DB311"/>
  <c r="DB307" s="1"/>
  <c r="DC311"/>
  <c r="DD311"/>
  <c r="CY307"/>
  <c r="DA307"/>
  <c r="DC307"/>
  <c r="DD307"/>
  <c r="CY305"/>
  <c r="CZ305"/>
  <c r="DA305"/>
  <c r="DB305"/>
  <c r="DC305"/>
  <c r="DD305"/>
  <c r="CY303"/>
  <c r="CY302" s="1"/>
  <c r="CZ303"/>
  <c r="CZ302" s="1"/>
  <c r="DA303"/>
  <c r="DA302" s="1"/>
  <c r="DB303"/>
  <c r="DB302" s="1"/>
  <c r="DC303"/>
  <c r="DC302" s="1"/>
  <c r="DD303"/>
  <c r="DD302" s="1"/>
  <c r="CY298"/>
  <c r="CZ298"/>
  <c r="DA298"/>
  <c r="DC298"/>
  <c r="DD298"/>
  <c r="CY296"/>
  <c r="CZ296"/>
  <c r="DA296"/>
  <c r="DB296"/>
  <c r="DC296"/>
  <c r="DD296"/>
  <c r="CY294"/>
  <c r="CZ294"/>
  <c r="DA294"/>
  <c r="DB294"/>
  <c r="DC294"/>
  <c r="DD294"/>
  <c r="CY293"/>
  <c r="CZ293"/>
  <c r="DA293"/>
  <c r="DB293"/>
  <c r="DC293"/>
  <c r="DD293"/>
  <c r="CY291"/>
  <c r="CY290"/>
  <c r="CZ291"/>
  <c r="CZ290"/>
  <c r="DA291"/>
  <c r="DA290"/>
  <c r="DB291"/>
  <c r="DB290"/>
  <c r="DC291"/>
  <c r="DC290"/>
  <c r="DD291"/>
  <c r="DD290"/>
  <c r="CY288"/>
  <c r="CZ288"/>
  <c r="DA288"/>
  <c r="DB288"/>
  <c r="DC288"/>
  <c r="DD288"/>
  <c r="CY287"/>
  <c r="CZ287"/>
  <c r="DA287"/>
  <c r="DB287"/>
  <c r="DB285" s="1"/>
  <c r="DC287"/>
  <c r="DD287"/>
  <c r="CY285"/>
  <c r="CZ285"/>
  <c r="DA285"/>
  <c r="DC285"/>
  <c r="DD285"/>
  <c r="CY283"/>
  <c r="CZ283"/>
  <c r="DA283"/>
  <c r="DB283"/>
  <c r="DC283"/>
  <c r="DD283"/>
  <c r="CY281"/>
  <c r="CZ281"/>
  <c r="DA281"/>
  <c r="DB281"/>
  <c r="DC281"/>
  <c r="DD281"/>
  <c r="CY279"/>
  <c r="CZ279"/>
  <c r="DA279"/>
  <c r="DB279"/>
  <c r="DC279"/>
  <c r="DD279"/>
  <c r="CY275"/>
  <c r="CZ275"/>
  <c r="DA275"/>
  <c r="DB275"/>
  <c r="DC275"/>
  <c r="DD275"/>
  <c r="CY270"/>
  <c r="CZ270"/>
  <c r="DA270"/>
  <c r="DB270"/>
  <c r="DC270"/>
  <c r="DD270"/>
  <c r="CY268"/>
  <c r="CY267"/>
  <c r="CZ268"/>
  <c r="CZ267"/>
  <c r="DA268"/>
  <c r="DA267"/>
  <c r="DB268"/>
  <c r="DB267"/>
  <c r="DC268"/>
  <c r="DC267"/>
  <c r="DD268"/>
  <c r="DD267"/>
  <c r="CY265"/>
  <c r="CY264"/>
  <c r="CY263"/>
  <c r="CZ265"/>
  <c r="CZ264"/>
  <c r="CZ263"/>
  <c r="DA265"/>
  <c r="DA264"/>
  <c r="DA263"/>
  <c r="DB265"/>
  <c r="DB264"/>
  <c r="DB263"/>
  <c r="DC265"/>
  <c r="DC264"/>
  <c r="DC263"/>
  <c r="DD265"/>
  <c r="DD264"/>
  <c r="DD263"/>
  <c r="CY261"/>
  <c r="CY260"/>
  <c r="CY258" s="1"/>
  <c r="CZ261"/>
  <c r="CZ260"/>
  <c r="DA261"/>
  <c r="DA260"/>
  <c r="DA258" s="1"/>
  <c r="DB261"/>
  <c r="DB260" s="1"/>
  <c r="DB258" s="1"/>
  <c r="DC261"/>
  <c r="DC260"/>
  <c r="DC258" s="1"/>
  <c r="DD261"/>
  <c r="DD260"/>
  <c r="DD258" s="1"/>
  <c r="CY255"/>
  <c r="CZ255"/>
  <c r="DA255"/>
  <c r="DB255"/>
  <c r="DC255"/>
  <c r="DD255"/>
  <c r="CY253"/>
  <c r="CZ253"/>
  <c r="DA253"/>
  <c r="DB253"/>
  <c r="DC253"/>
  <c r="DD253"/>
  <c r="CY251"/>
  <c r="CZ251"/>
  <c r="DA251"/>
  <c r="DB251"/>
  <c r="DC251"/>
  <c r="DD251"/>
  <c r="CY242"/>
  <c r="CZ242"/>
  <c r="DA242"/>
  <c r="DB242"/>
  <c r="DC242"/>
  <c r="DD242"/>
  <c r="CY240"/>
  <c r="CZ240"/>
  <c r="DA240"/>
  <c r="DB240"/>
  <c r="DC240"/>
  <c r="DD240"/>
  <c r="CY233"/>
  <c r="CY232"/>
  <c r="CZ233"/>
  <c r="CZ232"/>
  <c r="DA233"/>
  <c r="DA232"/>
  <c r="DB233"/>
  <c r="DB232"/>
  <c r="DC233"/>
  <c r="DC232"/>
  <c r="DD233"/>
  <c r="DD232"/>
  <c r="CY227"/>
  <c r="CY226"/>
  <c r="CZ227"/>
  <c r="CZ226"/>
  <c r="DA227"/>
  <c r="DA226"/>
  <c r="DB227"/>
  <c r="DB226"/>
  <c r="DC227"/>
  <c r="DC226"/>
  <c r="DD227"/>
  <c r="DD226"/>
  <c r="CY224"/>
  <c r="CZ224"/>
  <c r="DA224"/>
  <c r="DB224"/>
  <c r="DC224"/>
  <c r="DD224"/>
  <c r="CY222"/>
  <c r="CY221"/>
  <c r="CZ222"/>
  <c r="CZ221"/>
  <c r="DA222"/>
  <c r="DA221"/>
  <c r="DB222"/>
  <c r="DB221"/>
  <c r="DC222"/>
  <c r="DC221"/>
  <c r="DD222"/>
  <c r="DD221"/>
  <c r="CY219"/>
  <c r="CZ219"/>
  <c r="CZ211" s="1"/>
  <c r="DA219"/>
  <c r="DB219"/>
  <c r="DB211" s="1"/>
  <c r="DC219"/>
  <c r="DD219"/>
  <c r="CY211"/>
  <c r="DA211"/>
  <c r="DC211"/>
  <c r="DD211"/>
  <c r="CY209"/>
  <c r="CZ209"/>
  <c r="DA209"/>
  <c r="DB209"/>
  <c r="DC209"/>
  <c r="DD209"/>
  <c r="CY204"/>
  <c r="CY203"/>
  <c r="CZ204"/>
  <c r="CZ203" s="1"/>
  <c r="DA204"/>
  <c r="DA203"/>
  <c r="DB204"/>
  <c r="DB203" s="1"/>
  <c r="DC204"/>
  <c r="DC203"/>
  <c r="DD204"/>
  <c r="DD203"/>
  <c r="CY200"/>
  <c r="CZ200"/>
  <c r="DA200"/>
  <c r="DB200"/>
  <c r="DC200"/>
  <c r="DD200"/>
  <c r="CY198"/>
  <c r="CY197"/>
  <c r="CZ198"/>
  <c r="CZ197"/>
  <c r="DA198"/>
  <c r="DA197"/>
  <c r="DB198"/>
  <c r="DB197"/>
  <c r="DC198"/>
  <c r="DC197"/>
  <c r="DD198"/>
  <c r="DD197"/>
  <c r="CY185"/>
  <c r="CZ185"/>
  <c r="DA185"/>
  <c r="DB185"/>
  <c r="DC185"/>
  <c r="DD185"/>
  <c r="CY183"/>
  <c r="CZ183"/>
  <c r="DA183"/>
  <c r="DB183"/>
  <c r="DC183"/>
  <c r="DD183"/>
  <c r="CY181"/>
  <c r="CZ181"/>
  <c r="DB181"/>
  <c r="DC181"/>
  <c r="DD181"/>
  <c r="CY179"/>
  <c r="CZ179"/>
  <c r="DA179"/>
  <c r="DA177" s="1"/>
  <c r="DB179"/>
  <c r="DC179"/>
  <c r="DD179"/>
  <c r="CY177"/>
  <c r="CZ177"/>
  <c r="DB177"/>
  <c r="DC177"/>
  <c r="DD177"/>
  <c r="CY175"/>
  <c r="CY174"/>
  <c r="CZ175"/>
  <c r="CZ174"/>
  <c r="DA175"/>
  <c r="DA174"/>
  <c r="DA171" s="1"/>
  <c r="DB175"/>
  <c r="DB174"/>
  <c r="DC175"/>
  <c r="DC174"/>
  <c r="DD175"/>
  <c r="DD174"/>
  <c r="CY171"/>
  <c r="CZ171"/>
  <c r="DB171"/>
  <c r="DC171"/>
  <c r="DD171"/>
  <c r="CY168"/>
  <c r="CY167"/>
  <c r="CZ168"/>
  <c r="CZ167"/>
  <c r="CZ161" s="1"/>
  <c r="DA168"/>
  <c r="DA167"/>
  <c r="DA161" s="1"/>
  <c r="DB168"/>
  <c r="DB167"/>
  <c r="DB161" s="1"/>
  <c r="DC168"/>
  <c r="DC167"/>
  <c r="DD168"/>
  <c r="DD167"/>
  <c r="CY161"/>
  <c r="DC161"/>
  <c r="DD161"/>
  <c r="CY158"/>
  <c r="CZ158"/>
  <c r="DA158"/>
  <c r="DB158"/>
  <c r="DC158"/>
  <c r="DD158"/>
  <c r="CY156"/>
  <c r="CZ156"/>
  <c r="DA156"/>
  <c r="DB156"/>
  <c r="DC156"/>
  <c r="DD156"/>
  <c r="CY154"/>
  <c r="CY153"/>
  <c r="CY152"/>
  <c r="CZ154"/>
  <c r="CZ153"/>
  <c r="CZ152"/>
  <c r="DA154"/>
  <c r="DA153"/>
  <c r="DA152"/>
  <c r="DB154"/>
  <c r="DB153"/>
  <c r="DB152"/>
  <c r="DC154"/>
  <c r="DC153"/>
  <c r="DC152"/>
  <c r="DD154"/>
  <c r="DD153"/>
  <c r="DD152"/>
  <c r="CY149"/>
  <c r="CY148"/>
  <c r="CZ149"/>
  <c r="CZ148"/>
  <c r="DA149"/>
  <c r="DA148"/>
  <c r="DB149"/>
  <c r="DB148"/>
  <c r="DC149"/>
  <c r="DC148"/>
  <c r="DD149"/>
  <c r="DD148"/>
  <c r="CY146"/>
  <c r="CZ146"/>
  <c r="DA146"/>
  <c r="DB146"/>
  <c r="DC146"/>
  <c r="DD146"/>
  <c r="CY144"/>
  <c r="CY143"/>
  <c r="CZ144"/>
  <c r="CZ143"/>
  <c r="DA144"/>
  <c r="DA143"/>
  <c r="DB144"/>
  <c r="DB143"/>
  <c r="DC144"/>
  <c r="DC143"/>
  <c r="DD144"/>
  <c r="DD143"/>
  <c r="CY139"/>
  <c r="CZ139"/>
  <c r="DA139"/>
  <c r="DB139"/>
  <c r="DC139"/>
  <c r="DD139"/>
  <c r="CY137"/>
  <c r="CZ137"/>
  <c r="DA137"/>
  <c r="DB137"/>
  <c r="DC137"/>
  <c r="DD137"/>
  <c r="CY135"/>
  <c r="CZ135"/>
  <c r="DA135"/>
  <c r="DB135"/>
  <c r="DC135"/>
  <c r="DD135"/>
  <c r="CY132"/>
  <c r="CY131"/>
  <c r="CZ132"/>
  <c r="CZ131"/>
  <c r="DA132"/>
  <c r="DA131"/>
  <c r="DB132"/>
  <c r="DB131"/>
  <c r="DC132"/>
  <c r="DC131"/>
  <c r="DD132"/>
  <c r="DD131"/>
  <c r="CY121"/>
  <c r="CY120"/>
  <c r="CY118"/>
  <c r="CZ121"/>
  <c r="CZ120"/>
  <c r="CZ118"/>
  <c r="DA121"/>
  <c r="DA120"/>
  <c r="DA118"/>
  <c r="DB121"/>
  <c r="DB120"/>
  <c r="DB118"/>
  <c r="DC121"/>
  <c r="DC120"/>
  <c r="DC118"/>
  <c r="DD121"/>
  <c r="DD120"/>
  <c r="DD118"/>
  <c r="CY93"/>
  <c r="CZ93"/>
  <c r="DA93"/>
  <c r="DB93"/>
  <c r="DC93"/>
  <c r="DD93"/>
  <c r="CY91"/>
  <c r="CY90"/>
  <c r="CZ91"/>
  <c r="CZ90"/>
  <c r="DA91"/>
  <c r="DA90"/>
  <c r="DB91"/>
  <c r="DB90"/>
  <c r="DC91"/>
  <c r="DC90"/>
  <c r="DD91"/>
  <c r="DD90"/>
  <c r="CY88"/>
  <c r="CY87"/>
  <c r="CY86"/>
  <c r="CZ88"/>
  <c r="CZ87"/>
  <c r="CZ86"/>
  <c r="DA88"/>
  <c r="DA87"/>
  <c r="DA86"/>
  <c r="DB88"/>
  <c r="DB87"/>
  <c r="DB86"/>
  <c r="DC88"/>
  <c r="DC87"/>
  <c r="DC86"/>
  <c r="DD88"/>
  <c r="DD87"/>
  <c r="DD86"/>
  <c r="CY84"/>
  <c r="CZ84"/>
  <c r="DA84"/>
  <c r="DB84"/>
  <c r="DC84"/>
  <c r="DD84"/>
  <c r="CY80"/>
  <c r="CZ80"/>
  <c r="CZ76" s="1"/>
  <c r="DA80"/>
  <c r="DB80"/>
  <c r="DC80"/>
  <c r="DD80"/>
  <c r="CY76"/>
  <c r="DA76"/>
  <c r="DB76"/>
  <c r="DC76"/>
  <c r="DD76"/>
  <c r="CY74"/>
  <c r="DA74"/>
  <c r="DB74"/>
  <c r="DC74"/>
  <c r="DD74"/>
  <c r="CY72"/>
  <c r="CZ72"/>
  <c r="DA72"/>
  <c r="DB72"/>
  <c r="DC72"/>
  <c r="DD72"/>
  <c r="CY70"/>
  <c r="CY69"/>
  <c r="CZ70"/>
  <c r="CZ69" s="1"/>
  <c r="DA70"/>
  <c r="DA69"/>
  <c r="DB70"/>
  <c r="DB69"/>
  <c r="DC70"/>
  <c r="DC69"/>
  <c r="DD70"/>
  <c r="DD69"/>
  <c r="CY62"/>
  <c r="CY61"/>
  <c r="CZ62"/>
  <c r="CZ61"/>
  <c r="DA62"/>
  <c r="DA61"/>
  <c r="DC62"/>
  <c r="DC61"/>
  <c r="DD62"/>
  <c r="DD61"/>
  <c r="CY54"/>
  <c r="CY53"/>
  <c r="DA54"/>
  <c r="DA53"/>
  <c r="DB54"/>
  <c r="DB53"/>
  <c r="DC54"/>
  <c r="DC53"/>
  <c r="DD54"/>
  <c r="DD53"/>
  <c r="CY50"/>
  <c r="CZ50"/>
  <c r="DA50"/>
  <c r="DB50"/>
  <c r="DC50"/>
  <c r="DD50"/>
  <c r="CY48"/>
  <c r="CZ48"/>
  <c r="DA48"/>
  <c r="DB48"/>
  <c r="DC48"/>
  <c r="DD48"/>
  <c r="CY46"/>
  <c r="CZ46"/>
  <c r="DA46"/>
  <c r="DB46"/>
  <c r="DC46"/>
  <c r="DD46"/>
  <c r="CY44"/>
  <c r="CZ44"/>
  <c r="DA44"/>
  <c r="DB44"/>
  <c r="DC44"/>
  <c r="DD44"/>
  <c r="CY42"/>
  <c r="CZ42"/>
  <c r="DA42"/>
  <c r="DB42"/>
  <c r="DC42"/>
  <c r="DD42"/>
  <c r="CY40"/>
  <c r="CZ40"/>
  <c r="DA40"/>
  <c r="DB40"/>
  <c r="DC40"/>
  <c r="DD40"/>
  <c r="CY38"/>
  <c r="CZ38"/>
  <c r="DA38"/>
  <c r="DB38"/>
  <c r="DC38"/>
  <c r="DD38"/>
  <c r="CY36"/>
  <c r="CZ36"/>
  <c r="CZ33" s="1"/>
  <c r="DA36"/>
  <c r="DA33" s="1"/>
  <c r="DB36"/>
  <c r="DC36"/>
  <c r="DD36"/>
  <c r="DD33" s="1"/>
  <c r="CY34"/>
  <c r="CY33"/>
  <c r="DB34"/>
  <c r="DB33"/>
  <c r="DC34"/>
  <c r="DC33"/>
  <c r="CY30"/>
  <c r="CZ30"/>
  <c r="DA30"/>
  <c r="DB30"/>
  <c r="DC30"/>
  <c r="DD30"/>
  <c r="CY28"/>
  <c r="CZ28"/>
  <c r="CZ25" s="1"/>
  <c r="DA28"/>
  <c r="DA25" s="1"/>
  <c r="DB28"/>
  <c r="DC28"/>
  <c r="DD28"/>
  <c r="DD25" s="1"/>
  <c r="CY26"/>
  <c r="CY25"/>
  <c r="DB26"/>
  <c r="DB25"/>
  <c r="DC26"/>
  <c r="DC25"/>
  <c r="CY22"/>
  <c r="CY21"/>
  <c r="CZ22"/>
  <c r="CZ21"/>
  <c r="CZ19" s="1"/>
  <c r="DA22"/>
  <c r="DA21"/>
  <c r="DA19" s="1"/>
  <c r="DA841" s="1"/>
  <c r="DB22"/>
  <c r="DB21"/>
  <c r="DB19" s="1"/>
  <c r="DB841" s="1"/>
  <c r="DC22"/>
  <c r="DC21"/>
  <c r="DD22"/>
  <c r="DD21"/>
  <c r="DD19" s="1"/>
  <c r="CY19"/>
  <c r="CY841" s="1"/>
  <c r="DC19"/>
  <c r="DC841" s="1"/>
  <c r="CU77"/>
  <c r="CU35"/>
  <c r="CS297"/>
  <c r="CT63"/>
  <c r="CT134"/>
  <c r="CS777"/>
  <c r="CS773"/>
  <c r="CS775"/>
  <c r="CS781"/>
  <c r="CS772"/>
  <c r="CS788"/>
  <c r="CS787"/>
  <c r="CS785"/>
  <c r="CS783"/>
  <c r="CS792"/>
  <c r="CS790"/>
  <c r="CS794"/>
  <c r="CS763"/>
  <c r="CS756"/>
  <c r="CS761"/>
  <c r="CS758"/>
  <c r="CS753"/>
  <c r="CS675"/>
  <c r="CS672"/>
  <c r="CS681"/>
  <c r="CS683"/>
  <c r="CS685"/>
  <c r="CS687"/>
  <c r="CS678"/>
  <c r="CS693"/>
  <c r="CS695"/>
  <c r="CS692"/>
  <c r="CS697"/>
  <c r="CS702"/>
  <c r="CS706"/>
  <c r="CS708"/>
  <c r="CS712"/>
  <c r="CS715"/>
  <c r="CS717"/>
  <c r="CS714"/>
  <c r="CS699"/>
  <c r="CS720"/>
  <c r="CS722"/>
  <c r="CS724"/>
  <c r="CS719"/>
  <c r="CS727"/>
  <c r="CS726"/>
  <c r="CS733"/>
  <c r="CS732"/>
  <c r="CS738"/>
  <c r="CS736"/>
  <c r="CS729"/>
  <c r="CS690"/>
  <c r="CS745"/>
  <c r="CS747"/>
  <c r="CS744"/>
  <c r="CS750"/>
  <c r="CS749"/>
  <c r="CS743"/>
  <c r="CS670"/>
  <c r="CS296"/>
  <c r="CS288"/>
  <c r="CS287"/>
  <c r="CS291"/>
  <c r="CS290"/>
  <c r="CS294"/>
  <c r="CS293"/>
  <c r="CS298"/>
  <c r="CS285"/>
  <c r="CS261"/>
  <c r="CS265"/>
  <c r="CS264"/>
  <c r="CS268"/>
  <c r="CS267"/>
  <c r="CS263"/>
  <c r="CS270"/>
  <c r="CS276"/>
  <c r="CS279"/>
  <c r="CS281"/>
  <c r="CS283"/>
  <c r="CS275"/>
  <c r="CS260"/>
  <c r="CS303"/>
  <c r="CS305"/>
  <c r="CS308"/>
  <c r="CS311"/>
  <c r="CS313"/>
  <c r="CS319"/>
  <c r="CS321"/>
  <c r="CS317"/>
  <c r="CS323"/>
  <c r="CS307"/>
  <c r="CS326"/>
  <c r="CS325"/>
  <c r="CS329"/>
  <c r="CS328"/>
  <c r="CS335"/>
  <c r="CS334"/>
  <c r="CS337"/>
  <c r="CS339"/>
  <c r="CS333"/>
  <c r="CS302"/>
  <c r="CS343"/>
  <c r="CS346"/>
  <c r="CS345"/>
  <c r="CS349"/>
  <c r="CS365"/>
  <c r="CS363"/>
  <c r="CS348"/>
  <c r="CS370"/>
  <c r="CS373"/>
  <c r="CS375"/>
  <c r="CS369"/>
  <c r="CS342"/>
  <c r="CS379"/>
  <c r="CS382"/>
  <c r="CS384"/>
  <c r="CS381"/>
  <c r="CS378"/>
  <c r="CS258"/>
  <c r="CS22"/>
  <c r="CS21"/>
  <c r="CS26"/>
  <c r="CS28"/>
  <c r="CS30"/>
  <c r="CS25"/>
  <c r="CS34"/>
  <c r="CS36"/>
  <c r="CS38"/>
  <c r="CS40"/>
  <c r="CS42"/>
  <c r="CS44"/>
  <c r="CS46"/>
  <c r="CS48"/>
  <c r="CS50"/>
  <c r="CS33"/>
  <c r="CS62"/>
  <c r="CS61"/>
  <c r="CS70"/>
  <c r="CS72"/>
  <c r="CS74"/>
  <c r="CS77"/>
  <c r="CS80"/>
  <c r="CS76"/>
  <c r="CS84"/>
  <c r="CS88"/>
  <c r="CS87"/>
  <c r="CS91"/>
  <c r="CS90"/>
  <c r="CS93"/>
  <c r="CS86"/>
  <c r="CS69"/>
  <c r="CS54"/>
  <c r="CS53"/>
  <c r="CS19"/>
  <c r="CS121"/>
  <c r="CS120"/>
  <c r="CS132"/>
  <c r="CS135"/>
  <c r="CS137"/>
  <c r="CS139"/>
  <c r="CS144"/>
  <c r="CS143"/>
  <c r="CS149"/>
  <c r="CS148"/>
  <c r="CS146"/>
  <c r="CS131"/>
  <c r="CS154"/>
  <c r="CS156"/>
  <c r="CS158"/>
  <c r="CS153"/>
  <c r="CS152"/>
  <c r="CS118"/>
  <c r="CS168"/>
  <c r="CS167"/>
  <c r="CS175"/>
  <c r="CS174"/>
  <c r="CS179"/>
  <c r="CS181"/>
  <c r="CS183"/>
  <c r="CS185"/>
  <c r="CS177"/>
  <c r="CS171"/>
  <c r="CS198"/>
  <c r="CS200"/>
  <c r="CS197"/>
  <c r="CS204"/>
  <c r="CS209"/>
  <c r="CS219"/>
  <c r="CS211"/>
  <c r="CS222"/>
  <c r="CS224"/>
  <c r="CS221"/>
  <c r="CS233"/>
  <c r="CS232"/>
  <c r="CS242"/>
  <c r="CS251"/>
  <c r="CS253"/>
  <c r="CS255"/>
  <c r="CS240"/>
  <c r="CS227"/>
  <c r="CS226"/>
  <c r="CS203"/>
  <c r="CS161"/>
  <c r="CS390"/>
  <c r="CS389"/>
  <c r="CS399"/>
  <c r="CS398"/>
  <c r="CS393"/>
  <c r="CS387"/>
  <c r="CS407"/>
  <c r="CS412"/>
  <c r="CS411"/>
  <c r="CS415"/>
  <c r="CS414"/>
  <c r="CS404"/>
  <c r="CS424"/>
  <c r="CS423"/>
  <c r="CS421"/>
  <c r="CS428"/>
  <c r="CS427"/>
  <c r="CS431"/>
  <c r="CS430"/>
  <c r="CS425"/>
  <c r="CS418"/>
  <c r="CS435"/>
  <c r="CS438"/>
  <c r="CS437"/>
  <c r="CS434"/>
  <c r="CS442"/>
  <c r="CS441"/>
  <c r="CS452"/>
  <c r="CS450"/>
  <c r="CS446"/>
  <c r="CS455"/>
  <c r="CS454"/>
  <c r="CS462"/>
  <c r="CS464"/>
  <c r="CS461"/>
  <c r="CS471"/>
  <c r="CS470"/>
  <c r="CS468"/>
  <c r="CS466"/>
  <c r="CS475"/>
  <c r="CS473"/>
  <c r="CS457"/>
  <c r="CS445"/>
  <c r="CS488"/>
  <c r="CS486"/>
  <c r="CS482"/>
  <c r="CS480"/>
  <c r="CS490"/>
  <c r="CS508"/>
  <c r="CS511"/>
  <c r="CS510"/>
  <c r="CS515"/>
  <c r="CS513"/>
  <c r="CS517"/>
  <c r="CS519"/>
  <c r="CS502"/>
  <c r="CS492"/>
  <c r="CS494"/>
  <c r="CS498"/>
  <c r="CS500"/>
  <c r="CS497"/>
  <c r="CS479"/>
  <c r="CS402"/>
  <c r="CS525"/>
  <c r="CS529"/>
  <c r="CS527"/>
  <c r="CS531"/>
  <c r="CS533"/>
  <c r="CS535"/>
  <c r="CS547"/>
  <c r="CS549"/>
  <c r="CS537"/>
  <c r="CS555"/>
  <c r="CS551"/>
  <c r="CS524"/>
  <c r="CS559"/>
  <c r="CS562"/>
  <c r="CS561"/>
  <c r="CS567"/>
  <c r="CS566"/>
  <c r="CS569"/>
  <c r="CS573"/>
  <c r="CS571"/>
  <c r="CS575"/>
  <c r="CS565"/>
  <c r="CS558"/>
  <c r="CS522"/>
  <c r="CS587"/>
  <c r="CS590"/>
  <c r="CS592"/>
  <c r="CS589"/>
  <c r="CS595"/>
  <c r="CS594"/>
  <c r="CS584"/>
  <c r="CS601"/>
  <c r="CS599"/>
  <c r="CS598"/>
  <c r="CS605"/>
  <c r="CS608"/>
  <c r="CS607"/>
  <c r="CS604"/>
  <c r="CS612"/>
  <c r="CS611"/>
  <c r="CS630"/>
  <c r="CS632"/>
  <c r="CS634"/>
  <c r="CS638"/>
  <c r="CS640"/>
  <c r="CS636"/>
  <c r="CS642"/>
  <c r="CS645"/>
  <c r="CS647"/>
  <c r="CS644"/>
  <c r="CS651"/>
  <c r="CS650"/>
  <c r="CS655"/>
  <c r="CS653"/>
  <c r="CS649"/>
  <c r="CS629"/>
  <c r="CS582"/>
  <c r="CS800"/>
  <c r="CS802"/>
  <c r="CS805"/>
  <c r="CS804"/>
  <c r="CS808"/>
  <c r="CS810"/>
  <c r="CS807"/>
  <c r="CS799"/>
  <c r="CS814"/>
  <c r="CS813"/>
  <c r="CS797"/>
  <c r="CS829"/>
  <c r="CS827"/>
  <c r="CS826"/>
  <c r="CS819"/>
  <c r="CS837"/>
  <c r="CS836"/>
  <c r="CS834"/>
  <c r="CS841"/>
  <c r="CS846"/>
  <c r="CU34"/>
  <c r="CU36"/>
  <c r="CU38"/>
  <c r="CU40"/>
  <c r="CU42"/>
  <c r="CU44"/>
  <c r="CU46"/>
  <c r="CU48"/>
  <c r="CU50"/>
  <c r="CU33"/>
  <c r="CU26"/>
  <c r="CU28"/>
  <c r="CU30"/>
  <c r="CU25"/>
  <c r="CU80"/>
  <c r="CU76"/>
  <c r="CU70"/>
  <c r="CU72"/>
  <c r="CU74"/>
  <c r="CU84"/>
  <c r="CU88"/>
  <c r="CU87"/>
  <c r="CU91"/>
  <c r="CU90"/>
  <c r="CU93"/>
  <c r="CU86"/>
  <c r="CU69"/>
  <c r="CU22"/>
  <c r="CU21"/>
  <c r="CU62"/>
  <c r="CU61"/>
  <c r="CU54"/>
  <c r="CU53"/>
  <c r="CU19"/>
  <c r="CU121"/>
  <c r="CU120"/>
  <c r="CU132"/>
  <c r="CU135"/>
  <c r="CU137"/>
  <c r="CU139"/>
  <c r="CU144"/>
  <c r="CU143"/>
  <c r="CU149"/>
  <c r="CU148"/>
  <c r="CU146"/>
  <c r="CU131"/>
  <c r="CU154"/>
  <c r="CU156"/>
  <c r="CU158"/>
  <c r="CU153"/>
  <c r="CU152"/>
  <c r="CU118"/>
  <c r="CU168"/>
  <c r="CU167"/>
  <c r="CU175"/>
  <c r="CU174"/>
  <c r="CU179"/>
  <c r="CU181"/>
  <c r="CU183"/>
  <c r="CU185"/>
  <c r="CU177"/>
  <c r="CU171"/>
  <c r="CU198"/>
  <c r="CU200"/>
  <c r="CU197"/>
  <c r="CU204"/>
  <c r="CU209"/>
  <c r="CU219"/>
  <c r="CU211"/>
  <c r="CU222"/>
  <c r="CU224"/>
  <c r="CU221"/>
  <c r="CU233"/>
  <c r="CU232"/>
  <c r="CU242"/>
  <c r="CU251"/>
  <c r="CU253"/>
  <c r="CU255"/>
  <c r="CU240"/>
  <c r="CU227"/>
  <c r="CU226"/>
  <c r="CU203"/>
  <c r="CU161"/>
  <c r="CU261"/>
  <c r="CU265"/>
  <c r="CU264"/>
  <c r="CU268"/>
  <c r="CU267"/>
  <c r="CU263"/>
  <c r="CU270"/>
  <c r="CU279"/>
  <c r="CU281"/>
  <c r="CU283"/>
  <c r="CU275"/>
  <c r="CU288"/>
  <c r="CU287"/>
  <c r="CU291"/>
  <c r="CU290"/>
  <c r="CU294"/>
  <c r="CU293"/>
  <c r="CU296"/>
  <c r="CU298"/>
  <c r="CU285"/>
  <c r="CU260"/>
  <c r="CU303"/>
  <c r="CU305"/>
  <c r="CU311"/>
  <c r="CU313"/>
  <c r="CU319"/>
  <c r="CU321"/>
  <c r="CU317"/>
  <c r="CU323"/>
  <c r="CU307"/>
  <c r="CU326"/>
  <c r="CU325"/>
  <c r="CU329"/>
  <c r="CU328"/>
  <c r="CU335"/>
  <c r="CU334"/>
  <c r="CU337"/>
  <c r="CU339"/>
  <c r="CU333"/>
  <c r="CU302"/>
  <c r="CU343"/>
  <c r="CU346"/>
  <c r="CU345"/>
  <c r="CU365"/>
  <c r="CU363"/>
  <c r="CU348"/>
  <c r="CU370"/>
  <c r="CU373"/>
  <c r="CU375"/>
  <c r="CU369"/>
  <c r="CU342"/>
  <c r="CU379"/>
  <c r="CU382"/>
  <c r="CU384"/>
  <c r="CU381"/>
  <c r="CU378"/>
  <c r="CU258"/>
  <c r="CU390"/>
  <c r="CU389"/>
  <c r="CU399"/>
  <c r="CU398"/>
  <c r="CU393"/>
  <c r="CU387"/>
  <c r="CU407"/>
  <c r="CU412"/>
  <c r="CU411"/>
  <c r="CU415"/>
  <c r="CU414"/>
  <c r="CU404"/>
  <c r="CU423"/>
  <c r="CU421"/>
  <c r="CU428"/>
  <c r="CU427"/>
  <c r="CU431"/>
  <c r="CU430"/>
  <c r="CU425"/>
  <c r="CU418"/>
  <c r="CU435"/>
  <c r="CU438"/>
  <c r="CU437"/>
  <c r="CU434"/>
  <c r="CU442"/>
  <c r="CU441"/>
  <c r="CU452"/>
  <c r="CU450"/>
  <c r="CU446"/>
  <c r="CU455"/>
  <c r="CU454"/>
  <c r="CU462"/>
  <c r="CU464"/>
  <c r="CU461"/>
  <c r="CU471"/>
  <c r="CU470"/>
  <c r="CU468"/>
  <c r="CU466"/>
  <c r="CU475"/>
  <c r="CU473"/>
  <c r="CU457"/>
  <c r="CU445"/>
  <c r="CU488"/>
  <c r="CU486"/>
  <c r="CU482"/>
  <c r="CU480"/>
  <c r="CU490"/>
  <c r="CU508"/>
  <c r="CU511"/>
  <c r="CU510"/>
  <c r="CU515"/>
  <c r="CU513"/>
  <c r="CU517"/>
  <c r="CU519"/>
  <c r="CU502"/>
  <c r="CU492"/>
  <c r="CU494"/>
  <c r="CU498"/>
  <c r="CU500"/>
  <c r="CU497"/>
  <c r="CU479"/>
  <c r="CU402"/>
  <c r="CU525"/>
  <c r="CU529"/>
  <c r="CU527"/>
  <c r="CU531"/>
  <c r="CU533"/>
  <c r="CU535"/>
  <c r="CU547"/>
  <c r="CU549"/>
  <c r="CU537"/>
  <c r="CU555"/>
  <c r="CU551"/>
  <c r="CU524"/>
  <c r="CU559"/>
  <c r="CU562"/>
  <c r="CU561"/>
  <c r="CU567"/>
  <c r="CU566"/>
  <c r="CU569"/>
  <c r="CU573"/>
  <c r="CU571"/>
  <c r="CU575"/>
  <c r="CU565"/>
  <c r="CU558"/>
  <c r="CU522"/>
  <c r="CU587"/>
  <c r="CU590"/>
  <c r="CU592"/>
  <c r="CU589"/>
  <c r="CU595"/>
  <c r="CU594"/>
  <c r="CU584"/>
  <c r="CU601"/>
  <c r="CU599"/>
  <c r="CU598"/>
  <c r="CU605"/>
  <c r="CU608"/>
  <c r="CU607"/>
  <c r="CU604"/>
  <c r="CU612"/>
  <c r="CU611"/>
  <c r="CU630"/>
  <c r="CU632"/>
  <c r="CU634"/>
  <c r="CU638"/>
  <c r="CU640"/>
  <c r="CU636"/>
  <c r="CU642"/>
  <c r="CU645"/>
  <c r="CU647"/>
  <c r="CU644"/>
  <c r="CU651"/>
  <c r="CU650"/>
  <c r="CU655"/>
  <c r="CU653"/>
  <c r="CU649"/>
  <c r="CU629"/>
  <c r="CU582"/>
  <c r="CU675"/>
  <c r="CU672"/>
  <c r="CU681"/>
  <c r="CU683"/>
  <c r="CU685"/>
  <c r="CU687"/>
  <c r="CU678"/>
  <c r="CU693"/>
  <c r="CU695"/>
  <c r="CU692"/>
  <c r="CU697"/>
  <c r="CU702"/>
  <c r="CU706"/>
  <c r="CU708"/>
  <c r="CU712"/>
  <c r="CU715"/>
  <c r="CU717"/>
  <c r="CU714"/>
  <c r="CU699"/>
  <c r="CU720"/>
  <c r="CU722"/>
  <c r="CU724"/>
  <c r="CU719"/>
  <c r="CU727"/>
  <c r="CU726"/>
  <c r="CU733"/>
  <c r="CU732"/>
  <c r="CU738"/>
  <c r="CU736"/>
  <c r="CU729"/>
  <c r="CU690"/>
  <c r="CU745"/>
  <c r="CU747"/>
  <c r="CU744"/>
  <c r="CU750"/>
  <c r="CU749"/>
  <c r="CU743"/>
  <c r="CU756"/>
  <c r="CU761"/>
  <c r="CU758"/>
  <c r="CU773"/>
  <c r="CU775"/>
  <c r="CU777"/>
  <c r="CU781"/>
  <c r="CU772"/>
  <c r="CU788"/>
  <c r="CU787"/>
  <c r="CU785"/>
  <c r="CU783"/>
  <c r="CU792"/>
  <c r="CU790"/>
  <c r="CU794"/>
  <c r="CU763"/>
  <c r="CU753"/>
  <c r="CU670"/>
  <c r="CU800"/>
  <c r="CU802"/>
  <c r="CU805"/>
  <c r="CU804"/>
  <c r="CU808"/>
  <c r="CU810"/>
  <c r="CU807"/>
  <c r="CU799"/>
  <c r="CU814"/>
  <c r="CU813"/>
  <c r="CU797"/>
  <c r="CU829"/>
  <c r="CU827"/>
  <c r="CU826"/>
  <c r="CU819"/>
  <c r="CU837"/>
  <c r="CU836"/>
  <c r="CU834"/>
  <c r="CU841"/>
  <c r="CU845"/>
  <c r="CR645"/>
  <c r="CT645"/>
  <c r="CV645"/>
  <c r="CW646"/>
  <c r="DE646" s="1"/>
  <c r="DE645" s="1"/>
  <c r="CW645"/>
  <c r="CX646"/>
  <c r="DF646" s="1"/>
  <c r="DF645" s="1"/>
  <c r="CX645"/>
  <c r="CQ645"/>
  <c r="CR647"/>
  <c r="CR644"/>
  <c r="CT647"/>
  <c r="CT644"/>
  <c r="CV647"/>
  <c r="CV644"/>
  <c r="BY648"/>
  <c r="CF648"/>
  <c r="CO648"/>
  <c r="CW648"/>
  <c r="DE648" s="1"/>
  <c r="DE647" s="1"/>
  <c r="CW647"/>
  <c r="CW644"/>
  <c r="BZ648"/>
  <c r="CG648"/>
  <c r="CP648"/>
  <c r="CX648"/>
  <c r="DF648" s="1"/>
  <c r="DF647" s="1"/>
  <c r="CX647"/>
  <c r="CX644"/>
  <c r="CQ647"/>
  <c r="CQ644"/>
  <c r="CX806"/>
  <c r="DF806" s="1"/>
  <c r="DF805" s="1"/>
  <c r="DF804" s="1"/>
  <c r="CW806"/>
  <c r="DE806" s="1"/>
  <c r="DE805" s="1"/>
  <c r="DE804" s="1"/>
  <c r="CX803"/>
  <c r="DF803" s="1"/>
  <c r="DF802" s="1"/>
  <c r="CW803"/>
  <c r="DE803" s="1"/>
  <c r="DE802" s="1"/>
  <c r="CR800"/>
  <c r="CR802"/>
  <c r="CR805"/>
  <c r="CR804"/>
  <c r="CR808"/>
  <c r="CR810"/>
  <c r="CR807"/>
  <c r="CR799"/>
  <c r="CT800"/>
  <c r="CT802"/>
  <c r="CT805"/>
  <c r="CT804"/>
  <c r="CT808"/>
  <c r="CT810"/>
  <c r="CT807"/>
  <c r="CT799"/>
  <c r="CV800"/>
  <c r="CV802"/>
  <c r="CV805"/>
  <c r="CV804"/>
  <c r="CV808"/>
  <c r="CV810"/>
  <c r="CV807"/>
  <c r="CV799"/>
  <c r="CW802"/>
  <c r="CW805"/>
  <c r="CW804"/>
  <c r="AQ801"/>
  <c r="AT801"/>
  <c r="AY801"/>
  <c r="BE801"/>
  <c r="BL801"/>
  <c r="BR801"/>
  <c r="BW801"/>
  <c r="BY801"/>
  <c r="CF801"/>
  <c r="CO801"/>
  <c r="CW801"/>
  <c r="DE801" s="1"/>
  <c r="DE800" s="1"/>
  <c r="CW800"/>
  <c r="AQ809"/>
  <c r="AT809"/>
  <c r="AY809"/>
  <c r="BE809"/>
  <c r="BL809"/>
  <c r="BR809"/>
  <c r="BY809"/>
  <c r="CF809"/>
  <c r="CO809"/>
  <c r="CW809"/>
  <c r="DE809" s="1"/>
  <c r="DE808" s="1"/>
  <c r="CW808"/>
  <c r="BE811"/>
  <c r="BL811"/>
  <c r="BR811"/>
  <c r="BY811"/>
  <c r="CF811"/>
  <c r="CO811"/>
  <c r="CW811"/>
  <c r="DE811" s="1"/>
  <c r="DE810" s="1"/>
  <c r="CW810"/>
  <c r="CW807"/>
  <c r="CW799"/>
  <c r="CX802"/>
  <c r="CX805"/>
  <c r="CX804"/>
  <c r="AO801"/>
  <c r="AR801"/>
  <c r="AU801"/>
  <c r="AZ801"/>
  <c r="BF801"/>
  <c r="BM801"/>
  <c r="BS801"/>
  <c r="BZ801"/>
  <c r="CG801"/>
  <c r="CP801"/>
  <c r="CX801"/>
  <c r="DF801" s="1"/>
  <c r="DF800" s="1"/>
  <c r="CX800"/>
  <c r="AR809"/>
  <c r="AU809"/>
  <c r="AZ809"/>
  <c r="BF809"/>
  <c r="BM809"/>
  <c r="BS809"/>
  <c r="BZ809"/>
  <c r="CG809"/>
  <c r="CP809"/>
  <c r="CX809"/>
  <c r="DF809" s="1"/>
  <c r="DF808" s="1"/>
  <c r="BF811"/>
  <c r="BM811"/>
  <c r="BS811"/>
  <c r="BZ811"/>
  <c r="CG811"/>
  <c r="CP811"/>
  <c r="CX811"/>
  <c r="DF811" s="1"/>
  <c r="DF810" s="1"/>
  <c r="CQ800"/>
  <c r="CQ802"/>
  <c r="CQ805"/>
  <c r="CQ804"/>
  <c r="CQ808"/>
  <c r="CQ810"/>
  <c r="CQ807"/>
  <c r="CQ799"/>
  <c r="CX133"/>
  <c r="DF133" s="1"/>
  <c r="CW133"/>
  <c r="DE133" s="1"/>
  <c r="CR132"/>
  <c r="CT132"/>
  <c r="CV132"/>
  <c r="CW134"/>
  <c r="DE134" s="1"/>
  <c r="CW132"/>
  <c r="CX134"/>
  <c r="DF134" s="1"/>
  <c r="CX132"/>
  <c r="CQ132"/>
  <c r="CR303"/>
  <c r="CR305"/>
  <c r="CR311"/>
  <c r="CR313"/>
  <c r="CR319"/>
  <c r="CR321"/>
  <c r="CR317"/>
  <c r="CR323"/>
  <c r="CR307"/>
  <c r="CR326"/>
  <c r="CR325"/>
  <c r="CR329"/>
  <c r="CR328"/>
  <c r="CR335"/>
  <c r="CR334"/>
  <c r="CR337"/>
  <c r="CR339"/>
  <c r="CR333"/>
  <c r="CR302"/>
  <c r="CT303"/>
  <c r="CT305"/>
  <c r="CT311"/>
  <c r="CT313"/>
  <c r="CT319"/>
  <c r="CT321"/>
  <c r="CT317"/>
  <c r="CT323"/>
  <c r="CT307"/>
  <c r="CT326"/>
  <c r="CT325"/>
  <c r="CT329"/>
  <c r="CT328"/>
  <c r="CT335"/>
  <c r="CT334"/>
  <c r="CT337"/>
  <c r="CT339"/>
  <c r="CT333"/>
  <c r="CT302"/>
  <c r="CV303"/>
  <c r="CV305"/>
  <c r="CV311"/>
  <c r="CV313"/>
  <c r="CV319"/>
  <c r="CV321"/>
  <c r="CV317"/>
  <c r="CV323"/>
  <c r="CV307"/>
  <c r="CV326"/>
  <c r="CV325"/>
  <c r="CV329"/>
  <c r="CV328"/>
  <c r="CV335"/>
  <c r="CV334"/>
  <c r="CV337"/>
  <c r="CV339"/>
  <c r="CV333"/>
  <c r="CV302"/>
  <c r="CW304"/>
  <c r="DE304" s="1"/>
  <c r="DE303" s="1"/>
  <c r="CW303"/>
  <c r="AQ306"/>
  <c r="AT306"/>
  <c r="AY306"/>
  <c r="BE306"/>
  <c r="BL306"/>
  <c r="BR306"/>
  <c r="BY306"/>
  <c r="CF306"/>
  <c r="CO306"/>
  <c r="CW306"/>
  <c r="DE306" s="1"/>
  <c r="DE305" s="1"/>
  <c r="CW305"/>
  <c r="AQ308"/>
  <c r="AT308"/>
  <c r="AY308"/>
  <c r="BE308"/>
  <c r="BL308"/>
  <c r="BR308"/>
  <c r="BY308"/>
  <c r="CF308"/>
  <c r="CO308"/>
  <c r="CW308"/>
  <c r="DE308" s="1"/>
  <c r="BE312"/>
  <c r="BL312"/>
  <c r="BR312"/>
  <c r="BY312"/>
  <c r="CF312"/>
  <c r="CO312"/>
  <c r="CW312"/>
  <c r="DE312" s="1"/>
  <c r="DE311" s="1"/>
  <c r="CW311"/>
  <c r="AQ314"/>
  <c r="AT314"/>
  <c r="AY314"/>
  <c r="BE314"/>
  <c r="BL314"/>
  <c r="BR314"/>
  <c r="BY314"/>
  <c r="CF314"/>
  <c r="CO314"/>
  <c r="CW314"/>
  <c r="DE314" s="1"/>
  <c r="DE313" s="1"/>
  <c r="CW313"/>
  <c r="AQ320"/>
  <c r="AT320"/>
  <c r="AY320"/>
  <c r="BE320"/>
  <c r="BL320"/>
  <c r="BR320"/>
  <c r="BY320"/>
  <c r="CF320"/>
  <c r="CO320"/>
  <c r="CW320"/>
  <c r="DE320" s="1"/>
  <c r="DE319" s="1"/>
  <c r="CW319"/>
  <c r="AQ322"/>
  <c r="AT322"/>
  <c r="AY322"/>
  <c r="BE322"/>
  <c r="BL322"/>
  <c r="BR322"/>
  <c r="BY322"/>
  <c r="CF322"/>
  <c r="CO322"/>
  <c r="CW322"/>
  <c r="DE322" s="1"/>
  <c r="DE321" s="1"/>
  <c r="CW321"/>
  <c r="AQ318"/>
  <c r="AT318"/>
  <c r="AY318"/>
  <c r="BE318"/>
  <c r="BL318"/>
  <c r="BR318"/>
  <c r="BY318"/>
  <c r="CF318"/>
  <c r="CO318"/>
  <c r="CW318"/>
  <c r="DE318" s="1"/>
  <c r="DE317" s="1"/>
  <c r="CW317"/>
  <c r="CF324"/>
  <c r="CO324"/>
  <c r="CW324"/>
  <c r="DE324" s="1"/>
  <c r="DE323" s="1"/>
  <c r="CW323"/>
  <c r="CW307"/>
  <c r="BY327"/>
  <c r="CF327"/>
  <c r="CO327"/>
  <c r="CW327"/>
  <c r="DE327" s="1"/>
  <c r="DE326" s="1"/>
  <c r="DE325" s="1"/>
  <c r="CW326"/>
  <c r="CW325"/>
  <c r="BY330"/>
  <c r="CF330"/>
  <c r="CO330"/>
  <c r="CW330"/>
  <c r="DE330" s="1"/>
  <c r="DE329" s="1"/>
  <c r="DE328" s="1"/>
  <c r="CW329"/>
  <c r="CW328"/>
  <c r="AQ336"/>
  <c r="AT336"/>
  <c r="AY336"/>
  <c r="BE336"/>
  <c r="BL336"/>
  <c r="BR336"/>
  <c r="BY336"/>
  <c r="CF336"/>
  <c r="CO336"/>
  <c r="CW336"/>
  <c r="DE336" s="1"/>
  <c r="DE335" s="1"/>
  <c r="DE334" s="1"/>
  <c r="CW335"/>
  <c r="CW334"/>
  <c r="BE338"/>
  <c r="BL338"/>
  <c r="BR338"/>
  <c r="BY338"/>
  <c r="CF338"/>
  <c r="CO338"/>
  <c r="CW338"/>
  <c r="DE338" s="1"/>
  <c r="DE337" s="1"/>
  <c r="CW337"/>
  <c r="BY340"/>
  <c r="CF340"/>
  <c r="CO340"/>
  <c r="CW340"/>
  <c r="DE340" s="1"/>
  <c r="DE339" s="1"/>
  <c r="CW339"/>
  <c r="CW333"/>
  <c r="CW302"/>
  <c r="CX304"/>
  <c r="DF304" s="1"/>
  <c r="DF303" s="1"/>
  <c r="CX303"/>
  <c r="AR306"/>
  <c r="AU306"/>
  <c r="AZ306"/>
  <c r="BF306"/>
  <c r="BM306"/>
  <c r="BS306"/>
  <c r="BZ306"/>
  <c r="CG306"/>
  <c r="CP306"/>
  <c r="CX306"/>
  <c r="DF306" s="1"/>
  <c r="DF305" s="1"/>
  <c r="AR308"/>
  <c r="AU308"/>
  <c r="AZ308"/>
  <c r="BF308"/>
  <c r="BM308"/>
  <c r="BS308"/>
  <c r="BZ308"/>
  <c r="CG308"/>
  <c r="CP308"/>
  <c r="CX308"/>
  <c r="DF308" s="1"/>
  <c r="BF312"/>
  <c r="BM312"/>
  <c r="BS312"/>
  <c r="BZ312"/>
  <c r="CG312"/>
  <c r="CP312"/>
  <c r="CX312"/>
  <c r="DF312" s="1"/>
  <c r="DF311" s="1"/>
  <c r="AR314"/>
  <c r="AU314"/>
  <c r="AZ314"/>
  <c r="BF314"/>
  <c r="BM314"/>
  <c r="BS314"/>
  <c r="BZ314"/>
  <c r="CG314"/>
  <c r="CP314"/>
  <c r="CX314"/>
  <c r="DF314" s="1"/>
  <c r="DF313" s="1"/>
  <c r="AR320"/>
  <c r="AU320"/>
  <c r="AZ320"/>
  <c r="BF320"/>
  <c r="BM320"/>
  <c r="BS320"/>
  <c r="BZ320"/>
  <c r="CG320"/>
  <c r="CP320"/>
  <c r="CX320"/>
  <c r="DF320" s="1"/>
  <c r="DF319" s="1"/>
  <c r="AR322"/>
  <c r="AU322"/>
  <c r="AZ322"/>
  <c r="BF322"/>
  <c r="BM322"/>
  <c r="BS322"/>
  <c r="BZ322"/>
  <c r="CG322"/>
  <c r="CP322"/>
  <c r="CX322"/>
  <c r="DF322" s="1"/>
  <c r="DF321" s="1"/>
  <c r="AR318"/>
  <c r="AU318"/>
  <c r="AZ318"/>
  <c r="BF318"/>
  <c r="BM318"/>
  <c r="BS318"/>
  <c r="BZ318"/>
  <c r="CG318"/>
  <c r="CP318"/>
  <c r="CX318"/>
  <c r="DF318" s="1"/>
  <c r="DF317" s="1"/>
  <c r="CG324"/>
  <c r="CP324"/>
  <c r="CX324"/>
  <c r="DF324" s="1"/>
  <c r="DF323" s="1"/>
  <c r="BZ327"/>
  <c r="CG327"/>
  <c r="CP327"/>
  <c r="CX327"/>
  <c r="DF327" s="1"/>
  <c r="DF326" s="1"/>
  <c r="DF325" s="1"/>
  <c r="CX326"/>
  <c r="CX325"/>
  <c r="BZ330"/>
  <c r="CG330"/>
  <c r="CP330"/>
  <c r="CX330"/>
  <c r="DF330" s="1"/>
  <c r="DF329" s="1"/>
  <c r="DF328" s="1"/>
  <c r="CX329"/>
  <c r="CX328"/>
  <c r="AR336"/>
  <c r="AU336"/>
  <c r="AZ336"/>
  <c r="BF336"/>
  <c r="BM336"/>
  <c r="BS336"/>
  <c r="BZ336"/>
  <c r="CG336"/>
  <c r="CP336"/>
  <c r="CX336"/>
  <c r="DF336" s="1"/>
  <c r="DF335" s="1"/>
  <c r="DF334" s="1"/>
  <c r="BF338"/>
  <c r="BM338"/>
  <c r="BS338"/>
  <c r="BZ338"/>
  <c r="CG338"/>
  <c r="CP338"/>
  <c r="CX338"/>
  <c r="DF338" s="1"/>
  <c r="DF337" s="1"/>
  <c r="BZ340"/>
  <c r="CG340"/>
  <c r="CP340"/>
  <c r="CX340"/>
  <c r="DF340" s="1"/>
  <c r="DF339" s="1"/>
  <c r="CQ305"/>
  <c r="CQ311"/>
  <c r="CQ313"/>
  <c r="CQ319"/>
  <c r="CQ321"/>
  <c r="CQ317"/>
  <c r="CQ323"/>
  <c r="CQ307"/>
  <c r="CQ326"/>
  <c r="CQ325"/>
  <c r="CQ329"/>
  <c r="CQ328"/>
  <c r="CQ335"/>
  <c r="CQ334"/>
  <c r="CQ337"/>
  <c r="CQ339"/>
  <c r="CQ333"/>
  <c r="CQ302"/>
  <c r="CT261"/>
  <c r="CT265"/>
  <c r="CT264"/>
  <c r="CT268"/>
  <c r="CT267"/>
  <c r="CT263"/>
  <c r="CT270"/>
  <c r="CT279"/>
  <c r="CT281"/>
  <c r="CT283"/>
  <c r="CT275"/>
  <c r="CT288"/>
  <c r="CT287"/>
  <c r="CT291"/>
  <c r="CT290"/>
  <c r="CT294"/>
  <c r="CT293"/>
  <c r="CT296"/>
  <c r="CT298"/>
  <c r="CT285"/>
  <c r="CT260"/>
  <c r="CV261"/>
  <c r="CV265"/>
  <c r="CV264"/>
  <c r="CV268"/>
  <c r="CV267"/>
  <c r="CV263"/>
  <c r="CV270"/>
  <c r="CV279"/>
  <c r="CV281"/>
  <c r="CV283"/>
  <c r="CV275"/>
  <c r="CV288"/>
  <c r="CV287"/>
  <c r="CV291"/>
  <c r="CV290"/>
  <c r="CV294"/>
  <c r="CV293"/>
  <c r="CV296"/>
  <c r="CV298"/>
  <c r="CV285"/>
  <c r="CV260"/>
  <c r="CF297"/>
  <c r="CO297"/>
  <c r="CW297"/>
  <c r="DE297" s="1"/>
  <c r="DE296" s="1"/>
  <c r="CW296"/>
  <c r="BU300"/>
  <c r="BY300"/>
  <c r="CF300"/>
  <c r="CO300"/>
  <c r="CW300"/>
  <c r="DE300" s="1"/>
  <c r="BY299"/>
  <c r="CF299"/>
  <c r="CO299"/>
  <c r="CW299"/>
  <c r="DE299" s="1"/>
  <c r="DE298" s="1"/>
  <c r="CW298"/>
  <c r="AQ289"/>
  <c r="AT289"/>
  <c r="AY289"/>
  <c r="BE289"/>
  <c r="BL289"/>
  <c r="BR289"/>
  <c r="BY289"/>
  <c r="CF289"/>
  <c r="CO289"/>
  <c r="CW289"/>
  <c r="DE289" s="1"/>
  <c r="DE288" s="1"/>
  <c r="DE287" s="1"/>
  <c r="CW288"/>
  <c r="CW287"/>
  <c r="AQ292"/>
  <c r="AT292"/>
  <c r="AY292"/>
  <c r="BE292"/>
  <c r="BL292"/>
  <c r="BR292"/>
  <c r="BY292"/>
  <c r="CF292"/>
  <c r="CO292"/>
  <c r="CW292"/>
  <c r="DE292" s="1"/>
  <c r="DE291" s="1"/>
  <c r="DE290" s="1"/>
  <c r="CW291"/>
  <c r="CW290"/>
  <c r="CF295"/>
  <c r="CO295"/>
  <c r="CW295"/>
  <c r="DE295" s="1"/>
  <c r="DE294" s="1"/>
  <c r="DE293" s="1"/>
  <c r="CW294"/>
  <c r="CW293"/>
  <c r="CW285"/>
  <c r="CW262"/>
  <c r="DE262" s="1"/>
  <c r="DE261" s="1"/>
  <c r="CW261"/>
  <c r="BY266"/>
  <c r="CF266"/>
  <c r="CO266"/>
  <c r="CW266"/>
  <c r="DE266" s="1"/>
  <c r="DE265" s="1"/>
  <c r="DE264" s="1"/>
  <c r="CW265"/>
  <c r="CW264"/>
  <c r="AQ269"/>
  <c r="AT269"/>
  <c r="AY269"/>
  <c r="BE269"/>
  <c r="BL269"/>
  <c r="BR269"/>
  <c r="BY269"/>
  <c r="CF269"/>
  <c r="CO269"/>
  <c r="CW269"/>
  <c r="DE269" s="1"/>
  <c r="DE268" s="1"/>
  <c r="DE267" s="1"/>
  <c r="CW268"/>
  <c r="CW267"/>
  <c r="CW263"/>
  <c r="AN271"/>
  <c r="AQ271"/>
  <c r="AT271"/>
  <c r="AY271"/>
  <c r="BE271"/>
  <c r="BL271"/>
  <c r="BR271"/>
  <c r="BY271"/>
  <c r="CA271"/>
  <c r="CF271"/>
  <c r="CO271"/>
  <c r="CW271"/>
  <c r="DE271" s="1"/>
  <c r="DE270" s="1"/>
  <c r="CW270"/>
  <c r="AQ276"/>
  <c r="AT276"/>
  <c r="AY276"/>
  <c r="BE276"/>
  <c r="BL276"/>
  <c r="BR276"/>
  <c r="BY276"/>
  <c r="CF276"/>
  <c r="CO276"/>
  <c r="CW276"/>
  <c r="DE276" s="1"/>
  <c r="AQ280"/>
  <c r="AT280"/>
  <c r="AY280"/>
  <c r="BE280"/>
  <c r="BL280"/>
  <c r="BR280"/>
  <c r="BY280"/>
  <c r="CF280"/>
  <c r="CO280"/>
  <c r="CW280"/>
  <c r="DE280" s="1"/>
  <c r="DE279" s="1"/>
  <c r="CW279"/>
  <c r="CO282"/>
  <c r="CW282"/>
  <c r="DE282" s="1"/>
  <c r="DE281" s="1"/>
  <c r="CW281"/>
  <c r="AQ284"/>
  <c r="AT284"/>
  <c r="AY284"/>
  <c r="BE284"/>
  <c r="BL284"/>
  <c r="BR284"/>
  <c r="BY284"/>
  <c r="CF284"/>
  <c r="CO284"/>
  <c r="CW284"/>
  <c r="DE284" s="1"/>
  <c r="DE283" s="1"/>
  <c r="CW283"/>
  <c r="CW275"/>
  <c r="CW260"/>
  <c r="CX262"/>
  <c r="DF262" s="1"/>
  <c r="DF261" s="1"/>
  <c r="CX261"/>
  <c r="BZ266"/>
  <c r="CG266"/>
  <c r="CP266"/>
  <c r="CX266"/>
  <c r="DF266" s="1"/>
  <c r="DF265" s="1"/>
  <c r="DF264" s="1"/>
  <c r="CX265"/>
  <c r="CX264"/>
  <c r="AR269"/>
  <c r="AU269"/>
  <c r="AZ269"/>
  <c r="BF269"/>
  <c r="BM269"/>
  <c r="BS269"/>
  <c r="BZ269"/>
  <c r="CG269"/>
  <c r="CP269"/>
  <c r="CX269"/>
  <c r="DF269" s="1"/>
  <c r="DF268" s="1"/>
  <c r="DF267" s="1"/>
  <c r="CX268"/>
  <c r="CX267"/>
  <c r="CX263"/>
  <c r="AR271"/>
  <c r="AU271"/>
  <c r="AZ271"/>
  <c r="BF271"/>
  <c r="BM271"/>
  <c r="BS271"/>
  <c r="BZ271"/>
  <c r="CG271"/>
  <c r="CP271"/>
  <c r="CX271"/>
  <c r="DF271" s="1"/>
  <c r="DF270" s="1"/>
  <c r="AR276"/>
  <c r="AU276"/>
  <c r="AZ276"/>
  <c r="BF276"/>
  <c r="BM276"/>
  <c r="BS276"/>
  <c r="BZ276"/>
  <c r="CG276"/>
  <c r="CP276"/>
  <c r="CX276"/>
  <c r="DF276" s="1"/>
  <c r="AR280"/>
  <c r="AU280"/>
  <c r="AZ280"/>
  <c r="BF280"/>
  <c r="BM280"/>
  <c r="BS280"/>
  <c r="BZ280"/>
  <c r="CG280"/>
  <c r="CP280"/>
  <c r="CX280"/>
  <c r="DF280" s="1"/>
  <c r="DF279" s="1"/>
  <c r="CP282"/>
  <c r="CX282"/>
  <c r="DF282" s="1"/>
  <c r="DF281" s="1"/>
  <c r="AR284"/>
  <c r="AU284"/>
  <c r="AZ284"/>
  <c r="BF284"/>
  <c r="BM284"/>
  <c r="BS284"/>
  <c r="BZ284"/>
  <c r="CG284"/>
  <c r="CP284"/>
  <c r="CX284"/>
  <c r="DF284" s="1"/>
  <c r="DF283" s="1"/>
  <c r="AR289"/>
  <c r="AU289"/>
  <c r="AZ289"/>
  <c r="BF289"/>
  <c r="BM289"/>
  <c r="BS289"/>
  <c r="BZ289"/>
  <c r="CG289"/>
  <c r="CP289"/>
  <c r="CX289"/>
  <c r="DF289" s="1"/>
  <c r="DF288" s="1"/>
  <c r="DF287" s="1"/>
  <c r="AR292"/>
  <c r="AU292"/>
  <c r="AZ292"/>
  <c r="BF292"/>
  <c r="BM292"/>
  <c r="BS292"/>
  <c r="BZ292"/>
  <c r="CG292"/>
  <c r="CP292"/>
  <c r="CX292"/>
  <c r="DF292" s="1"/>
  <c r="DF291" s="1"/>
  <c r="DF290" s="1"/>
  <c r="CG295"/>
  <c r="CP295"/>
  <c r="CX295"/>
  <c r="DF295" s="1"/>
  <c r="DF294" s="1"/>
  <c r="DF293" s="1"/>
  <c r="CG297"/>
  <c r="CP297"/>
  <c r="CX297"/>
  <c r="DF297" s="1"/>
  <c r="DF296" s="1"/>
  <c r="BZ299"/>
  <c r="CG299"/>
  <c r="CP299"/>
  <c r="CX299"/>
  <c r="DF299" s="1"/>
  <c r="BZ300"/>
  <c r="CG300"/>
  <c r="CP300"/>
  <c r="CX300"/>
  <c r="DF300" s="1"/>
  <c r="CR261"/>
  <c r="CR265"/>
  <c r="CR264"/>
  <c r="CR268"/>
  <c r="CR267"/>
  <c r="CR263"/>
  <c r="CR270"/>
  <c r="CR279"/>
  <c r="CR281"/>
  <c r="CR283"/>
  <c r="CR275"/>
  <c r="CR288"/>
  <c r="CR287"/>
  <c r="CR291"/>
  <c r="CR290"/>
  <c r="CR294"/>
  <c r="CR293"/>
  <c r="CR296"/>
  <c r="CR298"/>
  <c r="CR285"/>
  <c r="CR260"/>
  <c r="AN138"/>
  <c r="AQ138"/>
  <c r="AT138"/>
  <c r="AY138"/>
  <c r="BE138"/>
  <c r="BL138"/>
  <c r="BR138"/>
  <c r="BY138"/>
  <c r="CF138"/>
  <c r="CO138"/>
  <c r="CW138"/>
  <c r="DE138" s="1"/>
  <c r="DE137" s="1"/>
  <c r="CW137"/>
  <c r="CO136"/>
  <c r="CW136"/>
  <c r="DE136" s="1"/>
  <c r="DE135" s="1"/>
  <c r="CW135"/>
  <c r="BR140"/>
  <c r="BY140"/>
  <c r="CF140"/>
  <c r="CO140"/>
  <c r="CW140"/>
  <c r="DE140" s="1"/>
  <c r="DE139" s="1"/>
  <c r="CW139"/>
  <c r="CF145"/>
  <c r="CO145"/>
  <c r="CW145"/>
  <c r="DE145" s="1"/>
  <c r="DE144" s="1"/>
  <c r="DE143" s="1"/>
  <c r="CW144"/>
  <c r="CW143"/>
  <c r="AQ150"/>
  <c r="AT150"/>
  <c r="AY150"/>
  <c r="BE150"/>
  <c r="BL150"/>
  <c r="BR150"/>
  <c r="BY150"/>
  <c r="CF150"/>
  <c r="CO150"/>
  <c r="CW150"/>
  <c r="DE150" s="1"/>
  <c r="DE149" s="1"/>
  <c r="DE148" s="1"/>
  <c r="DE146" s="1"/>
  <c r="CW149"/>
  <c r="CW148"/>
  <c r="CW146"/>
  <c r="CW131"/>
  <c r="CP136"/>
  <c r="CX136"/>
  <c r="DF136" s="1"/>
  <c r="DF135" s="1"/>
  <c r="AR138"/>
  <c r="AU138"/>
  <c r="AZ138"/>
  <c r="BF138"/>
  <c r="BM138"/>
  <c r="BS138"/>
  <c r="BZ138"/>
  <c r="CG138"/>
  <c r="CP138"/>
  <c r="CX138"/>
  <c r="DF138" s="1"/>
  <c r="DF137" s="1"/>
  <c r="BS140"/>
  <c r="BZ140"/>
  <c r="CG140"/>
  <c r="CP140"/>
  <c r="CX140"/>
  <c r="DF140" s="1"/>
  <c r="DF139" s="1"/>
  <c r="CG145"/>
  <c r="CP145"/>
  <c r="CX145"/>
  <c r="DF145" s="1"/>
  <c r="DF144" s="1"/>
  <c r="DF143" s="1"/>
  <c r="CX144"/>
  <c r="CX143"/>
  <c r="AR150"/>
  <c r="AU150"/>
  <c r="AZ150"/>
  <c r="BF150"/>
  <c r="BM150"/>
  <c r="BS150"/>
  <c r="BZ150"/>
  <c r="CG150"/>
  <c r="CP150"/>
  <c r="CX150"/>
  <c r="DF150" s="1"/>
  <c r="DF149" s="1"/>
  <c r="DF148" s="1"/>
  <c r="DF146" s="1"/>
  <c r="CR137"/>
  <c r="CR135"/>
  <c r="CR139"/>
  <c r="CR144"/>
  <c r="CR143"/>
  <c r="CR149"/>
  <c r="CR148"/>
  <c r="CR146"/>
  <c r="CR131"/>
  <c r="CT135"/>
  <c r="CT137"/>
  <c r="CT139"/>
  <c r="CT144"/>
  <c r="CT143"/>
  <c r="CT149"/>
  <c r="CT148"/>
  <c r="CT146"/>
  <c r="CT131"/>
  <c r="CV135"/>
  <c r="CV137"/>
  <c r="CV139"/>
  <c r="CV144"/>
  <c r="CV143"/>
  <c r="CV149"/>
  <c r="CV148"/>
  <c r="CV146"/>
  <c r="CV131"/>
  <c r="CQ135"/>
  <c r="CQ137"/>
  <c r="CQ139"/>
  <c r="CQ144"/>
  <c r="CQ143"/>
  <c r="CQ149"/>
  <c r="CQ148"/>
  <c r="CQ146"/>
  <c r="CQ131"/>
  <c r="CR77"/>
  <c r="CX239"/>
  <c r="DF239" s="1"/>
  <c r="CW239"/>
  <c r="DE239" s="1"/>
  <c r="CX238"/>
  <c r="DF238" s="1"/>
  <c r="CW238"/>
  <c r="DE238" s="1"/>
  <c r="CX237"/>
  <c r="DF237" s="1"/>
  <c r="CW237"/>
  <c r="DE237" s="1"/>
  <c r="CX236"/>
  <c r="DF236" s="1"/>
  <c r="CW236"/>
  <c r="DE236" s="1"/>
  <c r="CR233"/>
  <c r="CT233"/>
  <c r="CV233"/>
  <c r="BK234"/>
  <c r="BL234"/>
  <c r="BR234"/>
  <c r="BY234"/>
  <c r="CF234"/>
  <c r="CO234"/>
  <c r="CW234"/>
  <c r="DE234" s="1"/>
  <c r="BL235"/>
  <c r="BR235"/>
  <c r="BY235"/>
  <c r="CF235"/>
  <c r="CO235"/>
  <c r="CW235"/>
  <c r="DE235" s="1"/>
  <c r="CW233"/>
  <c r="BM234"/>
  <c r="BS234"/>
  <c r="BZ234"/>
  <c r="CG234"/>
  <c r="CP234"/>
  <c r="CX234"/>
  <c r="DF234" s="1"/>
  <c r="BM235"/>
  <c r="BS235"/>
  <c r="BZ235"/>
  <c r="CG235"/>
  <c r="CP235"/>
  <c r="CX235"/>
  <c r="DF235" s="1"/>
  <c r="CX233"/>
  <c r="CQ233"/>
  <c r="AR838"/>
  <c r="AU838"/>
  <c r="AZ838"/>
  <c r="BF838"/>
  <c r="BM838"/>
  <c r="BS838"/>
  <c r="BZ838"/>
  <c r="CG838"/>
  <c r="CP838"/>
  <c r="CX838"/>
  <c r="DF838" s="1"/>
  <c r="DF837" s="1"/>
  <c r="DF836" s="1"/>
  <c r="DF834" s="1"/>
  <c r="AN838"/>
  <c r="AQ838"/>
  <c r="AT838"/>
  <c r="AY838"/>
  <c r="BE838"/>
  <c r="BL838"/>
  <c r="BR838"/>
  <c r="BY838"/>
  <c r="CF838"/>
  <c r="CO838"/>
  <c r="CW838"/>
  <c r="DE838" s="1"/>
  <c r="DE837" s="1"/>
  <c r="DE836" s="1"/>
  <c r="DE834" s="1"/>
  <c r="AZ830"/>
  <c r="BF830"/>
  <c r="BM830"/>
  <c r="BS830"/>
  <c r="BZ830"/>
  <c r="CG830"/>
  <c r="CP830"/>
  <c r="CX830"/>
  <c r="DF830" s="1"/>
  <c r="DF829" s="1"/>
  <c r="AY830"/>
  <c r="BE830"/>
  <c r="BL830"/>
  <c r="BR830"/>
  <c r="BY830"/>
  <c r="CF830"/>
  <c r="CO830"/>
  <c r="CW830"/>
  <c r="DE830" s="1"/>
  <c r="DE829" s="1"/>
  <c r="BF828"/>
  <c r="BM828"/>
  <c r="BS828"/>
  <c r="BZ828"/>
  <c r="CG828"/>
  <c r="CP828"/>
  <c r="CX828"/>
  <c r="DF828" s="1"/>
  <c r="DF827" s="1"/>
  <c r="DF826" s="1"/>
  <c r="DF819" s="1"/>
  <c r="BA828"/>
  <c r="BE828"/>
  <c r="BL828"/>
  <c r="BR828"/>
  <c r="BY828"/>
  <c r="CF828"/>
  <c r="CO828"/>
  <c r="CW828"/>
  <c r="DE828" s="1"/>
  <c r="DE827" s="1"/>
  <c r="DE826" s="1"/>
  <c r="DE819" s="1"/>
  <c r="AR815"/>
  <c r="AU815"/>
  <c r="AZ815"/>
  <c r="BF815"/>
  <c r="BM815"/>
  <c r="BS815"/>
  <c r="BZ815"/>
  <c r="CG815"/>
  <c r="CP815"/>
  <c r="CX815"/>
  <c r="DF815" s="1"/>
  <c r="DF814" s="1"/>
  <c r="DF813" s="1"/>
  <c r="AQ815"/>
  <c r="AT815"/>
  <c r="AY815"/>
  <c r="BE815"/>
  <c r="BL815"/>
  <c r="BR815"/>
  <c r="BY815"/>
  <c r="CF815"/>
  <c r="CO815"/>
  <c r="CW815"/>
  <c r="DE815" s="1"/>
  <c r="DE814" s="1"/>
  <c r="DE813" s="1"/>
  <c r="BZ795"/>
  <c r="CG795"/>
  <c r="CP795"/>
  <c r="CX795"/>
  <c r="DF795" s="1"/>
  <c r="DF794" s="1"/>
  <c r="BY795"/>
  <c r="CF795"/>
  <c r="CO795"/>
  <c r="CW795"/>
  <c r="DE795" s="1"/>
  <c r="DE794" s="1"/>
  <c r="AR793"/>
  <c r="AU793"/>
  <c r="AZ793"/>
  <c r="BF793"/>
  <c r="BM793"/>
  <c r="BS793"/>
  <c r="BZ793"/>
  <c r="CG793"/>
  <c r="CP793"/>
  <c r="CX793"/>
  <c r="DF793" s="1"/>
  <c r="DF792" s="1"/>
  <c r="AN793"/>
  <c r="AQ793"/>
  <c r="AT793"/>
  <c r="AY793"/>
  <c r="BE793"/>
  <c r="BL793"/>
  <c r="BR793"/>
  <c r="BY793"/>
  <c r="CA793"/>
  <c r="CF793"/>
  <c r="CO793"/>
  <c r="CW793"/>
  <c r="DE793" s="1"/>
  <c r="DE792" s="1"/>
  <c r="BF791"/>
  <c r="BM791"/>
  <c r="BS791"/>
  <c r="BZ791"/>
  <c r="CG791"/>
  <c r="CP791"/>
  <c r="CX791"/>
  <c r="DF791" s="1"/>
  <c r="DF790" s="1"/>
  <c r="BE791"/>
  <c r="BL791"/>
  <c r="BR791"/>
  <c r="BY791"/>
  <c r="CF791"/>
  <c r="CO791"/>
  <c r="CW791"/>
  <c r="DE791" s="1"/>
  <c r="DE790" s="1"/>
  <c r="AR789"/>
  <c r="AU789"/>
  <c r="AZ789"/>
  <c r="BF789"/>
  <c r="BM789"/>
  <c r="BS789"/>
  <c r="BZ789"/>
  <c r="CG789"/>
  <c r="CP789"/>
  <c r="CX789"/>
  <c r="DF789" s="1"/>
  <c r="DF788" s="1"/>
  <c r="DF787" s="1"/>
  <c r="AQ789"/>
  <c r="AT789"/>
  <c r="AY789"/>
  <c r="BE789"/>
  <c r="BL789"/>
  <c r="BR789"/>
  <c r="BY789"/>
  <c r="CF789"/>
  <c r="CO789"/>
  <c r="CW789"/>
  <c r="DE789" s="1"/>
  <c r="DE788" s="1"/>
  <c r="DE787" s="1"/>
  <c r="AR786"/>
  <c r="AU786"/>
  <c r="AZ786"/>
  <c r="BF786"/>
  <c r="BM786"/>
  <c r="BS786"/>
  <c r="BZ786"/>
  <c r="CG786"/>
  <c r="CP786"/>
  <c r="CX786"/>
  <c r="DF786" s="1"/>
  <c r="DF785" s="1"/>
  <c r="DF783" s="1"/>
  <c r="AQ786"/>
  <c r="AT786"/>
  <c r="AY786"/>
  <c r="BE786"/>
  <c r="BL786"/>
  <c r="BR786"/>
  <c r="BY786"/>
  <c r="CF786"/>
  <c r="CO786"/>
  <c r="CW786"/>
  <c r="DE786" s="1"/>
  <c r="DE785" s="1"/>
  <c r="DE783" s="1"/>
  <c r="AR782"/>
  <c r="AU782"/>
  <c r="AZ782"/>
  <c r="BF782"/>
  <c r="BM782"/>
  <c r="BS782"/>
  <c r="BZ782"/>
  <c r="CG782"/>
  <c r="CP782"/>
  <c r="CX782"/>
  <c r="DF782" s="1"/>
  <c r="DF781" s="1"/>
  <c r="AQ782"/>
  <c r="AT782"/>
  <c r="AY782"/>
  <c r="BE782"/>
  <c r="BL782"/>
  <c r="BR782"/>
  <c r="BY782"/>
  <c r="CF782"/>
  <c r="CO782"/>
  <c r="CW782"/>
  <c r="DE782" s="1"/>
  <c r="DE781" s="1"/>
  <c r="AR780"/>
  <c r="AU780"/>
  <c r="AZ780"/>
  <c r="BF780"/>
  <c r="BM780"/>
  <c r="BS780"/>
  <c r="BZ780"/>
  <c r="CG780"/>
  <c r="CP780"/>
  <c r="CX780"/>
  <c r="DF780" s="1"/>
  <c r="AQ780"/>
  <c r="AT780"/>
  <c r="AY780"/>
  <c r="BE780"/>
  <c r="BL780"/>
  <c r="BR780"/>
  <c r="BY780"/>
  <c r="CF780"/>
  <c r="CO780"/>
  <c r="CW780"/>
  <c r="DE780" s="1"/>
  <c r="AR779"/>
  <c r="AU779"/>
  <c r="AZ779"/>
  <c r="BF779"/>
  <c r="BM779"/>
  <c r="BS779"/>
  <c r="BZ779"/>
  <c r="CG779"/>
  <c r="CP779"/>
  <c r="CX779"/>
  <c r="DF779" s="1"/>
  <c r="AQ779"/>
  <c r="AT779"/>
  <c r="AY779"/>
  <c r="BE779"/>
  <c r="BL779"/>
  <c r="BR779"/>
  <c r="BY779"/>
  <c r="CF779"/>
  <c r="CO779"/>
  <c r="CW779"/>
  <c r="DE779" s="1"/>
  <c r="AR778"/>
  <c r="AU778"/>
  <c r="AZ778"/>
  <c r="BF778"/>
  <c r="BM778"/>
  <c r="BS778"/>
  <c r="BZ778"/>
  <c r="CG778"/>
  <c r="CP778"/>
  <c r="CX778"/>
  <c r="DF778" s="1"/>
  <c r="DF777" s="1"/>
  <c r="AN778"/>
  <c r="AQ778"/>
  <c r="AT778"/>
  <c r="AY778"/>
  <c r="BE778"/>
  <c r="BH778"/>
  <c r="BL778"/>
  <c r="BR778"/>
  <c r="BY778"/>
  <c r="CF778"/>
  <c r="CO778"/>
  <c r="CW778"/>
  <c r="DE778" s="1"/>
  <c r="DE777" s="1"/>
  <c r="AR776"/>
  <c r="AU776"/>
  <c r="AZ776"/>
  <c r="BF776"/>
  <c r="BM776"/>
  <c r="BS776"/>
  <c r="BZ776"/>
  <c r="CG776"/>
  <c r="CP776"/>
  <c r="CX776"/>
  <c r="DF776" s="1"/>
  <c r="DF775" s="1"/>
  <c r="AQ776"/>
  <c r="AT776"/>
  <c r="AY776"/>
  <c r="BE776"/>
  <c r="BL776"/>
  <c r="BR776"/>
  <c r="BY776"/>
  <c r="CF776"/>
  <c r="CO776"/>
  <c r="CW776"/>
  <c r="DE776" s="1"/>
  <c r="DE775" s="1"/>
  <c r="AR774"/>
  <c r="AU774"/>
  <c r="AZ774"/>
  <c r="BF774"/>
  <c r="BM774"/>
  <c r="BS774"/>
  <c r="BZ774"/>
  <c r="CG774"/>
  <c r="CP774"/>
  <c r="CX774"/>
  <c r="DF774" s="1"/>
  <c r="DF773" s="1"/>
  <c r="DF772" s="1"/>
  <c r="DF763" s="1"/>
  <c r="AQ774"/>
  <c r="AT774"/>
  <c r="AY774"/>
  <c r="BE774"/>
  <c r="BL774"/>
  <c r="BR774"/>
  <c r="BY774"/>
  <c r="CF774"/>
  <c r="CO774"/>
  <c r="CW774"/>
  <c r="DE774" s="1"/>
  <c r="DE773" s="1"/>
  <c r="DE772" s="1"/>
  <c r="DE763" s="1"/>
  <c r="AR762"/>
  <c r="AU762"/>
  <c r="AZ762"/>
  <c r="BF762"/>
  <c r="BM762"/>
  <c r="BS762"/>
  <c r="BZ762"/>
  <c r="CG762"/>
  <c r="CP762"/>
  <c r="CX762"/>
  <c r="DF762" s="1"/>
  <c r="DF761" s="1"/>
  <c r="DF758" s="1"/>
  <c r="AQ762"/>
  <c r="AT762"/>
  <c r="AY762"/>
  <c r="BE762"/>
  <c r="BL762"/>
  <c r="BR762"/>
  <c r="BY762"/>
  <c r="CF762"/>
  <c r="CO762"/>
  <c r="CW762"/>
  <c r="DE762" s="1"/>
  <c r="DE761" s="1"/>
  <c r="DE758" s="1"/>
  <c r="CP757"/>
  <c r="CX757"/>
  <c r="DF757" s="1"/>
  <c r="DF756" s="1"/>
  <c r="DF753" s="1"/>
  <c r="CO757"/>
  <c r="CW757"/>
  <c r="DE757" s="1"/>
  <c r="DE756" s="1"/>
  <c r="DE753" s="1"/>
  <c r="AR751"/>
  <c r="AU751"/>
  <c r="AX751"/>
  <c r="AZ751"/>
  <c r="BF751"/>
  <c r="BM751"/>
  <c r="BS751"/>
  <c r="BZ751"/>
  <c r="CG751"/>
  <c r="CP751"/>
  <c r="CX751"/>
  <c r="DF751" s="1"/>
  <c r="DF750" s="1"/>
  <c r="DF749" s="1"/>
  <c r="AQ751"/>
  <c r="AT751"/>
  <c r="AY751"/>
  <c r="BE751"/>
  <c r="BL751"/>
  <c r="BR751"/>
  <c r="BY751"/>
  <c r="CF751"/>
  <c r="CO751"/>
  <c r="CW751"/>
  <c r="DE751" s="1"/>
  <c r="DE750" s="1"/>
  <c r="DE749" s="1"/>
  <c r="BZ748"/>
  <c r="CG748"/>
  <c r="CP748"/>
  <c r="CX748"/>
  <c r="DF748" s="1"/>
  <c r="DF747" s="1"/>
  <c r="BY748"/>
  <c r="CF748"/>
  <c r="CO748"/>
  <c r="CW748"/>
  <c r="DE748" s="1"/>
  <c r="DE747" s="1"/>
  <c r="AX746"/>
  <c r="AZ746"/>
  <c r="BF746"/>
  <c r="BM746"/>
  <c r="BS746"/>
  <c r="BZ746"/>
  <c r="CG746"/>
  <c r="CP746"/>
  <c r="CX746"/>
  <c r="DF746" s="1"/>
  <c r="DF745" s="1"/>
  <c r="DF744" s="1"/>
  <c r="DF743" s="1"/>
  <c r="AY746"/>
  <c r="BE746"/>
  <c r="BL746"/>
  <c r="BR746"/>
  <c r="BY746"/>
  <c r="CF746"/>
  <c r="CO746"/>
  <c r="CW746"/>
  <c r="DE746" s="1"/>
  <c r="DE745" s="1"/>
  <c r="DE744" s="1"/>
  <c r="DE743" s="1"/>
  <c r="AR739"/>
  <c r="AU739"/>
  <c r="AZ739"/>
  <c r="BF739"/>
  <c r="BM739"/>
  <c r="BS739"/>
  <c r="BZ739"/>
  <c r="CG739"/>
  <c r="CP739"/>
  <c r="CX739"/>
  <c r="DF739" s="1"/>
  <c r="DF738" s="1"/>
  <c r="DF736" s="1"/>
  <c r="AQ739"/>
  <c r="AT739"/>
  <c r="AY739"/>
  <c r="BE739"/>
  <c r="BL739"/>
  <c r="BR739"/>
  <c r="BY739"/>
  <c r="CF739"/>
  <c r="CO739"/>
  <c r="CW739"/>
  <c r="DE739" s="1"/>
  <c r="DE738" s="1"/>
  <c r="DE736" s="1"/>
  <c r="AR735"/>
  <c r="AU735"/>
  <c r="AZ735"/>
  <c r="BF735"/>
  <c r="BM735"/>
  <c r="BS735"/>
  <c r="BZ735"/>
  <c r="CG735"/>
  <c r="CP735"/>
  <c r="CX735"/>
  <c r="DF735" s="1"/>
  <c r="AN735"/>
  <c r="AQ735"/>
  <c r="AT735"/>
  <c r="AY735"/>
  <c r="BE735"/>
  <c r="BL735"/>
  <c r="BR735"/>
  <c r="BT735"/>
  <c r="BY735"/>
  <c r="CF735"/>
  <c r="CO735"/>
  <c r="CW735"/>
  <c r="DE735" s="1"/>
  <c r="AR734"/>
  <c r="AU734"/>
  <c r="AZ734"/>
  <c r="BF734"/>
  <c r="BM734"/>
  <c r="BS734"/>
  <c r="BZ734"/>
  <c r="CG734"/>
  <c r="CP734"/>
  <c r="CX734"/>
  <c r="DF734" s="1"/>
  <c r="DF733" s="1"/>
  <c r="DF732" s="1"/>
  <c r="DF729" s="1"/>
  <c r="AQ734"/>
  <c r="AT734"/>
  <c r="AY734"/>
  <c r="BE734"/>
  <c r="BL734"/>
  <c r="BR734"/>
  <c r="BY734"/>
  <c r="CF734"/>
  <c r="CO734"/>
  <c r="CW734"/>
  <c r="DE734" s="1"/>
  <c r="DE733" s="1"/>
  <c r="DE732" s="1"/>
  <c r="DE729" s="1"/>
  <c r="AR728"/>
  <c r="AU728"/>
  <c r="AZ728"/>
  <c r="BF728"/>
  <c r="BM728"/>
  <c r="BS728"/>
  <c r="BZ728"/>
  <c r="CG728"/>
  <c r="CP728"/>
  <c r="CX728"/>
  <c r="DF728" s="1"/>
  <c r="DF727" s="1"/>
  <c r="DF726" s="1"/>
  <c r="AQ728"/>
  <c r="AT728"/>
  <c r="AY728"/>
  <c r="BE728"/>
  <c r="BL728"/>
  <c r="BR728"/>
  <c r="BY728"/>
  <c r="CF728"/>
  <c r="CO728"/>
  <c r="CW728"/>
  <c r="DE728" s="1"/>
  <c r="DE727" s="1"/>
  <c r="DE726" s="1"/>
  <c r="BZ725"/>
  <c r="CG725"/>
  <c r="CP725"/>
  <c r="CX725"/>
  <c r="DF725" s="1"/>
  <c r="DF724" s="1"/>
  <c r="BY725"/>
  <c r="CF725"/>
  <c r="CO725"/>
  <c r="CW725"/>
  <c r="DE725" s="1"/>
  <c r="DE724" s="1"/>
  <c r="AZ723"/>
  <c r="BF723"/>
  <c r="BM723"/>
  <c r="BS723"/>
  <c r="BZ723"/>
  <c r="CG723"/>
  <c r="CP723"/>
  <c r="CX723"/>
  <c r="DF723" s="1"/>
  <c r="DF722" s="1"/>
  <c r="AY723"/>
  <c r="BE723"/>
  <c r="BL723"/>
  <c r="BR723"/>
  <c r="BY723"/>
  <c r="CF723"/>
  <c r="CO723"/>
  <c r="CW723"/>
  <c r="DE723" s="1"/>
  <c r="DE722" s="1"/>
  <c r="AZ721"/>
  <c r="BF721"/>
  <c r="BM721"/>
  <c r="BS721"/>
  <c r="BZ721"/>
  <c r="CG721"/>
  <c r="CP721"/>
  <c r="CX721"/>
  <c r="DF721" s="1"/>
  <c r="DF720" s="1"/>
  <c r="DF719" s="1"/>
  <c r="AY721"/>
  <c r="BE721"/>
  <c r="BL721"/>
  <c r="BR721"/>
  <c r="BY721"/>
  <c r="CF721"/>
  <c r="CO721"/>
  <c r="CW721"/>
  <c r="DE721" s="1"/>
  <c r="DE720" s="1"/>
  <c r="DE719" s="1"/>
  <c r="AR718"/>
  <c r="AU718"/>
  <c r="AZ718"/>
  <c r="BF718"/>
  <c r="BM718"/>
  <c r="BS718"/>
  <c r="BZ718"/>
  <c r="CG718"/>
  <c r="CP718"/>
  <c r="CX718"/>
  <c r="DF718" s="1"/>
  <c r="DF717" s="1"/>
  <c r="AQ718"/>
  <c r="AT718"/>
  <c r="AY718"/>
  <c r="BE718"/>
  <c r="BL718"/>
  <c r="BR718"/>
  <c r="BY718"/>
  <c r="CF718"/>
  <c r="CO718"/>
  <c r="CW718"/>
  <c r="DE718" s="1"/>
  <c r="DE717" s="1"/>
  <c r="AR716"/>
  <c r="AU716"/>
  <c r="AZ716"/>
  <c r="BF716"/>
  <c r="BM716"/>
  <c r="BS716"/>
  <c r="BZ716"/>
  <c r="CG716"/>
  <c r="CP716"/>
  <c r="CX716"/>
  <c r="DF716" s="1"/>
  <c r="DF715" s="1"/>
  <c r="DF714" s="1"/>
  <c r="AQ716"/>
  <c r="AT716"/>
  <c r="AY716"/>
  <c r="BE716"/>
  <c r="BL716"/>
  <c r="BR716"/>
  <c r="BY716"/>
  <c r="CF716"/>
  <c r="CO716"/>
  <c r="CW716"/>
  <c r="DE716" s="1"/>
  <c r="DE715" s="1"/>
  <c r="DE714" s="1"/>
  <c r="AZ713"/>
  <c r="BF713"/>
  <c r="BM713"/>
  <c r="BS713"/>
  <c r="BZ713"/>
  <c r="CG713"/>
  <c r="CP713"/>
  <c r="CX713"/>
  <c r="DF713" s="1"/>
  <c r="DF712" s="1"/>
  <c r="AY713"/>
  <c r="BE713"/>
  <c r="BL713"/>
  <c r="BR713"/>
  <c r="BY713"/>
  <c r="CF713"/>
  <c r="CO713"/>
  <c r="CW713"/>
  <c r="DE713" s="1"/>
  <c r="DE712" s="1"/>
  <c r="AZ709"/>
  <c r="BF709"/>
  <c r="BM709"/>
  <c r="BS709"/>
  <c r="BZ709"/>
  <c r="CG709"/>
  <c r="CP709"/>
  <c r="CX709"/>
  <c r="DF709" s="1"/>
  <c r="DF708" s="1"/>
  <c r="AY709"/>
  <c r="BE709"/>
  <c r="BL709"/>
  <c r="BR709"/>
  <c r="BY709"/>
  <c r="CF709"/>
  <c r="CO709"/>
  <c r="CW709"/>
  <c r="DE709" s="1"/>
  <c r="DE708" s="1"/>
  <c r="BF707"/>
  <c r="BM707"/>
  <c r="BS707"/>
  <c r="BZ707"/>
  <c r="CG707"/>
  <c r="CP707"/>
  <c r="CX707"/>
  <c r="DF707" s="1"/>
  <c r="DF706" s="1"/>
  <c r="BE707"/>
  <c r="BL707"/>
  <c r="BR707"/>
  <c r="BY707"/>
  <c r="CF707"/>
  <c r="CO707"/>
  <c r="CW707"/>
  <c r="DE707" s="1"/>
  <c r="DE706" s="1"/>
  <c r="AZ703"/>
  <c r="BF703"/>
  <c r="BM703"/>
  <c r="BS703"/>
  <c r="BZ703"/>
  <c r="CG703"/>
  <c r="CP703"/>
  <c r="CX703"/>
  <c r="DF703" s="1"/>
  <c r="DF702" s="1"/>
  <c r="AY703"/>
  <c r="BE703"/>
  <c r="BL703"/>
  <c r="BR703"/>
  <c r="BY703"/>
  <c r="CF703"/>
  <c r="CO703"/>
  <c r="CW703"/>
  <c r="DE703" s="1"/>
  <c r="DE702" s="1"/>
  <c r="AR701"/>
  <c r="AU701"/>
  <c r="AZ701"/>
  <c r="BF701"/>
  <c r="BM701"/>
  <c r="BS701"/>
  <c r="BZ701"/>
  <c r="CG701"/>
  <c r="CP701"/>
  <c r="CX701"/>
  <c r="DF701" s="1"/>
  <c r="DF699" s="1"/>
  <c r="AN701"/>
  <c r="AQ701"/>
  <c r="AT701"/>
  <c r="AY701"/>
  <c r="BE701"/>
  <c r="BL701"/>
  <c r="BR701"/>
  <c r="BY701"/>
  <c r="CF701"/>
  <c r="CO701"/>
  <c r="CW701"/>
  <c r="DE701" s="1"/>
  <c r="DE699" s="1"/>
  <c r="BM698"/>
  <c r="BS698"/>
  <c r="BZ698"/>
  <c r="CG698"/>
  <c r="CP698"/>
  <c r="CX698"/>
  <c r="DF698" s="1"/>
  <c r="DF697" s="1"/>
  <c r="BL698"/>
  <c r="BR698"/>
  <c r="BY698"/>
  <c r="CF698"/>
  <c r="CO698"/>
  <c r="CW698"/>
  <c r="DE698" s="1"/>
  <c r="DE697" s="1"/>
  <c r="CP696"/>
  <c r="CX696"/>
  <c r="DF696" s="1"/>
  <c r="DF695" s="1"/>
  <c r="CO696"/>
  <c r="CW696"/>
  <c r="DE696" s="1"/>
  <c r="DE695" s="1"/>
  <c r="BZ694"/>
  <c r="CG694"/>
  <c r="CP694"/>
  <c r="CX694"/>
  <c r="DF694" s="1"/>
  <c r="DF693" s="1"/>
  <c r="DF692" s="1"/>
  <c r="BY694"/>
  <c r="CF694"/>
  <c r="CO694"/>
  <c r="CW694"/>
  <c r="DE694" s="1"/>
  <c r="DE693" s="1"/>
  <c r="DE692" s="1"/>
  <c r="AR688"/>
  <c r="AU688"/>
  <c r="AZ688"/>
  <c r="BF688"/>
  <c r="BM688"/>
  <c r="BS688"/>
  <c r="BZ688"/>
  <c r="CG688"/>
  <c r="CP688"/>
  <c r="CX688"/>
  <c r="DF688" s="1"/>
  <c r="DF687" s="1"/>
  <c r="AQ688"/>
  <c r="AT688"/>
  <c r="AY688"/>
  <c r="BE688"/>
  <c r="BL688"/>
  <c r="BR688"/>
  <c r="BY688"/>
  <c r="CF688"/>
  <c r="CO688"/>
  <c r="CW688"/>
  <c r="DE688" s="1"/>
  <c r="DE687" s="1"/>
  <c r="AR686"/>
  <c r="AU686"/>
  <c r="AZ686"/>
  <c r="BF686"/>
  <c r="BM686"/>
  <c r="BS686"/>
  <c r="BZ686"/>
  <c r="CG686"/>
  <c r="CP686"/>
  <c r="CX686"/>
  <c r="DF686" s="1"/>
  <c r="DF685" s="1"/>
  <c r="AQ686"/>
  <c r="AT686"/>
  <c r="AY686"/>
  <c r="BE686"/>
  <c r="BL686"/>
  <c r="BR686"/>
  <c r="BY686"/>
  <c r="CF686"/>
  <c r="CO686"/>
  <c r="CW686"/>
  <c r="DE686" s="1"/>
  <c r="DE685" s="1"/>
  <c r="BM684"/>
  <c r="BS684"/>
  <c r="BZ684"/>
  <c r="CG684"/>
  <c r="CP684"/>
  <c r="CX684"/>
  <c r="DF684" s="1"/>
  <c r="DF683" s="1"/>
  <c r="BL684"/>
  <c r="BR684"/>
  <c r="BY684"/>
  <c r="CF684"/>
  <c r="CO684"/>
  <c r="CW684"/>
  <c r="DE684" s="1"/>
  <c r="DE683" s="1"/>
  <c r="AR682"/>
  <c r="AU682"/>
  <c r="AZ682"/>
  <c r="BF682"/>
  <c r="BM682"/>
  <c r="BS682"/>
  <c r="BZ682"/>
  <c r="CG682"/>
  <c r="CP682"/>
  <c r="CX682"/>
  <c r="DF682" s="1"/>
  <c r="DF681" s="1"/>
  <c r="DF678" s="1"/>
  <c r="AN682"/>
  <c r="AQ682"/>
  <c r="AT682"/>
  <c r="AY682"/>
  <c r="BC682"/>
  <c r="BE682"/>
  <c r="BL682"/>
  <c r="BO682"/>
  <c r="BR682"/>
  <c r="BT682"/>
  <c r="BV682"/>
  <c r="BY682"/>
  <c r="CC682"/>
  <c r="CD682"/>
  <c r="CF682"/>
  <c r="CJ682"/>
  <c r="CK682"/>
  <c r="CO682"/>
  <c r="CW682"/>
  <c r="DE682" s="1"/>
  <c r="DE681" s="1"/>
  <c r="DE678" s="1"/>
  <c r="AR676"/>
  <c r="AU676"/>
  <c r="AZ676"/>
  <c r="BF676"/>
  <c r="BM676"/>
  <c r="BS676"/>
  <c r="BZ676"/>
  <c r="CG676"/>
  <c r="CP676"/>
  <c r="CX676"/>
  <c r="DF676" s="1"/>
  <c r="DF675" s="1"/>
  <c r="DF672" s="1"/>
  <c r="AQ676"/>
  <c r="AT676"/>
  <c r="AY676"/>
  <c r="BE676"/>
  <c r="BL676"/>
  <c r="BR676"/>
  <c r="BT676"/>
  <c r="BY676"/>
  <c r="CF676"/>
  <c r="CO676"/>
  <c r="CW676"/>
  <c r="DE676" s="1"/>
  <c r="DE675" s="1"/>
  <c r="DE672" s="1"/>
  <c r="AZ656"/>
  <c r="BF656"/>
  <c r="BM656"/>
  <c r="BS656"/>
  <c r="BZ656"/>
  <c r="CG656"/>
  <c r="CP656"/>
  <c r="CX656"/>
  <c r="DF656" s="1"/>
  <c r="DF655" s="1"/>
  <c r="AV656"/>
  <c r="AW656"/>
  <c r="AY656"/>
  <c r="BE656"/>
  <c r="BL656"/>
  <c r="BR656"/>
  <c r="BY656"/>
  <c r="CF656"/>
  <c r="CO656"/>
  <c r="CW656"/>
  <c r="DE656" s="1"/>
  <c r="DE655" s="1"/>
  <c r="BF654"/>
  <c r="BM654"/>
  <c r="BS654"/>
  <c r="BZ654"/>
  <c r="CG654"/>
  <c r="CP654"/>
  <c r="CX654"/>
  <c r="DF654" s="1"/>
  <c r="DF653" s="1"/>
  <c r="BE654"/>
  <c r="BL654"/>
  <c r="BR654"/>
  <c r="BY654"/>
  <c r="CF654"/>
  <c r="CI654"/>
  <c r="CO654"/>
  <c r="CW654"/>
  <c r="DE654" s="1"/>
  <c r="DE653" s="1"/>
  <c r="AR652"/>
  <c r="AU652"/>
  <c r="AZ652"/>
  <c r="BF652"/>
  <c r="BM652"/>
  <c r="BS652"/>
  <c r="BZ652"/>
  <c r="CG652"/>
  <c r="CP652"/>
  <c r="CX652"/>
  <c r="DF652" s="1"/>
  <c r="DF651" s="1"/>
  <c r="DF650" s="1"/>
  <c r="DF649" s="1"/>
  <c r="AQ652"/>
  <c r="AT652"/>
  <c r="AY652"/>
  <c r="BE652"/>
  <c r="BL652"/>
  <c r="BR652"/>
  <c r="BY652"/>
  <c r="CF652"/>
  <c r="CI652"/>
  <c r="CO652"/>
  <c r="CW652"/>
  <c r="DE652" s="1"/>
  <c r="DE651" s="1"/>
  <c r="DE650" s="1"/>
  <c r="DE649" s="1"/>
  <c r="AR643"/>
  <c r="AU643"/>
  <c r="AZ643"/>
  <c r="BF643"/>
  <c r="BM643"/>
  <c r="BS643"/>
  <c r="BZ643"/>
  <c r="CG643"/>
  <c r="CP643"/>
  <c r="CX643"/>
  <c r="DF643" s="1"/>
  <c r="DF642" s="1"/>
  <c r="AQ643"/>
  <c r="AT643"/>
  <c r="AY643"/>
  <c r="BE643"/>
  <c r="BL643"/>
  <c r="BR643"/>
  <c r="BY643"/>
  <c r="CF643"/>
  <c r="CO643"/>
  <c r="CW643"/>
  <c r="DE643" s="1"/>
  <c r="DE642" s="1"/>
  <c r="BS641"/>
  <c r="BZ641"/>
  <c r="CG641"/>
  <c r="CP641"/>
  <c r="CX641"/>
  <c r="DF641" s="1"/>
  <c r="DF640" s="1"/>
  <c r="BR641"/>
  <c r="BY641"/>
  <c r="CF641"/>
  <c r="CO641"/>
  <c r="CW641"/>
  <c r="DE641" s="1"/>
  <c r="DE640" s="1"/>
  <c r="AR639"/>
  <c r="AU639"/>
  <c r="AZ639"/>
  <c r="BF639"/>
  <c r="BM639"/>
  <c r="BS639"/>
  <c r="BZ639"/>
  <c r="CG639"/>
  <c r="CP639"/>
  <c r="CX639"/>
  <c r="DF639" s="1"/>
  <c r="DF638" s="1"/>
  <c r="AQ639"/>
  <c r="AT639"/>
  <c r="AY639"/>
  <c r="BE639"/>
  <c r="BL639"/>
  <c r="BR639"/>
  <c r="BY639"/>
  <c r="CF639"/>
  <c r="CO639"/>
  <c r="CW639"/>
  <c r="DE639" s="1"/>
  <c r="DE638" s="1"/>
  <c r="AR637"/>
  <c r="AU637"/>
  <c r="AZ637"/>
  <c r="BF637"/>
  <c r="BM637"/>
  <c r="BS637"/>
  <c r="BZ637"/>
  <c r="CG637"/>
  <c r="CP637"/>
  <c r="CX637"/>
  <c r="DF637" s="1"/>
  <c r="DF636" s="1"/>
  <c r="AQ637"/>
  <c r="AT637"/>
  <c r="AY637"/>
  <c r="BE637"/>
  <c r="BL637"/>
  <c r="BR637"/>
  <c r="BY637"/>
  <c r="CF637"/>
  <c r="CO637"/>
  <c r="CW637"/>
  <c r="DE637" s="1"/>
  <c r="DE636" s="1"/>
  <c r="CP635"/>
  <c r="CX635"/>
  <c r="DF635" s="1"/>
  <c r="DF634" s="1"/>
  <c r="CO635"/>
  <c r="CW635"/>
  <c r="DE635" s="1"/>
  <c r="DE634" s="1"/>
  <c r="CP633"/>
  <c r="CX633"/>
  <c r="DF633" s="1"/>
  <c r="DF632" s="1"/>
  <c r="CO633"/>
  <c r="CW633"/>
  <c r="DE633" s="1"/>
  <c r="DE632" s="1"/>
  <c r="BM631"/>
  <c r="BS631"/>
  <c r="BZ631"/>
  <c r="CG631"/>
  <c r="CP631"/>
  <c r="CX631"/>
  <c r="DF631" s="1"/>
  <c r="DF630" s="1"/>
  <c r="BL631"/>
  <c r="BR631"/>
  <c r="BY631"/>
  <c r="CF631"/>
  <c r="CO631"/>
  <c r="CW631"/>
  <c r="DE631" s="1"/>
  <c r="DE630" s="1"/>
  <c r="AR613"/>
  <c r="AU613"/>
  <c r="AZ613"/>
  <c r="BF613"/>
  <c r="BM613"/>
  <c r="BS613"/>
  <c r="BZ613"/>
  <c r="CG613"/>
  <c r="CP613"/>
  <c r="CX613"/>
  <c r="DF613" s="1"/>
  <c r="DF612" s="1"/>
  <c r="DF611" s="1"/>
  <c r="AQ613"/>
  <c r="AT613"/>
  <c r="AY613"/>
  <c r="BE613"/>
  <c r="BL613"/>
  <c r="BR613"/>
  <c r="BY613"/>
  <c r="CF613"/>
  <c r="CO613"/>
  <c r="CW613"/>
  <c r="DE613" s="1"/>
  <c r="DE612" s="1"/>
  <c r="DE611" s="1"/>
  <c r="AZ609"/>
  <c r="BF609"/>
  <c r="BM609"/>
  <c r="BS609"/>
  <c r="BZ609"/>
  <c r="CG609"/>
  <c r="CP609"/>
  <c r="CX609"/>
  <c r="DF609" s="1"/>
  <c r="DF608" s="1"/>
  <c r="DF607" s="1"/>
  <c r="AY609"/>
  <c r="BE609"/>
  <c r="BL609"/>
  <c r="BR609"/>
  <c r="BY609"/>
  <c r="CF609"/>
  <c r="CO609"/>
  <c r="CW609"/>
  <c r="DE609" s="1"/>
  <c r="DE608" s="1"/>
  <c r="DE607" s="1"/>
  <c r="AR606"/>
  <c r="AU606"/>
  <c r="AZ606"/>
  <c r="BF606"/>
  <c r="BM606"/>
  <c r="BS606"/>
  <c r="BZ606"/>
  <c r="CG606"/>
  <c r="CP606"/>
  <c r="CX606"/>
  <c r="DF606" s="1"/>
  <c r="DF605" s="1"/>
  <c r="DF604" s="1"/>
  <c r="AQ606"/>
  <c r="AT606"/>
  <c r="AY606"/>
  <c r="BE606"/>
  <c r="BL606"/>
  <c r="BR606"/>
  <c r="BY606"/>
  <c r="CF606"/>
  <c r="CO606"/>
  <c r="CW606"/>
  <c r="DE606" s="1"/>
  <c r="DE605" s="1"/>
  <c r="DE604" s="1"/>
  <c r="AR602"/>
  <c r="AU602"/>
  <c r="AZ602"/>
  <c r="BF602"/>
  <c r="BM602"/>
  <c r="BS602"/>
  <c r="BZ602"/>
  <c r="CG602"/>
  <c r="CP602"/>
  <c r="CX602"/>
  <c r="DF602" s="1"/>
  <c r="DF601" s="1"/>
  <c r="AQ602"/>
  <c r="AT602"/>
  <c r="AY602"/>
  <c r="BE602"/>
  <c r="BL602"/>
  <c r="BR602"/>
  <c r="BV602"/>
  <c r="BY602"/>
  <c r="CF602"/>
  <c r="CI602"/>
  <c r="CO602"/>
  <c r="CW602"/>
  <c r="DE602" s="1"/>
  <c r="DE601" s="1"/>
  <c r="BS600"/>
  <c r="BZ600"/>
  <c r="CG600"/>
  <c r="CP600"/>
  <c r="CX600"/>
  <c r="DF600" s="1"/>
  <c r="DF599" s="1"/>
  <c r="BR600"/>
  <c r="BY600"/>
  <c r="CF600"/>
  <c r="CO600"/>
  <c r="CW600"/>
  <c r="DE600" s="1"/>
  <c r="DE599" s="1"/>
  <c r="BM596"/>
  <c r="BS596"/>
  <c r="BZ596"/>
  <c r="CG596"/>
  <c r="CP596"/>
  <c r="CX596"/>
  <c r="DF596" s="1"/>
  <c r="DF595" s="1"/>
  <c r="DF594" s="1"/>
  <c r="BL596"/>
  <c r="BR596"/>
  <c r="BY596"/>
  <c r="CF596"/>
  <c r="CO596"/>
  <c r="CW596"/>
  <c r="DE596" s="1"/>
  <c r="DE595" s="1"/>
  <c r="DE594" s="1"/>
  <c r="AZ593"/>
  <c r="BF593"/>
  <c r="BM593"/>
  <c r="BS593"/>
  <c r="BZ593"/>
  <c r="CG593"/>
  <c r="CP593"/>
  <c r="CX593"/>
  <c r="DF593" s="1"/>
  <c r="DF592" s="1"/>
  <c r="AY593"/>
  <c r="BE593"/>
  <c r="BL593"/>
  <c r="BR593"/>
  <c r="BY593"/>
  <c r="CF593"/>
  <c r="CO593"/>
  <c r="CW593"/>
  <c r="DE593" s="1"/>
  <c r="DE592" s="1"/>
  <c r="AZ591"/>
  <c r="BF591"/>
  <c r="BM591"/>
  <c r="BS591"/>
  <c r="BZ591"/>
  <c r="CG591"/>
  <c r="CP591"/>
  <c r="CX591"/>
  <c r="DF591" s="1"/>
  <c r="DF590" s="1"/>
  <c r="DF589" s="1"/>
  <c r="AY591"/>
  <c r="BE591"/>
  <c r="BL591"/>
  <c r="BR591"/>
  <c r="BY591"/>
  <c r="CF591"/>
  <c r="CO591"/>
  <c r="CW591"/>
  <c r="DE591" s="1"/>
  <c r="DE590" s="1"/>
  <c r="DE589" s="1"/>
  <c r="AR588"/>
  <c r="AU588"/>
  <c r="AZ588"/>
  <c r="BF588"/>
  <c r="BM588"/>
  <c r="BS588"/>
  <c r="BZ588"/>
  <c r="CG588"/>
  <c r="CP588"/>
  <c r="CX588"/>
  <c r="DF588" s="1"/>
  <c r="DF587" s="1"/>
  <c r="DF584" s="1"/>
  <c r="AQ588"/>
  <c r="AT588"/>
  <c r="AV588"/>
  <c r="AY588"/>
  <c r="BE588"/>
  <c r="BL588"/>
  <c r="BR588"/>
  <c r="BT588"/>
  <c r="BV588"/>
  <c r="BY588"/>
  <c r="CC588"/>
  <c r="CF588"/>
  <c r="CI588"/>
  <c r="CO588"/>
  <c r="CW588"/>
  <c r="DE588" s="1"/>
  <c r="DE587" s="1"/>
  <c r="DE584" s="1"/>
  <c r="CP576"/>
  <c r="CX576"/>
  <c r="DF576" s="1"/>
  <c r="DF575" s="1"/>
  <c r="CO576"/>
  <c r="CW576"/>
  <c r="DE576" s="1"/>
  <c r="DE575" s="1"/>
  <c r="BF574"/>
  <c r="BM574"/>
  <c r="BS574"/>
  <c r="BZ574"/>
  <c r="CG574"/>
  <c r="CP574"/>
  <c r="CX574"/>
  <c r="DF574" s="1"/>
  <c r="DF573" s="1"/>
  <c r="BE574"/>
  <c r="BL574"/>
  <c r="BR574"/>
  <c r="BY574"/>
  <c r="CF574"/>
  <c r="CO574"/>
  <c r="CW574"/>
  <c r="DE574" s="1"/>
  <c r="DE573" s="1"/>
  <c r="BF572"/>
  <c r="BM572"/>
  <c r="BS572"/>
  <c r="BZ572"/>
  <c r="CG572"/>
  <c r="CP572"/>
  <c r="CX572"/>
  <c r="DF572" s="1"/>
  <c r="DF571" s="1"/>
  <c r="BE572"/>
  <c r="BL572"/>
  <c r="BR572"/>
  <c r="BY572"/>
  <c r="CF572"/>
  <c r="CO572"/>
  <c r="CW572"/>
  <c r="DE572" s="1"/>
  <c r="DE571" s="1"/>
  <c r="BF570"/>
  <c r="BM570"/>
  <c r="BS570"/>
  <c r="BZ570"/>
  <c r="CG570"/>
  <c r="CP570"/>
  <c r="CX570"/>
  <c r="DF570" s="1"/>
  <c r="DF569" s="1"/>
  <c r="BE570"/>
  <c r="BL570"/>
  <c r="BR570"/>
  <c r="BY570"/>
  <c r="CB570"/>
  <c r="CF570"/>
  <c r="CO570"/>
  <c r="CW570"/>
  <c r="DE570" s="1"/>
  <c r="DE569" s="1"/>
  <c r="BF568"/>
  <c r="BM568"/>
  <c r="BS568"/>
  <c r="BZ568"/>
  <c r="CG568"/>
  <c r="CP568"/>
  <c r="CX568"/>
  <c r="DF568" s="1"/>
  <c r="DF567" s="1"/>
  <c r="DF566" s="1"/>
  <c r="DF565" s="1"/>
  <c r="BE568"/>
  <c r="BL568"/>
  <c r="BR568"/>
  <c r="BY568"/>
  <c r="CF568"/>
  <c r="CO568"/>
  <c r="CW568"/>
  <c r="DE568" s="1"/>
  <c r="DE567" s="1"/>
  <c r="DE566" s="1"/>
  <c r="DE565" s="1"/>
  <c r="BS564"/>
  <c r="BZ564"/>
  <c r="CG564"/>
  <c r="CP564"/>
  <c r="CX564"/>
  <c r="DF564" s="1"/>
  <c r="BR564"/>
  <c r="BY564"/>
  <c r="CF564"/>
  <c r="CO564"/>
  <c r="CW564"/>
  <c r="DE564" s="1"/>
  <c r="BS563"/>
  <c r="BZ563"/>
  <c r="CG563"/>
  <c r="CP563"/>
  <c r="CX563"/>
  <c r="DF563" s="1"/>
  <c r="DF562" s="1"/>
  <c r="DF561" s="1"/>
  <c r="BR563"/>
  <c r="BY563"/>
  <c r="CF563"/>
  <c r="CO563"/>
  <c r="CW563"/>
  <c r="DE563" s="1"/>
  <c r="DE562" s="1"/>
  <c r="DE561" s="1"/>
  <c r="CG560"/>
  <c r="CP560"/>
  <c r="CX560"/>
  <c r="DF560" s="1"/>
  <c r="DF559" s="1"/>
  <c r="DF558" s="1"/>
  <c r="CF560"/>
  <c r="CO560"/>
  <c r="CW560"/>
  <c r="DE560" s="1"/>
  <c r="DE559" s="1"/>
  <c r="DE558" s="1"/>
  <c r="BF556"/>
  <c r="BM556"/>
  <c r="BS556"/>
  <c r="BZ556"/>
  <c r="CG556"/>
  <c r="CP556"/>
  <c r="CX556"/>
  <c r="DF556" s="1"/>
  <c r="DF555" s="1"/>
  <c r="DF551" s="1"/>
  <c r="BE556"/>
  <c r="BL556"/>
  <c r="BR556"/>
  <c r="BY556"/>
  <c r="CF556"/>
  <c r="CO556"/>
  <c r="CW556"/>
  <c r="DE556" s="1"/>
  <c r="DE555" s="1"/>
  <c r="DE551" s="1"/>
  <c r="BF550"/>
  <c r="BM550"/>
  <c r="BS550"/>
  <c r="BZ550"/>
  <c r="CG550"/>
  <c r="CP550"/>
  <c r="CX550"/>
  <c r="DF550" s="1"/>
  <c r="DF549" s="1"/>
  <c r="BA550"/>
  <c r="BE550"/>
  <c r="BL550"/>
  <c r="BR550"/>
  <c r="BY550"/>
  <c r="CF550"/>
  <c r="CO550"/>
  <c r="CW550"/>
  <c r="DE550" s="1"/>
  <c r="DE549" s="1"/>
  <c r="AR548"/>
  <c r="AU548"/>
  <c r="AZ548"/>
  <c r="BF548"/>
  <c r="BM548"/>
  <c r="BS548"/>
  <c r="BZ548"/>
  <c r="CG548"/>
  <c r="CP548"/>
  <c r="CX548"/>
  <c r="DF548" s="1"/>
  <c r="DF547" s="1"/>
  <c r="AQ548"/>
  <c r="AT548"/>
  <c r="AY548"/>
  <c r="BA548"/>
  <c r="BE548"/>
  <c r="BL548"/>
  <c r="BR548"/>
  <c r="BY548"/>
  <c r="CF548"/>
  <c r="CO548"/>
  <c r="CW548"/>
  <c r="DE548" s="1"/>
  <c r="DE547" s="1"/>
  <c r="AR538"/>
  <c r="AU538"/>
  <c r="AZ538"/>
  <c r="BF538"/>
  <c r="BM538"/>
  <c r="BS538"/>
  <c r="BZ538"/>
  <c r="CG538"/>
  <c r="CP538"/>
  <c r="CX538"/>
  <c r="DF538" s="1"/>
  <c r="DF537" s="1"/>
  <c r="AQ538"/>
  <c r="AT538"/>
  <c r="AY538"/>
  <c r="BE538"/>
  <c r="BL538"/>
  <c r="BR538"/>
  <c r="BY538"/>
  <c r="CF538"/>
  <c r="CO538"/>
  <c r="CW538"/>
  <c r="DE538" s="1"/>
  <c r="DE537" s="1"/>
  <c r="AR536"/>
  <c r="AU536"/>
  <c r="AZ536"/>
  <c r="BF536"/>
  <c r="BM536"/>
  <c r="BS536"/>
  <c r="BZ536"/>
  <c r="CG536"/>
  <c r="CP536"/>
  <c r="CX536"/>
  <c r="DF536" s="1"/>
  <c r="DF535" s="1"/>
  <c r="AQ536"/>
  <c r="AT536"/>
  <c r="AY536"/>
  <c r="BE536"/>
  <c r="BL536"/>
  <c r="BR536"/>
  <c r="BY536"/>
  <c r="CF536"/>
  <c r="CO536"/>
  <c r="CW536"/>
  <c r="DE536" s="1"/>
  <c r="DE535" s="1"/>
  <c r="AR534"/>
  <c r="AU534"/>
  <c r="AZ534"/>
  <c r="BF534"/>
  <c r="BM534"/>
  <c r="BS534"/>
  <c r="BZ534"/>
  <c r="CG534"/>
  <c r="CP534"/>
  <c r="CX534"/>
  <c r="DF534" s="1"/>
  <c r="DF533" s="1"/>
  <c r="AQ534"/>
  <c r="AT534"/>
  <c r="AY534"/>
  <c r="BE534"/>
  <c r="BL534"/>
  <c r="BR534"/>
  <c r="BY534"/>
  <c r="CB534"/>
  <c r="CF534"/>
  <c r="CO534"/>
  <c r="CW534"/>
  <c r="DE534" s="1"/>
  <c r="DE533" s="1"/>
  <c r="AR532"/>
  <c r="AU532"/>
  <c r="AZ532"/>
  <c r="BF532"/>
  <c r="BM532"/>
  <c r="BS532"/>
  <c r="BZ532"/>
  <c r="CG532"/>
  <c r="CP532"/>
  <c r="CX532"/>
  <c r="DF532" s="1"/>
  <c r="DF531" s="1"/>
  <c r="AQ532"/>
  <c r="AT532"/>
  <c r="AY532"/>
  <c r="BE532"/>
  <c r="BL532"/>
  <c r="BR532"/>
  <c r="BY532"/>
  <c r="CF532"/>
  <c r="CO532"/>
  <c r="CW532"/>
  <c r="DE532" s="1"/>
  <c r="DE531" s="1"/>
  <c r="BZ530"/>
  <c r="CG530"/>
  <c r="CP530"/>
  <c r="CX530"/>
  <c r="DF530" s="1"/>
  <c r="DF529" s="1"/>
  <c r="BY530"/>
  <c r="CF530"/>
  <c r="CO530"/>
  <c r="CW530"/>
  <c r="DE530" s="1"/>
  <c r="DE529" s="1"/>
  <c r="AR528"/>
  <c r="AU528"/>
  <c r="AZ528"/>
  <c r="BF528"/>
  <c r="BM528"/>
  <c r="BS528"/>
  <c r="BZ528"/>
  <c r="CG528"/>
  <c r="CP528"/>
  <c r="CX528"/>
  <c r="DF528" s="1"/>
  <c r="DF527" s="1"/>
  <c r="AQ528"/>
  <c r="AT528"/>
  <c r="AY528"/>
  <c r="BE528"/>
  <c r="BL528"/>
  <c r="BR528"/>
  <c r="BY528"/>
  <c r="CF528"/>
  <c r="CO528"/>
  <c r="CW528"/>
  <c r="DE528" s="1"/>
  <c r="DE527" s="1"/>
  <c r="AZ526"/>
  <c r="BF526"/>
  <c r="BM526"/>
  <c r="BS526"/>
  <c r="BZ526"/>
  <c r="CG526"/>
  <c r="CP526"/>
  <c r="CX526"/>
  <c r="DF526" s="1"/>
  <c r="DF525" s="1"/>
  <c r="DF524" s="1"/>
  <c r="DF522" s="1"/>
  <c r="AY526"/>
  <c r="BE526"/>
  <c r="BL526"/>
  <c r="BR526"/>
  <c r="BY526"/>
  <c r="CF526"/>
  <c r="CO526"/>
  <c r="CW526"/>
  <c r="DE526" s="1"/>
  <c r="DE525" s="1"/>
  <c r="DE524" s="1"/>
  <c r="DE522" s="1"/>
  <c r="BF520"/>
  <c r="BM520"/>
  <c r="BS520"/>
  <c r="BZ520"/>
  <c r="CG520"/>
  <c r="CP520"/>
  <c r="CX520"/>
  <c r="DF520" s="1"/>
  <c r="DF519" s="1"/>
  <c r="BE520"/>
  <c r="BL520"/>
  <c r="BR520"/>
  <c r="BY520"/>
  <c r="CF520"/>
  <c r="CO520"/>
  <c r="CW520"/>
  <c r="DE520" s="1"/>
  <c r="DE519" s="1"/>
  <c r="BS518"/>
  <c r="BZ518"/>
  <c r="CG518"/>
  <c r="CP518"/>
  <c r="CX518"/>
  <c r="DF518" s="1"/>
  <c r="DF517" s="1"/>
  <c r="BR518"/>
  <c r="BT518"/>
  <c r="BY518"/>
  <c r="CF518"/>
  <c r="CO518"/>
  <c r="CW518"/>
  <c r="DE518" s="1"/>
  <c r="DE517" s="1"/>
  <c r="BF516"/>
  <c r="BM516"/>
  <c r="BS516"/>
  <c r="BZ516"/>
  <c r="CG516"/>
  <c r="CP516"/>
  <c r="CX516"/>
  <c r="DF516" s="1"/>
  <c r="DF515" s="1"/>
  <c r="BE516"/>
  <c r="BL516"/>
  <c r="BR516"/>
  <c r="BY516"/>
  <c r="CF516"/>
  <c r="CO516"/>
  <c r="CW516"/>
  <c r="DE516" s="1"/>
  <c r="DE515" s="1"/>
  <c r="AR514"/>
  <c r="AU514"/>
  <c r="AZ514"/>
  <c r="BF514"/>
  <c r="BM514"/>
  <c r="BS514"/>
  <c r="BZ514"/>
  <c r="CG514"/>
  <c r="CP514"/>
  <c r="CX514"/>
  <c r="DF514" s="1"/>
  <c r="DF513" s="1"/>
  <c r="AQ514"/>
  <c r="AT514"/>
  <c r="AY514"/>
  <c r="BC514"/>
  <c r="BE514"/>
  <c r="BL514"/>
  <c r="BR514"/>
  <c r="BV514"/>
  <c r="BY514"/>
  <c r="CB514"/>
  <c r="CF514"/>
  <c r="CO514"/>
  <c r="CW514"/>
  <c r="DE514" s="1"/>
  <c r="DE513" s="1"/>
  <c r="AR512"/>
  <c r="AU512"/>
  <c r="AZ512"/>
  <c r="BF512"/>
  <c r="BM512"/>
  <c r="BS512"/>
  <c r="BZ512"/>
  <c r="CG512"/>
  <c r="CP512"/>
  <c r="CX512"/>
  <c r="DF512" s="1"/>
  <c r="DF511" s="1"/>
  <c r="DF510" s="1"/>
  <c r="AN512"/>
  <c r="AQ512"/>
  <c r="AT512"/>
  <c r="AY512"/>
  <c r="BE512"/>
  <c r="BL512"/>
  <c r="BR512"/>
  <c r="BY512"/>
  <c r="CF512"/>
  <c r="CO512"/>
  <c r="CW512"/>
  <c r="DE512" s="1"/>
  <c r="DE511" s="1"/>
  <c r="DE510" s="1"/>
  <c r="AR509"/>
  <c r="AU509"/>
  <c r="AZ509"/>
  <c r="BF509"/>
  <c r="BM509"/>
  <c r="BS509"/>
  <c r="BZ509"/>
  <c r="CG509"/>
  <c r="CP509"/>
  <c r="CX509"/>
  <c r="DF509" s="1"/>
  <c r="DF508" s="1"/>
  <c r="DF502" s="1"/>
  <c r="AQ509"/>
  <c r="AT509"/>
  <c r="AY509"/>
  <c r="BE509"/>
  <c r="BL509"/>
  <c r="BR509"/>
  <c r="BV509"/>
  <c r="BY509"/>
  <c r="CF509"/>
  <c r="CO509"/>
  <c r="CW509"/>
  <c r="DE509" s="1"/>
  <c r="DE508" s="1"/>
  <c r="DE502" s="1"/>
  <c r="BS501"/>
  <c r="BZ501"/>
  <c r="CG501"/>
  <c r="CP501"/>
  <c r="CX501"/>
  <c r="DF501" s="1"/>
  <c r="DF500" s="1"/>
  <c r="BR501"/>
  <c r="BY501"/>
  <c r="CF501"/>
  <c r="CO501"/>
  <c r="CW501"/>
  <c r="DE501" s="1"/>
  <c r="DE500" s="1"/>
  <c r="BZ499"/>
  <c r="CG499"/>
  <c r="CP499"/>
  <c r="CX499"/>
  <c r="DF499" s="1"/>
  <c r="DF498" s="1"/>
  <c r="DF497" s="1"/>
  <c r="BY499"/>
  <c r="CF499"/>
  <c r="CO499"/>
  <c r="CW499"/>
  <c r="DE499" s="1"/>
  <c r="DE498" s="1"/>
  <c r="DE497" s="1"/>
  <c r="BZ496"/>
  <c r="CG496"/>
  <c r="CP496"/>
  <c r="CX496"/>
  <c r="DF496" s="1"/>
  <c r="BY496"/>
  <c r="CF496"/>
  <c r="CO496"/>
  <c r="CW496"/>
  <c r="DE496" s="1"/>
  <c r="BZ495"/>
  <c r="CG495"/>
  <c r="CP495"/>
  <c r="CX495"/>
  <c r="DF495" s="1"/>
  <c r="DF494" s="1"/>
  <c r="BY495"/>
  <c r="CF495"/>
  <c r="CO495"/>
  <c r="CW495"/>
  <c r="DE495" s="1"/>
  <c r="DE494" s="1"/>
  <c r="BF493"/>
  <c r="BM493"/>
  <c r="BS493"/>
  <c r="BZ493"/>
  <c r="CG493"/>
  <c r="CP493"/>
  <c r="CX493"/>
  <c r="DF493" s="1"/>
  <c r="DF492" s="1"/>
  <c r="BE493"/>
  <c r="BL493"/>
  <c r="BR493"/>
  <c r="BY493"/>
  <c r="CF493"/>
  <c r="CO493"/>
  <c r="CW493"/>
  <c r="DE493" s="1"/>
  <c r="DE492" s="1"/>
  <c r="AR491"/>
  <c r="AU491"/>
  <c r="AZ491"/>
  <c r="BF491"/>
  <c r="BM491"/>
  <c r="BS491"/>
  <c r="BZ491"/>
  <c r="CG491"/>
  <c r="CP491"/>
  <c r="CX491"/>
  <c r="DF491" s="1"/>
  <c r="DF490" s="1"/>
  <c r="AQ491"/>
  <c r="AT491"/>
  <c r="AY491"/>
  <c r="BE491"/>
  <c r="BL491"/>
  <c r="BR491"/>
  <c r="BY491"/>
  <c r="CF491"/>
  <c r="CO491"/>
  <c r="CW491"/>
  <c r="DE491" s="1"/>
  <c r="DE490" s="1"/>
  <c r="AR489"/>
  <c r="AU489"/>
  <c r="AZ489"/>
  <c r="BF489"/>
  <c r="BM489"/>
  <c r="BS489"/>
  <c r="BZ489"/>
  <c r="CG489"/>
  <c r="CP489"/>
  <c r="CX489"/>
  <c r="DF489" s="1"/>
  <c r="DF488" s="1"/>
  <c r="AQ489"/>
  <c r="AT489"/>
  <c r="AY489"/>
  <c r="BE489"/>
  <c r="BL489"/>
  <c r="BR489"/>
  <c r="BY489"/>
  <c r="CF489"/>
  <c r="CO489"/>
  <c r="CW489"/>
  <c r="DE489" s="1"/>
  <c r="DE488" s="1"/>
  <c r="AR487"/>
  <c r="AU487"/>
  <c r="AZ487"/>
  <c r="BF487"/>
  <c r="BM487"/>
  <c r="BS487"/>
  <c r="BZ487"/>
  <c r="CG487"/>
  <c r="CP487"/>
  <c r="CX487"/>
  <c r="DF487" s="1"/>
  <c r="DF486" s="1"/>
  <c r="AQ487"/>
  <c r="AT487"/>
  <c r="AY487"/>
  <c r="BE487"/>
  <c r="BL487"/>
  <c r="BR487"/>
  <c r="BY487"/>
  <c r="CF487"/>
  <c r="CO487"/>
  <c r="CW487"/>
  <c r="DE487" s="1"/>
  <c r="DE486" s="1"/>
  <c r="AR481"/>
  <c r="AU481"/>
  <c r="AZ481"/>
  <c r="BF481"/>
  <c r="BM481"/>
  <c r="BS481"/>
  <c r="BZ481"/>
  <c r="CG481"/>
  <c r="CP481"/>
  <c r="CX481"/>
  <c r="DF481" s="1"/>
  <c r="DF480" s="1"/>
  <c r="AQ481"/>
  <c r="AT481"/>
  <c r="AY481"/>
  <c r="BE481"/>
  <c r="BL481"/>
  <c r="BR481"/>
  <c r="BY481"/>
  <c r="CF481"/>
  <c r="CO481"/>
  <c r="CW481"/>
  <c r="DE481" s="1"/>
  <c r="DE480" s="1"/>
  <c r="BM477"/>
  <c r="BS477"/>
  <c r="BZ477"/>
  <c r="CG477"/>
  <c r="CP477"/>
  <c r="CX477"/>
  <c r="DF477" s="1"/>
  <c r="DF475" s="1"/>
  <c r="BL477"/>
  <c r="BR477"/>
  <c r="BY477"/>
  <c r="CF477"/>
  <c r="CO477"/>
  <c r="CW477"/>
  <c r="DE477" s="1"/>
  <c r="DE475" s="1"/>
  <c r="BF474"/>
  <c r="BM474"/>
  <c r="BS474"/>
  <c r="BZ474"/>
  <c r="CG474"/>
  <c r="CP474"/>
  <c r="CX474"/>
  <c r="DF474" s="1"/>
  <c r="DF473" s="1"/>
  <c r="BE474"/>
  <c r="BL474"/>
  <c r="BR474"/>
  <c r="BY474"/>
  <c r="CF474"/>
  <c r="CO474"/>
  <c r="CW474"/>
  <c r="DE474" s="1"/>
  <c r="DE473" s="1"/>
  <c r="AR472"/>
  <c r="AU472"/>
  <c r="AZ472"/>
  <c r="BF472"/>
  <c r="BM472"/>
  <c r="BS472"/>
  <c r="BZ472"/>
  <c r="CG472"/>
  <c r="CP472"/>
  <c r="CX472"/>
  <c r="DF472" s="1"/>
  <c r="DF471" s="1"/>
  <c r="DF470" s="1"/>
  <c r="AQ472"/>
  <c r="AT472"/>
  <c r="AY472"/>
  <c r="BE472"/>
  <c r="BL472"/>
  <c r="BR472"/>
  <c r="BY472"/>
  <c r="CF472"/>
  <c r="CO472"/>
  <c r="CW472"/>
  <c r="DE472" s="1"/>
  <c r="DE471" s="1"/>
  <c r="DE470" s="1"/>
  <c r="AR469"/>
  <c r="AU469"/>
  <c r="AZ469"/>
  <c r="BF469"/>
  <c r="BM469"/>
  <c r="BS469"/>
  <c r="BZ469"/>
  <c r="CG469"/>
  <c r="CP469"/>
  <c r="CX469"/>
  <c r="DF469" s="1"/>
  <c r="DF468" s="1"/>
  <c r="DF466" s="1"/>
  <c r="AQ469"/>
  <c r="AT469"/>
  <c r="AY469"/>
  <c r="BE469"/>
  <c r="BL469"/>
  <c r="BR469"/>
  <c r="BY469"/>
  <c r="CF469"/>
  <c r="CO469"/>
  <c r="CW469"/>
  <c r="DE469" s="1"/>
  <c r="DE468" s="1"/>
  <c r="DE466" s="1"/>
  <c r="AR465"/>
  <c r="AU465"/>
  <c r="AZ465"/>
  <c r="BF465"/>
  <c r="BM465"/>
  <c r="BS465"/>
  <c r="BZ465"/>
  <c r="CG465"/>
  <c r="CP465"/>
  <c r="CX465"/>
  <c r="DF465" s="1"/>
  <c r="DF464" s="1"/>
  <c r="AQ465"/>
  <c r="AT465"/>
  <c r="AY465"/>
  <c r="BE465"/>
  <c r="BL465"/>
  <c r="BR465"/>
  <c r="BY465"/>
  <c r="CF465"/>
  <c r="CO465"/>
  <c r="CW465"/>
  <c r="DE465" s="1"/>
  <c r="DE464" s="1"/>
  <c r="AR463"/>
  <c r="AU463"/>
  <c r="AZ463"/>
  <c r="BF463"/>
  <c r="BM463"/>
  <c r="BS463"/>
  <c r="BZ463"/>
  <c r="CG463"/>
  <c r="CP463"/>
  <c r="CX463"/>
  <c r="DF463" s="1"/>
  <c r="DF462" s="1"/>
  <c r="DF461" s="1"/>
  <c r="DF457" s="1"/>
  <c r="AQ463"/>
  <c r="AT463"/>
  <c r="AY463"/>
  <c r="BE463"/>
  <c r="BL463"/>
  <c r="BR463"/>
  <c r="BY463"/>
  <c r="CF463"/>
  <c r="CO463"/>
  <c r="CW463"/>
  <c r="DE463" s="1"/>
  <c r="DE462" s="1"/>
  <c r="DE461" s="1"/>
  <c r="DE457" s="1"/>
  <c r="BZ456"/>
  <c r="CG456"/>
  <c r="CP456"/>
  <c r="CX456"/>
  <c r="DF456" s="1"/>
  <c r="DF455" s="1"/>
  <c r="DF454" s="1"/>
  <c r="BY456"/>
  <c r="CF456"/>
  <c r="CO456"/>
  <c r="CW456"/>
  <c r="DE456" s="1"/>
  <c r="DE455" s="1"/>
  <c r="DE454" s="1"/>
  <c r="BM453"/>
  <c r="BS453"/>
  <c r="BZ453"/>
  <c r="CG453"/>
  <c r="CP453"/>
  <c r="CX453"/>
  <c r="DF453" s="1"/>
  <c r="DF452" s="1"/>
  <c r="BL453"/>
  <c r="BR453"/>
  <c r="BY453"/>
  <c r="CF453"/>
  <c r="CO453"/>
  <c r="CW453"/>
  <c r="DE453" s="1"/>
  <c r="DE452" s="1"/>
  <c r="AR451"/>
  <c r="AU451"/>
  <c r="AZ451"/>
  <c r="BF451"/>
  <c r="BM451"/>
  <c r="BS451"/>
  <c r="BZ451"/>
  <c r="CG451"/>
  <c r="CP451"/>
  <c r="CX451"/>
  <c r="DF451" s="1"/>
  <c r="DF450" s="1"/>
  <c r="AQ451"/>
  <c r="AT451"/>
  <c r="AY451"/>
  <c r="BE451"/>
  <c r="BL451"/>
  <c r="BR451"/>
  <c r="BY451"/>
  <c r="CF451"/>
  <c r="CO451"/>
  <c r="CW451"/>
  <c r="DE451" s="1"/>
  <c r="DE450" s="1"/>
  <c r="AR447"/>
  <c r="AU447"/>
  <c r="AZ447"/>
  <c r="BF447"/>
  <c r="BM447"/>
  <c r="BS447"/>
  <c r="BZ447"/>
  <c r="CG447"/>
  <c r="CP447"/>
  <c r="CX447"/>
  <c r="DF447" s="1"/>
  <c r="DF446" s="1"/>
  <c r="AN447"/>
  <c r="AQ447"/>
  <c r="AT447"/>
  <c r="AY447"/>
  <c r="BC447"/>
  <c r="BE447"/>
  <c r="BL447"/>
  <c r="BR447"/>
  <c r="BY447"/>
  <c r="CF447"/>
  <c r="CO447"/>
  <c r="CW447"/>
  <c r="DE447" s="1"/>
  <c r="DE446" s="1"/>
  <c r="AR443"/>
  <c r="AU443"/>
  <c r="AZ443"/>
  <c r="BF443"/>
  <c r="BM443"/>
  <c r="BS443"/>
  <c r="BZ443"/>
  <c r="CG443"/>
  <c r="CP443"/>
  <c r="CX443"/>
  <c r="DF443" s="1"/>
  <c r="DF442" s="1"/>
  <c r="DF441" s="1"/>
  <c r="AQ443"/>
  <c r="AT443"/>
  <c r="AY443"/>
  <c r="BE443"/>
  <c r="BL443"/>
  <c r="BR443"/>
  <c r="BY443"/>
  <c r="CF443"/>
  <c r="CO443"/>
  <c r="CW443"/>
  <c r="DE443" s="1"/>
  <c r="DE442" s="1"/>
  <c r="DE441" s="1"/>
  <c r="BF439"/>
  <c r="BM439"/>
  <c r="BS439"/>
  <c r="BZ439"/>
  <c r="CG439"/>
  <c r="CP439"/>
  <c r="CX439"/>
  <c r="DF439" s="1"/>
  <c r="DF438" s="1"/>
  <c r="DF437" s="1"/>
  <c r="BE439"/>
  <c r="BL439"/>
  <c r="BR439"/>
  <c r="BY439"/>
  <c r="CF439"/>
  <c r="CO439"/>
  <c r="CW439"/>
  <c r="DE439" s="1"/>
  <c r="DE438" s="1"/>
  <c r="DE437" s="1"/>
  <c r="AR436"/>
  <c r="AU436"/>
  <c r="AZ436"/>
  <c r="BF436"/>
  <c r="BM436"/>
  <c r="BS436"/>
  <c r="BZ436"/>
  <c r="CG436"/>
  <c r="CP436"/>
  <c r="CX436"/>
  <c r="DF436" s="1"/>
  <c r="DF435" s="1"/>
  <c r="DF434" s="1"/>
  <c r="AN436"/>
  <c r="AQ436"/>
  <c r="AT436"/>
  <c r="AY436"/>
  <c r="BC436"/>
  <c r="BE436"/>
  <c r="BL436"/>
  <c r="BR436"/>
  <c r="BY436"/>
  <c r="CF436"/>
  <c r="CO436"/>
  <c r="CW436"/>
  <c r="DE436" s="1"/>
  <c r="DE435" s="1"/>
  <c r="DE434" s="1"/>
  <c r="AR432"/>
  <c r="AU432"/>
  <c r="AZ432"/>
  <c r="BF432"/>
  <c r="BM432"/>
  <c r="BS432"/>
  <c r="BZ432"/>
  <c r="CG432"/>
  <c r="CP432"/>
  <c r="CX432"/>
  <c r="DF432" s="1"/>
  <c r="DF431" s="1"/>
  <c r="DF430" s="1"/>
  <c r="AQ432"/>
  <c r="AT432"/>
  <c r="AY432"/>
  <c r="BE432"/>
  <c r="BL432"/>
  <c r="BR432"/>
  <c r="BY432"/>
  <c r="CF432"/>
  <c r="CO432"/>
  <c r="CW432"/>
  <c r="DE432" s="1"/>
  <c r="DE431" s="1"/>
  <c r="DE430" s="1"/>
  <c r="CP429"/>
  <c r="CX429"/>
  <c r="DF429" s="1"/>
  <c r="DF428" s="1"/>
  <c r="DF427" s="1"/>
  <c r="CO429"/>
  <c r="CW429"/>
  <c r="DE429" s="1"/>
  <c r="DE428" s="1"/>
  <c r="DE427" s="1"/>
  <c r="BD426"/>
  <c r="BF426"/>
  <c r="BM426"/>
  <c r="BS426"/>
  <c r="BZ426"/>
  <c r="CG426"/>
  <c r="CP426"/>
  <c r="CX426"/>
  <c r="DF426" s="1"/>
  <c r="DF425" s="1"/>
  <c r="BE426"/>
  <c r="BL426"/>
  <c r="BR426"/>
  <c r="BY426"/>
  <c r="CF426"/>
  <c r="CO426"/>
  <c r="CW426"/>
  <c r="DE426" s="1"/>
  <c r="DE425" s="1"/>
  <c r="AO424"/>
  <c r="AR424"/>
  <c r="AU424"/>
  <c r="AZ424"/>
  <c r="BF424"/>
  <c r="BM424"/>
  <c r="BS424"/>
  <c r="BZ424"/>
  <c r="CG424"/>
  <c r="CP424"/>
  <c r="CX424"/>
  <c r="DF424" s="1"/>
  <c r="DF423" s="1"/>
  <c r="AN424"/>
  <c r="AQ424"/>
  <c r="AT424"/>
  <c r="AY424"/>
  <c r="BA424"/>
  <c r="BB424"/>
  <c r="BC424"/>
  <c r="BE424"/>
  <c r="BH424"/>
  <c r="BL424"/>
  <c r="BO424"/>
  <c r="BP424"/>
  <c r="BR424"/>
  <c r="BT424"/>
  <c r="BV424"/>
  <c r="BW424"/>
  <c r="BY424"/>
  <c r="CF424"/>
  <c r="CK424"/>
  <c r="CL424"/>
  <c r="CO424"/>
  <c r="CW424"/>
  <c r="DE424" s="1"/>
  <c r="DE423" s="1"/>
  <c r="AR422"/>
  <c r="AU422"/>
  <c r="AZ422"/>
  <c r="BF422"/>
  <c r="BM422"/>
  <c r="BS422"/>
  <c r="BZ422"/>
  <c r="CG422"/>
  <c r="CP422"/>
  <c r="CX422"/>
  <c r="DF422" s="1"/>
  <c r="DF421" s="1"/>
  <c r="AQ422"/>
  <c r="AT422"/>
  <c r="AY422"/>
  <c r="BE422"/>
  <c r="BL422"/>
  <c r="BR422"/>
  <c r="BV422"/>
  <c r="BY422"/>
  <c r="CF422"/>
  <c r="CO422"/>
  <c r="CW422"/>
  <c r="DE422" s="1"/>
  <c r="DE421" s="1"/>
  <c r="AR416"/>
  <c r="AU416"/>
  <c r="AZ416"/>
  <c r="BF416"/>
  <c r="BM416"/>
  <c r="BS416"/>
  <c r="BZ416"/>
  <c r="CG416"/>
  <c r="CP416"/>
  <c r="CX416"/>
  <c r="DF416" s="1"/>
  <c r="DF415" s="1"/>
  <c r="DF414" s="1"/>
  <c r="AQ416"/>
  <c r="AT416"/>
  <c r="AY416"/>
  <c r="BE416"/>
  <c r="BL416"/>
  <c r="BR416"/>
  <c r="BY416"/>
  <c r="CF416"/>
  <c r="CO416"/>
  <c r="CW416"/>
  <c r="DE416" s="1"/>
  <c r="DE415" s="1"/>
  <c r="DE414" s="1"/>
  <c r="AZ413"/>
  <c r="BF413"/>
  <c r="BM413"/>
  <c r="BS413"/>
  <c r="BZ413"/>
  <c r="CG413"/>
  <c r="CP413"/>
  <c r="CX413"/>
  <c r="DF413" s="1"/>
  <c r="DF412" s="1"/>
  <c r="DF411" s="1"/>
  <c r="AY413"/>
  <c r="BE413"/>
  <c r="BL413"/>
  <c r="BR413"/>
  <c r="BY413"/>
  <c r="CF413"/>
  <c r="CO413"/>
  <c r="CW413"/>
  <c r="DE413" s="1"/>
  <c r="DE412" s="1"/>
  <c r="DE411" s="1"/>
  <c r="AR408"/>
  <c r="AU408"/>
  <c r="AZ408"/>
  <c r="BF408"/>
  <c r="BM408"/>
  <c r="BS408"/>
  <c r="BZ408"/>
  <c r="CG408"/>
  <c r="CP408"/>
  <c r="CX408"/>
  <c r="DF408" s="1"/>
  <c r="DF407" s="1"/>
  <c r="DF404" s="1"/>
  <c r="AQ408"/>
  <c r="AT408"/>
  <c r="AY408"/>
  <c r="BE408"/>
  <c r="BL408"/>
  <c r="BO408"/>
  <c r="BR408"/>
  <c r="BY408"/>
  <c r="CF408"/>
  <c r="CO408"/>
  <c r="CW408"/>
  <c r="DE408" s="1"/>
  <c r="DE407" s="1"/>
  <c r="DE404" s="1"/>
  <c r="AR400"/>
  <c r="AU400"/>
  <c r="AZ400"/>
  <c r="BF400"/>
  <c r="BM400"/>
  <c r="BS400"/>
  <c r="BZ400"/>
  <c r="CG400"/>
  <c r="CP400"/>
  <c r="CX400"/>
  <c r="DF400" s="1"/>
  <c r="DF399" s="1"/>
  <c r="DF398" s="1"/>
  <c r="DF393" s="1"/>
  <c r="AQ400"/>
  <c r="AT400"/>
  <c r="AY400"/>
  <c r="BE400"/>
  <c r="BL400"/>
  <c r="BR400"/>
  <c r="BY400"/>
  <c r="CF400"/>
  <c r="CO400"/>
  <c r="CW400"/>
  <c r="DE400" s="1"/>
  <c r="DE399" s="1"/>
  <c r="DE398" s="1"/>
  <c r="DE393" s="1"/>
  <c r="AR391"/>
  <c r="AU391"/>
  <c r="AZ391"/>
  <c r="BF391"/>
  <c r="BM391"/>
  <c r="BS391"/>
  <c r="BZ391"/>
  <c r="CG391"/>
  <c r="CP391"/>
  <c r="CX391"/>
  <c r="DF391" s="1"/>
  <c r="DF390" s="1"/>
  <c r="DF389" s="1"/>
  <c r="DF387" s="1"/>
  <c r="AQ391"/>
  <c r="AT391"/>
  <c r="AY391"/>
  <c r="BE391"/>
  <c r="BL391"/>
  <c r="BR391"/>
  <c r="BY391"/>
  <c r="CF391"/>
  <c r="CO391"/>
  <c r="CW391"/>
  <c r="DE391" s="1"/>
  <c r="DE390" s="1"/>
  <c r="DE389" s="1"/>
  <c r="DE387" s="1"/>
  <c r="AR385"/>
  <c r="AU385"/>
  <c r="AZ385"/>
  <c r="BF385"/>
  <c r="BM385"/>
  <c r="BS385"/>
  <c r="BZ385"/>
  <c r="CG385"/>
  <c r="CP385"/>
  <c r="CX385"/>
  <c r="DF385" s="1"/>
  <c r="DF384" s="1"/>
  <c r="AQ385"/>
  <c r="AT385"/>
  <c r="AY385"/>
  <c r="BE385"/>
  <c r="BL385"/>
  <c r="BR385"/>
  <c r="BY385"/>
  <c r="CF385"/>
  <c r="CO385"/>
  <c r="CW385"/>
  <c r="DE385" s="1"/>
  <c r="DE384" s="1"/>
  <c r="BF383"/>
  <c r="BM383"/>
  <c r="BS383"/>
  <c r="BZ383"/>
  <c r="CG383"/>
  <c r="CP383"/>
  <c r="CX383"/>
  <c r="DF383" s="1"/>
  <c r="DF382" s="1"/>
  <c r="DF381" s="1"/>
  <c r="BC383"/>
  <c r="BE383"/>
  <c r="BL383"/>
  <c r="BR383"/>
  <c r="BY383"/>
  <c r="CF383"/>
  <c r="CO383"/>
  <c r="CW383"/>
  <c r="DE383" s="1"/>
  <c r="DE382" s="1"/>
  <c r="DE381" s="1"/>
  <c r="AR380"/>
  <c r="AU380"/>
  <c r="AZ380"/>
  <c r="BF380"/>
  <c r="BM380"/>
  <c r="BS380"/>
  <c r="BZ380"/>
  <c r="CG380"/>
  <c r="CP380"/>
  <c r="CX380"/>
  <c r="DF380" s="1"/>
  <c r="DF379" s="1"/>
  <c r="DF378" s="1"/>
  <c r="AQ380"/>
  <c r="AT380"/>
  <c r="AY380"/>
  <c r="BE380"/>
  <c r="BL380"/>
  <c r="BR380"/>
  <c r="BY380"/>
  <c r="CF380"/>
  <c r="CO380"/>
  <c r="CW380"/>
  <c r="DE380" s="1"/>
  <c r="DE379" s="1"/>
  <c r="DE378" s="1"/>
  <c r="CG376"/>
  <c r="CP376"/>
  <c r="CX376"/>
  <c r="DF376" s="1"/>
  <c r="DF375" s="1"/>
  <c r="CF376"/>
  <c r="CO376"/>
  <c r="CW376"/>
  <c r="DE376" s="1"/>
  <c r="DE375" s="1"/>
  <c r="AR374"/>
  <c r="AU374"/>
  <c r="AZ374"/>
  <c r="BF374"/>
  <c r="BM374"/>
  <c r="BS374"/>
  <c r="BZ374"/>
  <c r="CG374"/>
  <c r="CP374"/>
  <c r="CX374"/>
  <c r="DF374" s="1"/>
  <c r="DF373" s="1"/>
  <c r="AQ374"/>
  <c r="AT374"/>
  <c r="AY374"/>
  <c r="BE374"/>
  <c r="BL374"/>
  <c r="BR374"/>
  <c r="BY374"/>
  <c r="CF374"/>
  <c r="CO374"/>
  <c r="CW374"/>
  <c r="DE374" s="1"/>
  <c r="DE373" s="1"/>
  <c r="BF371"/>
  <c r="BM371"/>
  <c r="BS371"/>
  <c r="BZ371"/>
  <c r="CG371"/>
  <c r="CP371"/>
  <c r="CX371"/>
  <c r="DF371" s="1"/>
  <c r="DF370" s="1"/>
  <c r="DF369" s="1"/>
  <c r="BE371"/>
  <c r="BL371"/>
  <c r="BR371"/>
  <c r="BY371"/>
  <c r="CF371"/>
  <c r="CO371"/>
  <c r="CW371"/>
  <c r="DE371" s="1"/>
  <c r="DE370" s="1"/>
  <c r="DE369" s="1"/>
  <c r="AR366"/>
  <c r="AU366"/>
  <c r="AZ366"/>
  <c r="BF366"/>
  <c r="BM366"/>
  <c r="BS366"/>
  <c r="BZ366"/>
  <c r="CG366"/>
  <c r="CP366"/>
  <c r="CX366"/>
  <c r="DF366" s="1"/>
  <c r="DF365" s="1"/>
  <c r="AQ366"/>
  <c r="AT366"/>
  <c r="AY366"/>
  <c r="BE366"/>
  <c r="BL366"/>
  <c r="BR366"/>
  <c r="BY366"/>
  <c r="CF366"/>
  <c r="CO366"/>
  <c r="CW366"/>
  <c r="DE366" s="1"/>
  <c r="DE365" s="1"/>
  <c r="AR364"/>
  <c r="AU364"/>
  <c r="AZ364"/>
  <c r="BF364"/>
  <c r="BM364"/>
  <c r="BS364"/>
  <c r="BZ364"/>
  <c r="CG364"/>
  <c r="CP364"/>
  <c r="CX364"/>
  <c r="DF364" s="1"/>
  <c r="DF363" s="1"/>
  <c r="AN364"/>
  <c r="AQ364"/>
  <c r="AT364"/>
  <c r="AY364"/>
  <c r="BE364"/>
  <c r="BL364"/>
  <c r="BR364"/>
  <c r="BY364"/>
  <c r="CF364"/>
  <c r="CO364"/>
  <c r="CW364"/>
  <c r="DE364" s="1"/>
  <c r="DE363" s="1"/>
  <c r="AR349"/>
  <c r="AU349"/>
  <c r="AZ349"/>
  <c r="BF349"/>
  <c r="BM349"/>
  <c r="BS349"/>
  <c r="BZ349"/>
  <c r="CG349"/>
  <c r="CP349"/>
  <c r="CX349"/>
  <c r="DF349" s="1"/>
  <c r="DF348" s="1"/>
  <c r="AQ349"/>
  <c r="AT349"/>
  <c r="AY349"/>
  <c r="BE349"/>
  <c r="BL349"/>
  <c r="BR349"/>
  <c r="BY349"/>
  <c r="CF349"/>
  <c r="CO349"/>
  <c r="CW349"/>
  <c r="DE349" s="1"/>
  <c r="DE348" s="1"/>
  <c r="BZ347"/>
  <c r="CG347"/>
  <c r="CP347"/>
  <c r="CX347"/>
  <c r="DF347" s="1"/>
  <c r="DF346" s="1"/>
  <c r="DF345" s="1"/>
  <c r="BY347"/>
  <c r="CF347"/>
  <c r="CO347"/>
  <c r="CW347"/>
  <c r="DE347" s="1"/>
  <c r="DE346" s="1"/>
  <c r="DE345" s="1"/>
  <c r="BF344"/>
  <c r="BM344"/>
  <c r="BS344"/>
  <c r="BZ344"/>
  <c r="CG344"/>
  <c r="CP344"/>
  <c r="CX344"/>
  <c r="DF344" s="1"/>
  <c r="DF343" s="1"/>
  <c r="DF342" s="1"/>
  <c r="BE344"/>
  <c r="BL344"/>
  <c r="BR344"/>
  <c r="BY344"/>
  <c r="CF344"/>
  <c r="CO344"/>
  <c r="CW344"/>
  <c r="DE344" s="1"/>
  <c r="DE343" s="1"/>
  <c r="DE342" s="1"/>
  <c r="CG256"/>
  <c r="CP256"/>
  <c r="CX256"/>
  <c r="DF256" s="1"/>
  <c r="DF255" s="1"/>
  <c r="CF256"/>
  <c r="CO256"/>
  <c r="CW256"/>
  <c r="DE256" s="1"/>
  <c r="DE255" s="1"/>
  <c r="BM254"/>
  <c r="BS254"/>
  <c r="BZ254"/>
  <c r="CG254"/>
  <c r="CP254"/>
  <c r="CX254"/>
  <c r="DF254" s="1"/>
  <c r="DF253" s="1"/>
  <c r="BE254"/>
  <c r="BL254"/>
  <c r="BR254"/>
  <c r="BY254"/>
  <c r="CF254"/>
  <c r="CO254"/>
  <c r="CW254"/>
  <c r="DE254" s="1"/>
  <c r="DE253" s="1"/>
  <c r="CG252"/>
  <c r="CP252"/>
  <c r="CX252"/>
  <c r="DF252" s="1"/>
  <c r="DF251" s="1"/>
  <c r="CF252"/>
  <c r="CO252"/>
  <c r="CW252"/>
  <c r="DE252" s="1"/>
  <c r="DE251" s="1"/>
  <c r="BS250"/>
  <c r="BZ250"/>
  <c r="CG250"/>
  <c r="CP250"/>
  <c r="CX250"/>
  <c r="DF250" s="1"/>
  <c r="BR250"/>
  <c r="BY250"/>
  <c r="CF250"/>
  <c r="CO250"/>
  <c r="CW250"/>
  <c r="DE250" s="1"/>
  <c r="BS249"/>
  <c r="BZ249"/>
  <c r="CG249"/>
  <c r="CP249"/>
  <c r="CX249"/>
  <c r="DF249" s="1"/>
  <c r="BR249"/>
  <c r="BY249"/>
  <c r="CF249"/>
  <c r="CO249"/>
  <c r="CW249"/>
  <c r="DE249" s="1"/>
  <c r="AR248"/>
  <c r="AU248"/>
  <c r="AZ248"/>
  <c r="BF248"/>
  <c r="BM248"/>
  <c r="BS248"/>
  <c r="BZ248"/>
  <c r="CG248"/>
  <c r="CP248"/>
  <c r="CX248"/>
  <c r="DF248" s="1"/>
  <c r="AQ248"/>
  <c r="AT248"/>
  <c r="AY248"/>
  <c r="BE248"/>
  <c r="BL248"/>
  <c r="BR248"/>
  <c r="BY248"/>
  <c r="CF248"/>
  <c r="CO248"/>
  <c r="CW248"/>
  <c r="DE248" s="1"/>
  <c r="AR247"/>
  <c r="AU247"/>
  <c r="AZ247"/>
  <c r="BF247"/>
  <c r="BM247"/>
  <c r="BS247"/>
  <c r="BZ247"/>
  <c r="CG247"/>
  <c r="CP247"/>
  <c r="CX247"/>
  <c r="DF247" s="1"/>
  <c r="AQ247"/>
  <c r="AT247"/>
  <c r="AY247"/>
  <c r="BE247"/>
  <c r="BL247"/>
  <c r="BR247"/>
  <c r="BY247"/>
  <c r="CF247"/>
  <c r="CO247"/>
  <c r="CW247"/>
  <c r="DE247" s="1"/>
  <c r="CX246"/>
  <c r="DF246" s="1"/>
  <c r="CW246"/>
  <c r="DE246" s="1"/>
  <c r="AR245"/>
  <c r="AU245"/>
  <c r="AZ245"/>
  <c r="BF245"/>
  <c r="BM245"/>
  <c r="BS245"/>
  <c r="BZ245"/>
  <c r="CG245"/>
  <c r="CP245"/>
  <c r="CX245"/>
  <c r="DF245" s="1"/>
  <c r="AQ245"/>
  <c r="AT245"/>
  <c r="AY245"/>
  <c r="BE245"/>
  <c r="BL245"/>
  <c r="BR245"/>
  <c r="BY245"/>
  <c r="CF245"/>
  <c r="CO245"/>
  <c r="CW245"/>
  <c r="DE245" s="1"/>
  <c r="AR244"/>
  <c r="AU244"/>
  <c r="AZ244"/>
  <c r="BF244"/>
  <c r="BM244"/>
  <c r="BS244"/>
  <c r="BZ244"/>
  <c r="CG244"/>
  <c r="CP244"/>
  <c r="CX244"/>
  <c r="DF244" s="1"/>
  <c r="AQ244"/>
  <c r="AT244"/>
  <c r="AY244"/>
  <c r="BE244"/>
  <c r="BL244"/>
  <c r="BR244"/>
  <c r="BY244"/>
  <c r="CF244"/>
  <c r="CO244"/>
  <c r="CW244"/>
  <c r="DE244" s="1"/>
  <c r="AR243"/>
  <c r="AU243"/>
  <c r="AZ243"/>
  <c r="BF243"/>
  <c r="BM243"/>
  <c r="BS243"/>
  <c r="BZ243"/>
  <c r="CG243"/>
  <c r="CP243"/>
  <c r="CX243"/>
  <c r="DF243" s="1"/>
  <c r="DF242" s="1"/>
  <c r="DF240" s="1"/>
  <c r="AN243"/>
  <c r="AQ243"/>
  <c r="AT243"/>
  <c r="AW243"/>
  <c r="AY243"/>
  <c r="BE243"/>
  <c r="BL243"/>
  <c r="BR243"/>
  <c r="BY243"/>
  <c r="CF243"/>
  <c r="CO243"/>
  <c r="CW243"/>
  <c r="DE243" s="1"/>
  <c r="DE242" s="1"/>
  <c r="DE240" s="1"/>
  <c r="BM231"/>
  <c r="BS231"/>
  <c r="BZ231"/>
  <c r="CG231"/>
  <c r="CP231"/>
  <c r="CX231"/>
  <c r="DF231" s="1"/>
  <c r="BL231"/>
  <c r="BR231"/>
  <c r="BY231"/>
  <c r="CF231"/>
  <c r="CO231"/>
  <c r="CW231"/>
  <c r="DE231" s="1"/>
  <c r="BM230"/>
  <c r="BS230"/>
  <c r="BZ230"/>
  <c r="CG230"/>
  <c r="CP230"/>
  <c r="CX230"/>
  <c r="DF230" s="1"/>
  <c r="BL230"/>
  <c r="BR230"/>
  <c r="BY230"/>
  <c r="CF230"/>
  <c r="CO230"/>
  <c r="CW230"/>
  <c r="DE230" s="1"/>
  <c r="BM229"/>
  <c r="BS229"/>
  <c r="BZ229"/>
  <c r="CG229"/>
  <c r="CP229"/>
  <c r="CX229"/>
  <c r="DF229" s="1"/>
  <c r="BL229"/>
  <c r="BR229"/>
  <c r="BY229"/>
  <c r="CF229"/>
  <c r="CO229"/>
  <c r="CW229"/>
  <c r="DE229" s="1"/>
  <c r="BM228"/>
  <c r="BS228"/>
  <c r="BZ228"/>
  <c r="CG228"/>
  <c r="CP228"/>
  <c r="CX228"/>
  <c r="DF228" s="1"/>
  <c r="DF227" s="1"/>
  <c r="DF226" s="1"/>
  <c r="BL228"/>
  <c r="BR228"/>
  <c r="BY228"/>
  <c r="CF228"/>
  <c r="CO228"/>
  <c r="CW228"/>
  <c r="DE228" s="1"/>
  <c r="DE227" s="1"/>
  <c r="DE226" s="1"/>
  <c r="AR225"/>
  <c r="AU225"/>
  <c r="AZ225"/>
  <c r="BF225"/>
  <c r="BM225"/>
  <c r="BS225"/>
  <c r="BZ225"/>
  <c r="CG225"/>
  <c r="CP225"/>
  <c r="CX225"/>
  <c r="DF225" s="1"/>
  <c r="DF224" s="1"/>
  <c r="AQ225"/>
  <c r="AT225"/>
  <c r="AY225"/>
  <c r="BE225"/>
  <c r="BL225"/>
  <c r="BR225"/>
  <c r="BY225"/>
  <c r="CF225"/>
  <c r="CO225"/>
  <c r="CW225"/>
  <c r="DE225" s="1"/>
  <c r="DE224" s="1"/>
  <c r="AR223"/>
  <c r="AU223"/>
  <c r="AZ223"/>
  <c r="BF223"/>
  <c r="BM223"/>
  <c r="BS223"/>
  <c r="BZ223"/>
  <c r="CG223"/>
  <c r="CP223"/>
  <c r="CX223"/>
  <c r="DF223" s="1"/>
  <c r="DF222" s="1"/>
  <c r="DF221" s="1"/>
  <c r="AQ223"/>
  <c r="AT223"/>
  <c r="AY223"/>
  <c r="BE223"/>
  <c r="BG223"/>
  <c r="BL223"/>
  <c r="BR223"/>
  <c r="BY223"/>
  <c r="CF223"/>
  <c r="CO223"/>
  <c r="CW223"/>
  <c r="DE223" s="1"/>
  <c r="DE222" s="1"/>
  <c r="DE221" s="1"/>
  <c r="AR220"/>
  <c r="AU220"/>
  <c r="AZ220"/>
  <c r="BF220"/>
  <c r="BM220"/>
  <c r="BS220"/>
  <c r="BZ220"/>
  <c r="CG220"/>
  <c r="CP220"/>
  <c r="CX220"/>
  <c r="DF220" s="1"/>
  <c r="DF219" s="1"/>
  <c r="AQ220"/>
  <c r="AT220"/>
  <c r="AY220"/>
  <c r="BE220"/>
  <c r="BL220"/>
  <c r="BR220"/>
  <c r="BY220"/>
  <c r="CF220"/>
  <c r="CO220"/>
  <c r="CW220"/>
  <c r="DE220" s="1"/>
  <c r="DE219" s="1"/>
  <c r="AR212"/>
  <c r="AU212"/>
  <c r="AZ212"/>
  <c r="BF212"/>
  <c r="BM212"/>
  <c r="BS212"/>
  <c r="BZ212"/>
  <c r="CG212"/>
  <c r="CP212"/>
  <c r="CX212"/>
  <c r="DF212" s="1"/>
  <c r="DF211" s="1"/>
  <c r="AQ212"/>
  <c r="AT212"/>
  <c r="AY212"/>
  <c r="BE212"/>
  <c r="BL212"/>
  <c r="BR212"/>
  <c r="BY212"/>
  <c r="CF212"/>
  <c r="CO212"/>
  <c r="CW212"/>
  <c r="DE212" s="1"/>
  <c r="DE211" s="1"/>
  <c r="AR210"/>
  <c r="AU210"/>
  <c r="AZ210"/>
  <c r="BF210"/>
  <c r="BM210"/>
  <c r="BS210"/>
  <c r="BZ210"/>
  <c r="CG210"/>
  <c r="CP210"/>
  <c r="CX210"/>
  <c r="DF210" s="1"/>
  <c r="DF209" s="1"/>
  <c r="AQ210"/>
  <c r="AT210"/>
  <c r="AY210"/>
  <c r="BE210"/>
  <c r="BL210"/>
  <c r="BR210"/>
  <c r="BY210"/>
  <c r="CF210"/>
  <c r="CO210"/>
  <c r="CW210"/>
  <c r="DE210" s="1"/>
  <c r="DE209" s="1"/>
  <c r="AR205"/>
  <c r="AU205"/>
  <c r="AZ205"/>
  <c r="BF205"/>
  <c r="BM205"/>
  <c r="BS205"/>
  <c r="BZ205"/>
  <c r="CG205"/>
  <c r="CP205"/>
  <c r="CX205"/>
  <c r="DF205" s="1"/>
  <c r="DF204" s="1"/>
  <c r="AQ205"/>
  <c r="AT205"/>
  <c r="AY205"/>
  <c r="BE205"/>
  <c r="BL205"/>
  <c r="BR205"/>
  <c r="BY205"/>
  <c r="CF205"/>
  <c r="CO205"/>
  <c r="CW205"/>
  <c r="DE205" s="1"/>
  <c r="DE204" s="1"/>
  <c r="AR201"/>
  <c r="AU201"/>
  <c r="AZ201"/>
  <c r="BF201"/>
  <c r="BM201"/>
  <c r="BS201"/>
  <c r="BZ201"/>
  <c r="CG201"/>
  <c r="CP201"/>
  <c r="CX201"/>
  <c r="DF201" s="1"/>
  <c r="DF200" s="1"/>
  <c r="AQ201"/>
  <c r="AT201"/>
  <c r="AY201"/>
  <c r="BE201"/>
  <c r="BL201"/>
  <c r="BR201"/>
  <c r="BY201"/>
  <c r="CF201"/>
  <c r="CO201"/>
  <c r="CW201"/>
  <c r="DE201" s="1"/>
  <c r="DE200" s="1"/>
  <c r="AR199"/>
  <c r="AU199"/>
  <c r="AZ199"/>
  <c r="BF199"/>
  <c r="BM199"/>
  <c r="BS199"/>
  <c r="BZ199"/>
  <c r="CG199"/>
  <c r="CP199"/>
  <c r="CX199"/>
  <c r="DF199" s="1"/>
  <c r="DF198" s="1"/>
  <c r="DF197" s="1"/>
  <c r="AQ199"/>
  <c r="AT199"/>
  <c r="AY199"/>
  <c r="BE199"/>
  <c r="BL199"/>
  <c r="BR199"/>
  <c r="BY199"/>
  <c r="CF199"/>
  <c r="CO199"/>
  <c r="CW199"/>
  <c r="DE199" s="1"/>
  <c r="DE198" s="1"/>
  <c r="DE197" s="1"/>
  <c r="AR186"/>
  <c r="AU186"/>
  <c r="AZ186"/>
  <c r="BF186"/>
  <c r="BM186"/>
  <c r="BS186"/>
  <c r="BZ186"/>
  <c r="CG186"/>
  <c r="CP186"/>
  <c r="CX186"/>
  <c r="DF186" s="1"/>
  <c r="DF185" s="1"/>
  <c r="BY186"/>
  <c r="CF186"/>
  <c r="CO186"/>
  <c r="CW186"/>
  <c r="DE186" s="1"/>
  <c r="DE185" s="1"/>
  <c r="AR184"/>
  <c r="AU184"/>
  <c r="AZ184"/>
  <c r="BF184"/>
  <c r="BM184"/>
  <c r="BS184"/>
  <c r="BZ184"/>
  <c r="CG184"/>
  <c r="CP184"/>
  <c r="CX184"/>
  <c r="DF184" s="1"/>
  <c r="DF183" s="1"/>
  <c r="AQ184"/>
  <c r="AT184"/>
  <c r="AY184"/>
  <c r="BE184"/>
  <c r="BL184"/>
  <c r="BR184"/>
  <c r="BY184"/>
  <c r="CF184"/>
  <c r="CO184"/>
  <c r="CW184"/>
  <c r="DE184" s="1"/>
  <c r="DE183" s="1"/>
  <c r="AR182"/>
  <c r="AU182"/>
  <c r="AZ182"/>
  <c r="BF182"/>
  <c r="BM182"/>
  <c r="BS182"/>
  <c r="BZ182"/>
  <c r="CG182"/>
  <c r="CP182"/>
  <c r="CX182"/>
  <c r="DF182" s="1"/>
  <c r="DF181" s="1"/>
  <c r="AQ182"/>
  <c r="AT182"/>
  <c r="AY182"/>
  <c r="BE182"/>
  <c r="BL182"/>
  <c r="BR182"/>
  <c r="BY182"/>
  <c r="CF182"/>
  <c r="CO182"/>
  <c r="CW182"/>
  <c r="DE182" s="1"/>
  <c r="DE181" s="1"/>
  <c r="AR180"/>
  <c r="AU180"/>
  <c r="AZ180"/>
  <c r="BF180"/>
  <c r="BM180"/>
  <c r="BS180"/>
  <c r="BZ180"/>
  <c r="CG180"/>
  <c r="CP180"/>
  <c r="CX180"/>
  <c r="DF180" s="1"/>
  <c r="DF179" s="1"/>
  <c r="DF177" s="1"/>
  <c r="AQ180"/>
  <c r="AT180"/>
  <c r="AY180"/>
  <c r="BE180"/>
  <c r="BL180"/>
  <c r="BR180"/>
  <c r="BY180"/>
  <c r="CF180"/>
  <c r="CO180"/>
  <c r="CW180"/>
  <c r="DE180" s="1"/>
  <c r="DE179" s="1"/>
  <c r="DE177" s="1"/>
  <c r="AR176"/>
  <c r="AU176"/>
  <c r="AZ176"/>
  <c r="BF176"/>
  <c r="BM176"/>
  <c r="BS176"/>
  <c r="BZ176"/>
  <c r="CG176"/>
  <c r="CP176"/>
  <c r="CX176"/>
  <c r="DF176" s="1"/>
  <c r="DF175" s="1"/>
  <c r="DF174" s="1"/>
  <c r="DF171" s="1"/>
  <c r="AQ176"/>
  <c r="AT176"/>
  <c r="AY176"/>
  <c r="BE176"/>
  <c r="BL176"/>
  <c r="BR176"/>
  <c r="BY176"/>
  <c r="CF176"/>
  <c r="CO176"/>
  <c r="CW176"/>
  <c r="DE176" s="1"/>
  <c r="DE175" s="1"/>
  <c r="DE174" s="1"/>
  <c r="DE171" s="1"/>
  <c r="AR169"/>
  <c r="AU169"/>
  <c r="AZ169"/>
  <c r="BF169"/>
  <c r="BM169"/>
  <c r="BS169"/>
  <c r="BZ169"/>
  <c r="CG169"/>
  <c r="CP169"/>
  <c r="CX169"/>
  <c r="DF169" s="1"/>
  <c r="DF168" s="1"/>
  <c r="DF167" s="1"/>
  <c r="AQ169"/>
  <c r="AT169"/>
  <c r="AY169"/>
  <c r="BE169"/>
  <c r="BL169"/>
  <c r="BR169"/>
  <c r="BY169"/>
  <c r="CF169"/>
  <c r="CO169"/>
  <c r="CW169"/>
  <c r="DE169" s="1"/>
  <c r="DE168" s="1"/>
  <c r="DE167" s="1"/>
  <c r="AZ159"/>
  <c r="BF159"/>
  <c r="BM159"/>
  <c r="BS159"/>
  <c r="BZ159"/>
  <c r="CG159"/>
  <c r="CP159"/>
  <c r="CX159"/>
  <c r="DF159" s="1"/>
  <c r="DF158" s="1"/>
  <c r="AY159"/>
  <c r="BE159"/>
  <c r="BL159"/>
  <c r="BR159"/>
  <c r="BY159"/>
  <c r="CF159"/>
  <c r="CO159"/>
  <c r="CW159"/>
  <c r="DE159" s="1"/>
  <c r="DE158" s="1"/>
  <c r="AZ157"/>
  <c r="BF157"/>
  <c r="BM157"/>
  <c r="BS157"/>
  <c r="BZ157"/>
  <c r="CG157"/>
  <c r="CP157"/>
  <c r="CX157"/>
  <c r="DF157" s="1"/>
  <c r="DF156" s="1"/>
  <c r="AY157"/>
  <c r="BE157"/>
  <c r="BL157"/>
  <c r="BR157"/>
  <c r="BY157"/>
  <c r="CF157"/>
  <c r="CO157"/>
  <c r="CW157"/>
  <c r="DE157" s="1"/>
  <c r="DE156" s="1"/>
  <c r="AZ155"/>
  <c r="BF155"/>
  <c r="BM155"/>
  <c r="BS155"/>
  <c r="BZ155"/>
  <c r="CG155"/>
  <c r="CP155"/>
  <c r="CX155"/>
  <c r="DF155" s="1"/>
  <c r="DF154" s="1"/>
  <c r="DF153" s="1"/>
  <c r="DF152" s="1"/>
  <c r="AY155"/>
  <c r="BE155"/>
  <c r="BL155"/>
  <c r="BR155"/>
  <c r="BY155"/>
  <c r="CF155"/>
  <c r="CO155"/>
  <c r="CW155"/>
  <c r="DE155" s="1"/>
  <c r="DE154" s="1"/>
  <c r="DE153" s="1"/>
  <c r="DE152" s="1"/>
  <c r="AR122"/>
  <c r="AU122"/>
  <c r="AZ122"/>
  <c r="BF122"/>
  <c r="BM122"/>
  <c r="BS122"/>
  <c r="BZ122"/>
  <c r="CG122"/>
  <c r="CP122"/>
  <c r="CX122"/>
  <c r="DF122" s="1"/>
  <c r="DF121" s="1"/>
  <c r="DF120" s="1"/>
  <c r="AN122"/>
  <c r="AQ122"/>
  <c r="AT122"/>
  <c r="AY122"/>
  <c r="BE122"/>
  <c r="BL122"/>
  <c r="BR122"/>
  <c r="BY122"/>
  <c r="CF122"/>
  <c r="CO122"/>
  <c r="CW122"/>
  <c r="DE122" s="1"/>
  <c r="DE121" s="1"/>
  <c r="DE120" s="1"/>
  <c r="BF94"/>
  <c r="BM94"/>
  <c r="BS94"/>
  <c r="BZ94"/>
  <c r="CG94"/>
  <c r="CP94"/>
  <c r="CX94"/>
  <c r="DF94" s="1"/>
  <c r="DF93" s="1"/>
  <c r="BC94"/>
  <c r="BE94"/>
  <c r="BL94"/>
  <c r="BR94"/>
  <c r="BY94"/>
  <c r="CF94"/>
  <c r="CO94"/>
  <c r="CW94"/>
  <c r="DE94" s="1"/>
  <c r="DE93" s="1"/>
  <c r="AR92"/>
  <c r="AU92"/>
  <c r="AZ92"/>
  <c r="BF92"/>
  <c r="BM92"/>
  <c r="BS92"/>
  <c r="BZ92"/>
  <c r="CG92"/>
  <c r="CP92"/>
  <c r="CX92"/>
  <c r="DF92" s="1"/>
  <c r="DF91" s="1"/>
  <c r="DF90" s="1"/>
  <c r="AQ92"/>
  <c r="AT92"/>
  <c r="AY92"/>
  <c r="BA92"/>
  <c r="BE92"/>
  <c r="BL92"/>
  <c r="BR92"/>
  <c r="BY92"/>
  <c r="CF92"/>
  <c r="CO92"/>
  <c r="CW92"/>
  <c r="DE92" s="1"/>
  <c r="DE91" s="1"/>
  <c r="DE90" s="1"/>
  <c r="AR89"/>
  <c r="AU89"/>
  <c r="AZ89"/>
  <c r="BF89"/>
  <c r="BM89"/>
  <c r="BS89"/>
  <c r="BZ89"/>
  <c r="CG89"/>
  <c r="CP89"/>
  <c r="CX89"/>
  <c r="DF89" s="1"/>
  <c r="DF88" s="1"/>
  <c r="DF87" s="1"/>
  <c r="DF86" s="1"/>
  <c r="AQ89"/>
  <c r="AT89"/>
  <c r="AY89"/>
  <c r="BE89"/>
  <c r="BL89"/>
  <c r="BR89"/>
  <c r="BY89"/>
  <c r="CF89"/>
  <c r="CO89"/>
  <c r="CW89"/>
  <c r="DE89" s="1"/>
  <c r="DE88" s="1"/>
  <c r="DE87" s="1"/>
  <c r="DE86" s="1"/>
  <c r="CP85"/>
  <c r="CX85"/>
  <c r="DF85" s="1"/>
  <c r="DF84" s="1"/>
  <c r="CO85"/>
  <c r="CW85"/>
  <c r="DE85" s="1"/>
  <c r="DE84" s="1"/>
  <c r="AR81"/>
  <c r="AU81"/>
  <c r="AZ81"/>
  <c r="BF81"/>
  <c r="BM81"/>
  <c r="BS81"/>
  <c r="BZ81"/>
  <c r="CG81"/>
  <c r="CP81"/>
  <c r="CX81"/>
  <c r="DF81" s="1"/>
  <c r="DF80" s="1"/>
  <c r="AQ81"/>
  <c r="AT81"/>
  <c r="AY81"/>
  <c r="BE81"/>
  <c r="BL81"/>
  <c r="BR81"/>
  <c r="BY81"/>
  <c r="CF81"/>
  <c r="CO81"/>
  <c r="CW81"/>
  <c r="DE81" s="1"/>
  <c r="DE80" s="1"/>
  <c r="AR78"/>
  <c r="AU78"/>
  <c r="AZ78"/>
  <c r="BF78"/>
  <c r="BM78"/>
  <c r="BS78"/>
  <c r="BZ78"/>
  <c r="CG78"/>
  <c r="CP78"/>
  <c r="CX78"/>
  <c r="DF78" s="1"/>
  <c r="AN78"/>
  <c r="AQ78"/>
  <c r="AT78"/>
  <c r="AY78"/>
  <c r="BE78"/>
  <c r="BL78"/>
  <c r="BR78"/>
  <c r="BT78"/>
  <c r="BY78"/>
  <c r="CF78"/>
  <c r="CO78"/>
  <c r="CW78"/>
  <c r="DE78" s="1"/>
  <c r="AR77"/>
  <c r="AU77"/>
  <c r="AZ77"/>
  <c r="BF77"/>
  <c r="BM77"/>
  <c r="BS77"/>
  <c r="BZ77"/>
  <c r="CG77"/>
  <c r="CP77"/>
  <c r="CX77"/>
  <c r="DF77" s="1"/>
  <c r="DF76" s="1"/>
  <c r="AQ77"/>
  <c r="AT77"/>
  <c r="AY77"/>
  <c r="BC77"/>
  <c r="BE77"/>
  <c r="BH77"/>
  <c r="BL77"/>
  <c r="BO77"/>
  <c r="BR77"/>
  <c r="BV77"/>
  <c r="BY77"/>
  <c r="CB77"/>
  <c r="CC77"/>
  <c r="CD77"/>
  <c r="CF77"/>
  <c r="CO77"/>
  <c r="CW77"/>
  <c r="DE77" s="1"/>
  <c r="DE76" s="1"/>
  <c r="AR75"/>
  <c r="AU75"/>
  <c r="AZ75"/>
  <c r="BF75"/>
  <c r="BM75"/>
  <c r="BS75"/>
  <c r="BZ75"/>
  <c r="CG75"/>
  <c r="CP75"/>
  <c r="CX75"/>
  <c r="DF75" s="1"/>
  <c r="DF74" s="1"/>
  <c r="AQ75"/>
  <c r="AT75"/>
  <c r="AY75"/>
  <c r="BE75"/>
  <c r="BL75"/>
  <c r="BO75"/>
  <c r="BR75"/>
  <c r="BY75"/>
  <c r="CF75"/>
  <c r="CO75"/>
  <c r="CW75"/>
  <c r="DE75" s="1"/>
  <c r="DE74" s="1"/>
  <c r="AR73"/>
  <c r="AU73"/>
  <c r="AZ73"/>
  <c r="BF73"/>
  <c r="BM73"/>
  <c r="BS73"/>
  <c r="BZ73"/>
  <c r="CG73"/>
  <c r="CP73"/>
  <c r="CX73"/>
  <c r="DF73" s="1"/>
  <c r="DF72" s="1"/>
  <c r="AQ73"/>
  <c r="AT73"/>
  <c r="AY73"/>
  <c r="BE73"/>
  <c r="BL73"/>
  <c r="BR73"/>
  <c r="BY73"/>
  <c r="CF73"/>
  <c r="CO73"/>
  <c r="CW73"/>
  <c r="DE73" s="1"/>
  <c r="DE72" s="1"/>
  <c r="BM71"/>
  <c r="BS71"/>
  <c r="BZ71"/>
  <c r="CG71"/>
  <c r="CP71"/>
  <c r="CX71"/>
  <c r="DF71" s="1"/>
  <c r="DF70" s="1"/>
  <c r="DF69" s="1"/>
  <c r="BL71"/>
  <c r="BR71"/>
  <c r="BY71"/>
  <c r="CF71"/>
  <c r="CO71"/>
  <c r="CW71"/>
  <c r="DE71" s="1"/>
  <c r="DE70" s="1"/>
  <c r="DE69" s="1"/>
  <c r="AR63"/>
  <c r="AU63"/>
  <c r="AZ63"/>
  <c r="BF63"/>
  <c r="BM63"/>
  <c r="BS63"/>
  <c r="BZ63"/>
  <c r="CG63"/>
  <c r="CP63"/>
  <c r="CX63"/>
  <c r="DF63" s="1"/>
  <c r="DF62" s="1"/>
  <c r="DF61" s="1"/>
  <c r="AQ63"/>
  <c r="AT63"/>
  <c r="AY63"/>
  <c r="BE63"/>
  <c r="BL63"/>
  <c r="BR63"/>
  <c r="BT63"/>
  <c r="BY63"/>
  <c r="CF63"/>
  <c r="CM63"/>
  <c r="CO63"/>
  <c r="CW63"/>
  <c r="DE63" s="1"/>
  <c r="DE62" s="1"/>
  <c r="DE61" s="1"/>
  <c r="AR55"/>
  <c r="AU55"/>
  <c r="AZ55"/>
  <c r="BF55"/>
  <c r="BM55"/>
  <c r="BS55"/>
  <c r="BZ55"/>
  <c r="CG55"/>
  <c r="CP55"/>
  <c r="CX55"/>
  <c r="DF55" s="1"/>
  <c r="DF54" s="1"/>
  <c r="DF53" s="1"/>
  <c r="AN55"/>
  <c r="AQ55"/>
  <c r="AT55"/>
  <c r="AY55"/>
  <c r="BE55"/>
  <c r="BL55"/>
  <c r="BR55"/>
  <c r="BY55"/>
  <c r="CF55"/>
  <c r="CO55"/>
  <c r="CW55"/>
  <c r="DE55" s="1"/>
  <c r="DE54" s="1"/>
  <c r="DE53" s="1"/>
  <c r="AZ51"/>
  <c r="BF51"/>
  <c r="BM51"/>
  <c r="BS51"/>
  <c r="BZ51"/>
  <c r="CG51"/>
  <c r="CP51"/>
  <c r="CX51"/>
  <c r="DF51" s="1"/>
  <c r="DF50" s="1"/>
  <c r="AY51"/>
  <c r="BE51"/>
  <c r="BL51"/>
  <c r="BR51"/>
  <c r="BY51"/>
  <c r="CF51"/>
  <c r="CO51"/>
  <c r="CW51"/>
  <c r="DE51" s="1"/>
  <c r="DE50" s="1"/>
  <c r="AR49"/>
  <c r="AU49"/>
  <c r="AZ49"/>
  <c r="BF49"/>
  <c r="BM49"/>
  <c r="BS49"/>
  <c r="BZ49"/>
  <c r="CG49"/>
  <c r="CP49"/>
  <c r="CX49"/>
  <c r="DF49" s="1"/>
  <c r="DF48" s="1"/>
  <c r="AQ49"/>
  <c r="AT49"/>
  <c r="AY49"/>
  <c r="BE49"/>
  <c r="BL49"/>
  <c r="BR49"/>
  <c r="BY49"/>
  <c r="CF49"/>
  <c r="CO49"/>
  <c r="CW49"/>
  <c r="DE49" s="1"/>
  <c r="DE48" s="1"/>
  <c r="AR47"/>
  <c r="AU47"/>
  <c r="AZ47"/>
  <c r="BF47"/>
  <c r="BM47"/>
  <c r="BS47"/>
  <c r="BZ47"/>
  <c r="CG47"/>
  <c r="CP47"/>
  <c r="CX47"/>
  <c r="DF47" s="1"/>
  <c r="DF46" s="1"/>
  <c r="AQ47"/>
  <c r="AT47"/>
  <c r="AY47"/>
  <c r="BE47"/>
  <c r="BL47"/>
  <c r="BR47"/>
  <c r="BY47"/>
  <c r="CF47"/>
  <c r="CO47"/>
  <c r="CW47"/>
  <c r="DE47" s="1"/>
  <c r="DE46" s="1"/>
  <c r="AO45"/>
  <c r="AR45"/>
  <c r="AU45"/>
  <c r="AZ45"/>
  <c r="BF45"/>
  <c r="BM45"/>
  <c r="BS45"/>
  <c r="BZ45"/>
  <c r="CG45"/>
  <c r="CN45"/>
  <c r="CP45"/>
  <c r="CX45"/>
  <c r="DF45" s="1"/>
  <c r="DF44" s="1"/>
  <c r="AN45"/>
  <c r="AQ45"/>
  <c r="AT45"/>
  <c r="AY45"/>
  <c r="BE45"/>
  <c r="BL45"/>
  <c r="BR45"/>
  <c r="BY45"/>
  <c r="CF45"/>
  <c r="CO45"/>
  <c r="CW45"/>
  <c r="DE45" s="1"/>
  <c r="DE44" s="1"/>
  <c r="AR43"/>
  <c r="AU43"/>
  <c r="AZ43"/>
  <c r="BF43"/>
  <c r="BM43"/>
  <c r="BS43"/>
  <c r="BZ43"/>
  <c r="CG43"/>
  <c r="CP43"/>
  <c r="CX43"/>
  <c r="DF43" s="1"/>
  <c r="DF42" s="1"/>
  <c r="AQ43"/>
  <c r="AT43"/>
  <c r="AY43"/>
  <c r="BE43"/>
  <c r="BL43"/>
  <c r="BR43"/>
  <c r="BY43"/>
  <c r="CF43"/>
  <c r="CO43"/>
  <c r="CW43"/>
  <c r="DE43" s="1"/>
  <c r="DE42" s="1"/>
  <c r="AR41"/>
  <c r="AU41"/>
  <c r="AZ41"/>
  <c r="BF41"/>
  <c r="BM41"/>
  <c r="BS41"/>
  <c r="BZ41"/>
  <c r="CG41"/>
  <c r="CP41"/>
  <c r="CX41"/>
  <c r="DF41" s="1"/>
  <c r="DF40" s="1"/>
  <c r="AQ41"/>
  <c r="AT41"/>
  <c r="AY41"/>
  <c r="BE41"/>
  <c r="BL41"/>
  <c r="BR41"/>
  <c r="BY41"/>
  <c r="CF41"/>
  <c r="CO41"/>
  <c r="CW41"/>
  <c r="DE41" s="1"/>
  <c r="DE40" s="1"/>
  <c r="AR39"/>
  <c r="AU39"/>
  <c r="AZ39"/>
  <c r="BF39"/>
  <c r="BM39"/>
  <c r="BS39"/>
  <c r="BZ39"/>
  <c r="CG39"/>
  <c r="CP39"/>
  <c r="CX39"/>
  <c r="DF39" s="1"/>
  <c r="DF38" s="1"/>
  <c r="AQ39"/>
  <c r="AT39"/>
  <c r="AY39"/>
  <c r="BE39"/>
  <c r="BL39"/>
  <c r="BR39"/>
  <c r="BY39"/>
  <c r="CF39"/>
  <c r="CO39"/>
  <c r="CW39"/>
  <c r="DE39" s="1"/>
  <c r="DE38" s="1"/>
  <c r="BM37"/>
  <c r="BS37"/>
  <c r="BZ37"/>
  <c r="CG37"/>
  <c r="CP37"/>
  <c r="CX37"/>
  <c r="DF37" s="1"/>
  <c r="DF36" s="1"/>
  <c r="BL37"/>
  <c r="BR37"/>
  <c r="BY37"/>
  <c r="CF37"/>
  <c r="CO37"/>
  <c r="CW37"/>
  <c r="DE37" s="1"/>
  <c r="DE36" s="1"/>
  <c r="AR35"/>
  <c r="AU35"/>
  <c r="AZ35"/>
  <c r="BF35"/>
  <c r="BM35"/>
  <c r="BS35"/>
  <c r="BZ35"/>
  <c r="CG35"/>
  <c r="CP35"/>
  <c r="CX35"/>
  <c r="DF35" s="1"/>
  <c r="DF34" s="1"/>
  <c r="DF33" s="1"/>
  <c r="AN35"/>
  <c r="AQ35"/>
  <c r="AT35"/>
  <c r="AV35"/>
  <c r="AY35"/>
  <c r="BA35"/>
  <c r="BE35"/>
  <c r="BL35"/>
  <c r="BO35"/>
  <c r="BR35"/>
  <c r="BV35"/>
  <c r="BY35"/>
  <c r="CB35"/>
  <c r="CC35"/>
  <c r="CF35"/>
  <c r="CO35"/>
  <c r="CW35"/>
  <c r="DE35" s="1"/>
  <c r="DE34" s="1"/>
  <c r="DE33" s="1"/>
  <c r="AR31"/>
  <c r="AU31"/>
  <c r="AZ31"/>
  <c r="BF31"/>
  <c r="BM31"/>
  <c r="BS31"/>
  <c r="BZ31"/>
  <c r="CG31"/>
  <c r="CP31"/>
  <c r="CX31"/>
  <c r="DF31" s="1"/>
  <c r="DF30" s="1"/>
  <c r="AQ31"/>
  <c r="AT31"/>
  <c r="AY31"/>
  <c r="BE31"/>
  <c r="BL31"/>
  <c r="BR31"/>
  <c r="BY31"/>
  <c r="CF31"/>
  <c r="CO31"/>
  <c r="CW31"/>
  <c r="DE31" s="1"/>
  <c r="DE30" s="1"/>
  <c r="AR29"/>
  <c r="AU29"/>
  <c r="AZ29"/>
  <c r="BF29"/>
  <c r="BM29"/>
  <c r="BS29"/>
  <c r="BZ29"/>
  <c r="CG29"/>
  <c r="CP29"/>
  <c r="CX29"/>
  <c r="DF29" s="1"/>
  <c r="DF28" s="1"/>
  <c r="AQ29"/>
  <c r="AT29"/>
  <c r="AY29"/>
  <c r="BE29"/>
  <c r="BL29"/>
  <c r="BR29"/>
  <c r="BY29"/>
  <c r="CF29"/>
  <c r="CO29"/>
  <c r="CW29"/>
  <c r="DE29" s="1"/>
  <c r="DE28" s="1"/>
  <c r="AR27"/>
  <c r="AU27"/>
  <c r="AZ27"/>
  <c r="BF27"/>
  <c r="BM27"/>
  <c r="BS27"/>
  <c r="BZ27"/>
  <c r="CG27"/>
  <c r="CP27"/>
  <c r="CX27"/>
  <c r="DF27" s="1"/>
  <c r="DF26" s="1"/>
  <c r="DF25" s="1"/>
  <c r="AN27"/>
  <c r="AQ27"/>
  <c r="AT27"/>
  <c r="AY27"/>
  <c r="BE27"/>
  <c r="BL27"/>
  <c r="BR27"/>
  <c r="BY27"/>
  <c r="CF27"/>
  <c r="CO27"/>
  <c r="CW27"/>
  <c r="DE27" s="1"/>
  <c r="DE26" s="1"/>
  <c r="DE25" s="1"/>
  <c r="AR23"/>
  <c r="AU23"/>
  <c r="AZ23"/>
  <c r="BF23"/>
  <c r="BM23"/>
  <c r="BS23"/>
  <c r="BZ23"/>
  <c r="CG23"/>
  <c r="CP23"/>
  <c r="CX23"/>
  <c r="DF23" s="1"/>
  <c r="DF22" s="1"/>
  <c r="DF21" s="1"/>
  <c r="DF19" s="1"/>
  <c r="AQ23"/>
  <c r="AT23"/>
  <c r="AY23"/>
  <c r="BE23"/>
  <c r="BL23"/>
  <c r="BR23"/>
  <c r="BY23"/>
  <c r="CF23"/>
  <c r="CO23"/>
  <c r="CW23"/>
  <c r="DE23" s="1"/>
  <c r="DE22" s="1"/>
  <c r="DE21" s="1"/>
  <c r="DE19" s="1"/>
  <c r="CQ232"/>
  <c r="CQ204"/>
  <c r="CQ209"/>
  <c r="CQ219"/>
  <c r="CQ211"/>
  <c r="CQ222"/>
  <c r="CQ224"/>
  <c r="CQ221"/>
  <c r="CQ242"/>
  <c r="CQ251"/>
  <c r="CQ253"/>
  <c r="CQ255"/>
  <c r="CQ240"/>
  <c r="CQ227"/>
  <c r="CQ226"/>
  <c r="CQ203"/>
  <c r="CQ168"/>
  <c r="CQ167"/>
  <c r="CQ175"/>
  <c r="CQ174"/>
  <c r="CQ179"/>
  <c r="CQ181"/>
  <c r="CQ183"/>
  <c r="CQ185"/>
  <c r="CQ177"/>
  <c r="CQ171"/>
  <c r="CQ198"/>
  <c r="CQ200"/>
  <c r="CQ197"/>
  <c r="CQ161"/>
  <c r="CQ814"/>
  <c r="CQ813"/>
  <c r="CQ797"/>
  <c r="CQ423"/>
  <c r="CQ421"/>
  <c r="CQ428"/>
  <c r="CQ427"/>
  <c r="CQ431"/>
  <c r="CQ430"/>
  <c r="CQ425"/>
  <c r="CQ418"/>
  <c r="CQ407"/>
  <c r="CQ412"/>
  <c r="CQ411"/>
  <c r="CQ415"/>
  <c r="CQ414"/>
  <c r="CQ404"/>
  <c r="CQ435"/>
  <c r="CQ438"/>
  <c r="CQ437"/>
  <c r="CQ434"/>
  <c r="CQ442"/>
  <c r="CQ441"/>
  <c r="CQ452"/>
  <c r="CQ450"/>
  <c r="CQ446"/>
  <c r="CQ455"/>
  <c r="CQ454"/>
  <c r="CQ462"/>
  <c r="CQ464"/>
  <c r="CQ461"/>
  <c r="CQ471"/>
  <c r="CQ470"/>
  <c r="CQ468"/>
  <c r="CQ466"/>
  <c r="CQ475"/>
  <c r="CQ473"/>
  <c r="CQ457"/>
  <c r="CQ445"/>
  <c r="CQ488"/>
  <c r="CQ486"/>
  <c r="CQ482"/>
  <c r="CQ480"/>
  <c r="CQ490"/>
  <c r="CQ508"/>
  <c r="CQ511"/>
  <c r="CQ510"/>
  <c r="CQ515"/>
  <c r="CQ513"/>
  <c r="CQ517"/>
  <c r="CQ519"/>
  <c r="CQ502"/>
  <c r="CQ492"/>
  <c r="CQ494"/>
  <c r="CQ498"/>
  <c r="CQ500"/>
  <c r="CQ497"/>
  <c r="CQ479"/>
  <c r="CQ402"/>
  <c r="CQ34"/>
  <c r="CQ36"/>
  <c r="CQ38"/>
  <c r="CQ40"/>
  <c r="CQ42"/>
  <c r="CQ44"/>
  <c r="CQ46"/>
  <c r="CQ48"/>
  <c r="CQ50"/>
  <c r="CQ33"/>
  <c r="CQ84"/>
  <c r="CQ80"/>
  <c r="CQ76"/>
  <c r="CQ70"/>
  <c r="CQ72"/>
  <c r="CQ74"/>
  <c r="CQ88"/>
  <c r="CQ87"/>
  <c r="CQ91"/>
  <c r="CQ90"/>
  <c r="CQ93"/>
  <c r="CQ86"/>
  <c r="CQ69"/>
  <c r="CQ22"/>
  <c r="CQ21"/>
  <c r="CQ26"/>
  <c r="CQ28"/>
  <c r="CQ30"/>
  <c r="CQ25"/>
  <c r="CQ62"/>
  <c r="CQ61"/>
  <c r="CQ54"/>
  <c r="CQ53"/>
  <c r="CQ19"/>
  <c r="CQ724"/>
  <c r="CQ720"/>
  <c r="CQ722"/>
  <c r="CQ719"/>
  <c r="CQ693"/>
  <c r="CQ695"/>
  <c r="CQ692"/>
  <c r="CQ697"/>
  <c r="CQ702"/>
  <c r="CQ706"/>
  <c r="CQ708"/>
  <c r="CQ712"/>
  <c r="CQ715"/>
  <c r="CQ717"/>
  <c r="CQ714"/>
  <c r="CQ699"/>
  <c r="CQ727"/>
  <c r="CQ726"/>
  <c r="CQ733"/>
  <c r="CQ732"/>
  <c r="CQ738"/>
  <c r="CQ736"/>
  <c r="CQ729"/>
  <c r="CQ690"/>
  <c r="CQ792"/>
  <c r="CQ777"/>
  <c r="CQ773"/>
  <c r="CQ775"/>
  <c r="CQ781"/>
  <c r="CQ772"/>
  <c r="CQ788"/>
  <c r="CQ787"/>
  <c r="CQ785"/>
  <c r="CQ783"/>
  <c r="CQ790"/>
  <c r="CQ794"/>
  <c r="CQ763"/>
  <c r="CQ756"/>
  <c r="CQ761"/>
  <c r="CQ758"/>
  <c r="CQ753"/>
  <c r="CQ675"/>
  <c r="CQ672"/>
  <c r="CQ681"/>
  <c r="CQ683"/>
  <c r="CQ685"/>
  <c r="CQ687"/>
  <c r="CQ678"/>
  <c r="CQ745"/>
  <c r="CQ747"/>
  <c r="CQ744"/>
  <c r="CQ750"/>
  <c r="CQ749"/>
  <c r="CQ743"/>
  <c r="CQ670"/>
  <c r="CQ365"/>
  <c r="CQ363"/>
  <c r="CQ348"/>
  <c r="CQ343"/>
  <c r="CQ346"/>
  <c r="CQ345"/>
  <c r="CQ370"/>
  <c r="CQ373"/>
  <c r="CQ375"/>
  <c r="CQ369"/>
  <c r="CQ342"/>
  <c r="CQ296"/>
  <c r="CQ298"/>
  <c r="CQ288"/>
  <c r="CQ287"/>
  <c r="CQ291"/>
  <c r="CQ290"/>
  <c r="CQ294"/>
  <c r="CQ293"/>
  <c r="CQ285"/>
  <c r="CQ265"/>
  <c r="CQ264"/>
  <c r="CQ268"/>
  <c r="CQ267"/>
  <c r="CQ263"/>
  <c r="CQ270"/>
  <c r="CQ279"/>
  <c r="CQ281"/>
  <c r="CQ283"/>
  <c r="CQ275"/>
  <c r="CQ260"/>
  <c r="CQ379"/>
  <c r="CQ382"/>
  <c r="CQ384"/>
  <c r="CQ381"/>
  <c r="CQ378"/>
  <c r="CQ258"/>
  <c r="CQ121"/>
  <c r="CQ120"/>
  <c r="CQ154"/>
  <c r="CQ156"/>
  <c r="CQ158"/>
  <c r="CQ153"/>
  <c r="CQ152"/>
  <c r="CQ118"/>
  <c r="CQ630"/>
  <c r="CQ632"/>
  <c r="CQ634"/>
  <c r="CQ638"/>
  <c r="CQ640"/>
  <c r="CQ636"/>
  <c r="CQ642"/>
  <c r="CQ651"/>
  <c r="CQ650"/>
  <c r="CQ655"/>
  <c r="CQ653"/>
  <c r="CQ649"/>
  <c r="CQ629"/>
  <c r="CQ587"/>
  <c r="CQ590"/>
  <c r="CQ592"/>
  <c r="CQ589"/>
  <c r="CQ595"/>
  <c r="CQ594"/>
  <c r="CQ584"/>
  <c r="CQ601"/>
  <c r="CQ599"/>
  <c r="CQ598"/>
  <c r="CQ605"/>
  <c r="CQ608"/>
  <c r="CQ607"/>
  <c r="CQ604"/>
  <c r="CQ612"/>
  <c r="CQ611"/>
  <c r="CQ582"/>
  <c r="CQ390"/>
  <c r="CQ389"/>
  <c r="CQ399"/>
  <c r="CQ398"/>
  <c r="CQ393"/>
  <c r="CQ387"/>
  <c r="CQ525"/>
  <c r="CQ529"/>
  <c r="CQ527"/>
  <c r="CQ531"/>
  <c r="CQ533"/>
  <c r="CQ535"/>
  <c r="CQ547"/>
  <c r="CQ549"/>
  <c r="CQ537"/>
  <c r="CQ555"/>
  <c r="CQ551"/>
  <c r="CQ524"/>
  <c r="CQ559"/>
  <c r="CQ562"/>
  <c r="CQ561"/>
  <c r="CQ567"/>
  <c r="CQ566"/>
  <c r="CQ569"/>
  <c r="CQ573"/>
  <c r="CQ571"/>
  <c r="CQ575"/>
  <c r="CQ565"/>
  <c r="CQ558"/>
  <c r="CQ522"/>
  <c r="CQ829"/>
  <c r="CQ827"/>
  <c r="CQ826"/>
  <c r="CQ819"/>
  <c r="CQ837"/>
  <c r="CQ836"/>
  <c r="CQ834"/>
  <c r="CQ841"/>
  <c r="CR80"/>
  <c r="CR76"/>
  <c r="CR74"/>
  <c r="CR70"/>
  <c r="CR72"/>
  <c r="CR84"/>
  <c r="CR88"/>
  <c r="CR87"/>
  <c r="CR91"/>
  <c r="CR90"/>
  <c r="CR93"/>
  <c r="CR86"/>
  <c r="CR69"/>
  <c r="CR26"/>
  <c r="CR28"/>
  <c r="CR30"/>
  <c r="CR25"/>
  <c r="CR34"/>
  <c r="CR36"/>
  <c r="CR38"/>
  <c r="CR40"/>
  <c r="CR42"/>
  <c r="CR44"/>
  <c r="CR46"/>
  <c r="CR48"/>
  <c r="CR50"/>
  <c r="CR33"/>
  <c r="CR22"/>
  <c r="CR21"/>
  <c r="CR62"/>
  <c r="CR61"/>
  <c r="CR54"/>
  <c r="CR53"/>
  <c r="CR19"/>
  <c r="CR515"/>
  <c r="CR513"/>
  <c r="CR508"/>
  <c r="CR511"/>
  <c r="CR510"/>
  <c r="CR517"/>
  <c r="CR519"/>
  <c r="CR502"/>
  <c r="CR488"/>
  <c r="CR486"/>
  <c r="CR482"/>
  <c r="CR480"/>
  <c r="CR490"/>
  <c r="CR492"/>
  <c r="CR494"/>
  <c r="CR498"/>
  <c r="CR500"/>
  <c r="CR497"/>
  <c r="CR479"/>
  <c r="CR423"/>
  <c r="CR421"/>
  <c r="CR428"/>
  <c r="CR427"/>
  <c r="CR431"/>
  <c r="CR430"/>
  <c r="CR425"/>
  <c r="CR418"/>
  <c r="CR435"/>
  <c r="CR438"/>
  <c r="CR437"/>
  <c r="CR434"/>
  <c r="CR407"/>
  <c r="CR412"/>
  <c r="CR411"/>
  <c r="CR415"/>
  <c r="CR414"/>
  <c r="CR404"/>
  <c r="CR442"/>
  <c r="CR441"/>
  <c r="CR452"/>
  <c r="CR450"/>
  <c r="CR446"/>
  <c r="CR455"/>
  <c r="CR454"/>
  <c r="CR462"/>
  <c r="CR464"/>
  <c r="CR461"/>
  <c r="CR471"/>
  <c r="CR470"/>
  <c r="CR468"/>
  <c r="CR466"/>
  <c r="CR475"/>
  <c r="CR473"/>
  <c r="CR457"/>
  <c r="CR445"/>
  <c r="CR402"/>
  <c r="CR531"/>
  <c r="CR535"/>
  <c r="CR555"/>
  <c r="CR551"/>
  <c r="CR525"/>
  <c r="CR529"/>
  <c r="CR527"/>
  <c r="CR533"/>
  <c r="CR547"/>
  <c r="CR549"/>
  <c r="CR537"/>
  <c r="CR524"/>
  <c r="CR567"/>
  <c r="CR566"/>
  <c r="CR569"/>
  <c r="CR573"/>
  <c r="CR571"/>
  <c r="CR575"/>
  <c r="CR565"/>
  <c r="CR559"/>
  <c r="CR562"/>
  <c r="CR561"/>
  <c r="CR558"/>
  <c r="CR522"/>
  <c r="CR232"/>
  <c r="CR209"/>
  <c r="CR219"/>
  <c r="CR211"/>
  <c r="CR204"/>
  <c r="CR222"/>
  <c r="CR224"/>
  <c r="CR221"/>
  <c r="CR242"/>
  <c r="CR251"/>
  <c r="CR253"/>
  <c r="CR255"/>
  <c r="CR240"/>
  <c r="CR227"/>
  <c r="CR226"/>
  <c r="CR203"/>
  <c r="CR168"/>
  <c r="CR167"/>
  <c r="CR175"/>
  <c r="CR174"/>
  <c r="CR179"/>
  <c r="CR181"/>
  <c r="CR183"/>
  <c r="CR185"/>
  <c r="CR177"/>
  <c r="CR171"/>
  <c r="CR198"/>
  <c r="CR200"/>
  <c r="CR197"/>
  <c r="CR161"/>
  <c r="CR365"/>
  <c r="CR363"/>
  <c r="CR348"/>
  <c r="CR343"/>
  <c r="CR346"/>
  <c r="CR345"/>
  <c r="CR370"/>
  <c r="CR373"/>
  <c r="CR375"/>
  <c r="CR369"/>
  <c r="CR342"/>
  <c r="CR379"/>
  <c r="CR382"/>
  <c r="CR384"/>
  <c r="CR381"/>
  <c r="CR378"/>
  <c r="CR258"/>
  <c r="CR158"/>
  <c r="CR154"/>
  <c r="CR156"/>
  <c r="CR153"/>
  <c r="CR152"/>
  <c r="CR121"/>
  <c r="CR120"/>
  <c r="CR118"/>
  <c r="CR587"/>
  <c r="CR590"/>
  <c r="CR592"/>
  <c r="CR589"/>
  <c r="CR595"/>
  <c r="CR594"/>
  <c r="CR584"/>
  <c r="CR601"/>
  <c r="CR599"/>
  <c r="CR598"/>
  <c r="CR605"/>
  <c r="CR608"/>
  <c r="CR607"/>
  <c r="CR604"/>
  <c r="CR638"/>
  <c r="CR640"/>
  <c r="CR636"/>
  <c r="CR651"/>
  <c r="CR650"/>
  <c r="CR653"/>
  <c r="CR655"/>
  <c r="CR649"/>
  <c r="CR630"/>
  <c r="CR632"/>
  <c r="CR634"/>
  <c r="CR642"/>
  <c r="CR629"/>
  <c r="CR612"/>
  <c r="CR611"/>
  <c r="CR582"/>
  <c r="CR814"/>
  <c r="CR813"/>
  <c r="CR797"/>
  <c r="CR390"/>
  <c r="CR389"/>
  <c r="CR399"/>
  <c r="CR398"/>
  <c r="CR393"/>
  <c r="CR387"/>
  <c r="CR675"/>
  <c r="CR672"/>
  <c r="CR681"/>
  <c r="CR683"/>
  <c r="CR685"/>
  <c r="CR687"/>
  <c r="CR678"/>
  <c r="CR693"/>
  <c r="CR695"/>
  <c r="CR692"/>
  <c r="CR697"/>
  <c r="CR702"/>
  <c r="CR706"/>
  <c r="CR708"/>
  <c r="CR712"/>
  <c r="CR715"/>
  <c r="CR717"/>
  <c r="CR714"/>
  <c r="CR699"/>
  <c r="CR720"/>
  <c r="CR722"/>
  <c r="CR724"/>
  <c r="CR719"/>
  <c r="CR727"/>
  <c r="CR726"/>
  <c r="CR733"/>
  <c r="CR732"/>
  <c r="CR738"/>
  <c r="CR736"/>
  <c r="CR729"/>
  <c r="CR690"/>
  <c r="CR745"/>
  <c r="CR747"/>
  <c r="CR744"/>
  <c r="CR750"/>
  <c r="CR749"/>
  <c r="CR743"/>
  <c r="CR756"/>
  <c r="CR761"/>
  <c r="CR758"/>
  <c r="CR773"/>
  <c r="CR775"/>
  <c r="CR777"/>
  <c r="CR781"/>
  <c r="CR772"/>
  <c r="CR788"/>
  <c r="CR787"/>
  <c r="CR785"/>
  <c r="CR783"/>
  <c r="CR792"/>
  <c r="CR790"/>
  <c r="CR794"/>
  <c r="CR763"/>
  <c r="CR753"/>
  <c r="CR670"/>
  <c r="CR829"/>
  <c r="CR827"/>
  <c r="CR826"/>
  <c r="CR819"/>
  <c r="CR837"/>
  <c r="CR836"/>
  <c r="CR834"/>
  <c r="CR841"/>
  <c r="CT232"/>
  <c r="CT204"/>
  <c r="CT209"/>
  <c r="CT219"/>
  <c r="CT211"/>
  <c r="CT222"/>
  <c r="CT224"/>
  <c r="CT221"/>
  <c r="CT242"/>
  <c r="CT251"/>
  <c r="CT253"/>
  <c r="CT255"/>
  <c r="CT240"/>
  <c r="CT227"/>
  <c r="CT226"/>
  <c r="CT203"/>
  <c r="CT168"/>
  <c r="CT167"/>
  <c r="CT175"/>
  <c r="CT174"/>
  <c r="CT179"/>
  <c r="CT181"/>
  <c r="CT183"/>
  <c r="CT185"/>
  <c r="CT177"/>
  <c r="CT171"/>
  <c r="CT198"/>
  <c r="CT200"/>
  <c r="CT197"/>
  <c r="CT161"/>
  <c r="CT62"/>
  <c r="CT61"/>
  <c r="CT22"/>
  <c r="CT21"/>
  <c r="CT26"/>
  <c r="CT28"/>
  <c r="CT30"/>
  <c r="CT25"/>
  <c r="CT34"/>
  <c r="CT36"/>
  <c r="CT38"/>
  <c r="CT40"/>
  <c r="CT42"/>
  <c r="CT44"/>
  <c r="CT46"/>
  <c r="CT48"/>
  <c r="CT50"/>
  <c r="CT33"/>
  <c r="CT70"/>
  <c r="CT72"/>
  <c r="CT74"/>
  <c r="CT80"/>
  <c r="CT76"/>
  <c r="CT84"/>
  <c r="CT88"/>
  <c r="CT87"/>
  <c r="CT91"/>
  <c r="CT90"/>
  <c r="CT93"/>
  <c r="CT86"/>
  <c r="CT69"/>
  <c r="CT54"/>
  <c r="CT53"/>
  <c r="CT19"/>
  <c r="CT365"/>
  <c r="CT363"/>
  <c r="CT348"/>
  <c r="CT343"/>
  <c r="CT346"/>
  <c r="CT345"/>
  <c r="CT370"/>
  <c r="CT373"/>
  <c r="CT375"/>
  <c r="CT369"/>
  <c r="CT342"/>
  <c r="CT379"/>
  <c r="CT382"/>
  <c r="CT384"/>
  <c r="CT381"/>
  <c r="CT378"/>
  <c r="CT258"/>
  <c r="CT121"/>
  <c r="CT120"/>
  <c r="CT154"/>
  <c r="CT156"/>
  <c r="CT158"/>
  <c r="CT153"/>
  <c r="CT152"/>
  <c r="CT118"/>
  <c r="CT814"/>
  <c r="CT813"/>
  <c r="CT797"/>
  <c r="CT630"/>
  <c r="CT632"/>
  <c r="CT634"/>
  <c r="CT638"/>
  <c r="CT640"/>
  <c r="CT636"/>
  <c r="CT642"/>
  <c r="CT651"/>
  <c r="CT650"/>
  <c r="CT655"/>
  <c r="CT653"/>
  <c r="CT649"/>
  <c r="CT629"/>
  <c r="CT587"/>
  <c r="CT590"/>
  <c r="CT592"/>
  <c r="CT589"/>
  <c r="CT595"/>
  <c r="CT594"/>
  <c r="CT584"/>
  <c r="CT601"/>
  <c r="CT599"/>
  <c r="CT598"/>
  <c r="CT605"/>
  <c r="CT608"/>
  <c r="CT607"/>
  <c r="CT604"/>
  <c r="CT612"/>
  <c r="CT611"/>
  <c r="CT582"/>
  <c r="CT390"/>
  <c r="CT389"/>
  <c r="CT399"/>
  <c r="CT398"/>
  <c r="CT393"/>
  <c r="CT387"/>
  <c r="CT407"/>
  <c r="CT412"/>
  <c r="CT411"/>
  <c r="CT415"/>
  <c r="CT414"/>
  <c r="CT404"/>
  <c r="CT423"/>
  <c r="CT421"/>
  <c r="CT428"/>
  <c r="CT427"/>
  <c r="CT431"/>
  <c r="CT430"/>
  <c r="CT425"/>
  <c r="CT418"/>
  <c r="CT435"/>
  <c r="CT438"/>
  <c r="CT437"/>
  <c r="CT434"/>
  <c r="CT442"/>
  <c r="CT441"/>
  <c r="CT452"/>
  <c r="CT450"/>
  <c r="CT446"/>
  <c r="CT455"/>
  <c r="CT454"/>
  <c r="CT462"/>
  <c r="CT464"/>
  <c r="CT461"/>
  <c r="CT471"/>
  <c r="CT470"/>
  <c r="CT468"/>
  <c r="CT466"/>
  <c r="CT475"/>
  <c r="CT473"/>
  <c r="CT457"/>
  <c r="CT445"/>
  <c r="CT488"/>
  <c r="CT486"/>
  <c r="CT482"/>
  <c r="CT480"/>
  <c r="CT490"/>
  <c r="CT508"/>
  <c r="CT511"/>
  <c r="CT510"/>
  <c r="CT515"/>
  <c r="CT513"/>
  <c r="CT517"/>
  <c r="CT519"/>
  <c r="CT502"/>
  <c r="CT492"/>
  <c r="CT494"/>
  <c r="CT498"/>
  <c r="CT500"/>
  <c r="CT497"/>
  <c r="CT479"/>
  <c r="CT402"/>
  <c r="CT525"/>
  <c r="CT529"/>
  <c r="CT527"/>
  <c r="CT531"/>
  <c r="CT533"/>
  <c r="CT535"/>
  <c r="CT547"/>
  <c r="CT549"/>
  <c r="CT537"/>
  <c r="CT555"/>
  <c r="CT551"/>
  <c r="CT524"/>
  <c r="CT559"/>
  <c r="CT562"/>
  <c r="CT561"/>
  <c r="CT567"/>
  <c r="CT566"/>
  <c r="CT569"/>
  <c r="CT573"/>
  <c r="CT571"/>
  <c r="CT575"/>
  <c r="CT565"/>
  <c r="CT558"/>
  <c r="CT522"/>
  <c r="CT675"/>
  <c r="CT672"/>
  <c r="CT681"/>
  <c r="CT683"/>
  <c r="CT685"/>
  <c r="CT687"/>
  <c r="CT678"/>
  <c r="CT693"/>
  <c r="CT695"/>
  <c r="CT692"/>
  <c r="CT697"/>
  <c r="CT702"/>
  <c r="CT706"/>
  <c r="CT708"/>
  <c r="CT712"/>
  <c r="CT715"/>
  <c r="CT717"/>
  <c r="CT714"/>
  <c r="CT699"/>
  <c r="CT720"/>
  <c r="CT722"/>
  <c r="CT724"/>
  <c r="CT719"/>
  <c r="CT727"/>
  <c r="CT726"/>
  <c r="CT733"/>
  <c r="CT732"/>
  <c r="CT738"/>
  <c r="CT736"/>
  <c r="CT729"/>
  <c r="CT690"/>
  <c r="CT745"/>
  <c r="CT747"/>
  <c r="CT744"/>
  <c r="CT750"/>
  <c r="CT749"/>
  <c r="CT743"/>
  <c r="CT756"/>
  <c r="CT761"/>
  <c r="CT758"/>
  <c r="CT773"/>
  <c r="CT775"/>
  <c r="CT777"/>
  <c r="CT781"/>
  <c r="CT772"/>
  <c r="CT788"/>
  <c r="CT787"/>
  <c r="CT785"/>
  <c r="CT783"/>
  <c r="CT792"/>
  <c r="CT790"/>
  <c r="CT794"/>
  <c r="CT763"/>
  <c r="CT753"/>
  <c r="CT670"/>
  <c r="CT829"/>
  <c r="CT827"/>
  <c r="CT826"/>
  <c r="CT819"/>
  <c r="CT837"/>
  <c r="CT836"/>
  <c r="CT834"/>
  <c r="CT841"/>
  <c r="CV428"/>
  <c r="CV427"/>
  <c r="CV423"/>
  <c r="CV421"/>
  <c r="CV431"/>
  <c r="CV430"/>
  <c r="CV425"/>
  <c r="CV418"/>
  <c r="CV494"/>
  <c r="CV488"/>
  <c r="CV486"/>
  <c r="CV482"/>
  <c r="CV480"/>
  <c r="CV490"/>
  <c r="CV508"/>
  <c r="CV511"/>
  <c r="CV510"/>
  <c r="CV515"/>
  <c r="CV513"/>
  <c r="CV517"/>
  <c r="CV519"/>
  <c r="CV502"/>
  <c r="CV492"/>
  <c r="CV498"/>
  <c r="CV500"/>
  <c r="CV497"/>
  <c r="CV479"/>
  <c r="CV407"/>
  <c r="CV412"/>
  <c r="CV411"/>
  <c r="CV415"/>
  <c r="CV414"/>
  <c r="CV404"/>
  <c r="CV435"/>
  <c r="CV438"/>
  <c r="CV437"/>
  <c r="CV434"/>
  <c r="CV442"/>
  <c r="CV441"/>
  <c r="CV452"/>
  <c r="CV450"/>
  <c r="CV446"/>
  <c r="CV455"/>
  <c r="CV454"/>
  <c r="CV462"/>
  <c r="CV464"/>
  <c r="CV461"/>
  <c r="CV471"/>
  <c r="CV470"/>
  <c r="CV468"/>
  <c r="CV466"/>
  <c r="CV475"/>
  <c r="CV473"/>
  <c r="CV457"/>
  <c r="CV445"/>
  <c r="CV402"/>
  <c r="CV232"/>
  <c r="CV204"/>
  <c r="CV209"/>
  <c r="CV219"/>
  <c r="CV211"/>
  <c r="CV222"/>
  <c r="CV224"/>
  <c r="CV221"/>
  <c r="CV242"/>
  <c r="CV251"/>
  <c r="CV253"/>
  <c r="CV255"/>
  <c r="CV240"/>
  <c r="CV227"/>
  <c r="CV226"/>
  <c r="CV203"/>
  <c r="CV168"/>
  <c r="CV167"/>
  <c r="CV175"/>
  <c r="CV174"/>
  <c r="CV179"/>
  <c r="CV181"/>
  <c r="CV183"/>
  <c r="CV185"/>
  <c r="CV177"/>
  <c r="CV171"/>
  <c r="CV198"/>
  <c r="CV200"/>
  <c r="CV197"/>
  <c r="CV161"/>
  <c r="CV706"/>
  <c r="CV702"/>
  <c r="CV708"/>
  <c r="CV712"/>
  <c r="CV715"/>
  <c r="CV717"/>
  <c r="CV714"/>
  <c r="CV699"/>
  <c r="CV724"/>
  <c r="CV720"/>
  <c r="CV722"/>
  <c r="CV719"/>
  <c r="CV693"/>
  <c r="CV695"/>
  <c r="CV692"/>
  <c r="CV697"/>
  <c r="CV727"/>
  <c r="CV726"/>
  <c r="CV733"/>
  <c r="CV732"/>
  <c r="CV738"/>
  <c r="CV736"/>
  <c r="CV729"/>
  <c r="CV690"/>
  <c r="CV683"/>
  <c r="CV685"/>
  <c r="CV681"/>
  <c r="CV687"/>
  <c r="CV678"/>
  <c r="CV675"/>
  <c r="CV672"/>
  <c r="CV745"/>
  <c r="CV747"/>
  <c r="CV744"/>
  <c r="CV750"/>
  <c r="CV749"/>
  <c r="CV743"/>
  <c r="CV756"/>
  <c r="CV761"/>
  <c r="CV758"/>
  <c r="CV773"/>
  <c r="CV775"/>
  <c r="CV777"/>
  <c r="CV781"/>
  <c r="CV772"/>
  <c r="CV788"/>
  <c r="CV787"/>
  <c r="CV785"/>
  <c r="CV783"/>
  <c r="CV792"/>
  <c r="CV790"/>
  <c r="CV794"/>
  <c r="CV763"/>
  <c r="CV753"/>
  <c r="CV670"/>
  <c r="CV814"/>
  <c r="CV813"/>
  <c r="CV797"/>
  <c r="CV38"/>
  <c r="CV34"/>
  <c r="CV36"/>
  <c r="CV40"/>
  <c r="CV42"/>
  <c r="CV44"/>
  <c r="CV46"/>
  <c r="CV48"/>
  <c r="CV50"/>
  <c r="CV33"/>
  <c r="CV84"/>
  <c r="CV70"/>
  <c r="CV72"/>
  <c r="CV74"/>
  <c r="CV80"/>
  <c r="CV76"/>
  <c r="CV88"/>
  <c r="CV87"/>
  <c r="CV91"/>
  <c r="CV90"/>
  <c r="CV93"/>
  <c r="CV86"/>
  <c r="CV69"/>
  <c r="CV22"/>
  <c r="CV21"/>
  <c r="CV26"/>
  <c r="CV28"/>
  <c r="CV30"/>
  <c r="CV25"/>
  <c r="CV62"/>
  <c r="CV61"/>
  <c r="CV54"/>
  <c r="CV53"/>
  <c r="CV19"/>
  <c r="CV365"/>
  <c r="CV363"/>
  <c r="CV348"/>
  <c r="CV343"/>
  <c r="CV346"/>
  <c r="CV345"/>
  <c r="CV370"/>
  <c r="CV373"/>
  <c r="CV375"/>
  <c r="CV369"/>
  <c r="CV342"/>
  <c r="CV379"/>
  <c r="CV382"/>
  <c r="CV384"/>
  <c r="CV381"/>
  <c r="CV378"/>
  <c r="CV258"/>
  <c r="CV121"/>
  <c r="CV120"/>
  <c r="CV154"/>
  <c r="CV156"/>
  <c r="CV158"/>
  <c r="CV153"/>
  <c r="CV152"/>
  <c r="CV118"/>
  <c r="CV630"/>
  <c r="CV632"/>
  <c r="CV634"/>
  <c r="CV638"/>
  <c r="CV640"/>
  <c r="CV636"/>
  <c r="CV642"/>
  <c r="CV651"/>
  <c r="CV650"/>
  <c r="CV655"/>
  <c r="CV653"/>
  <c r="CV649"/>
  <c r="CV629"/>
  <c r="CV587"/>
  <c r="CV590"/>
  <c r="CV592"/>
  <c r="CV589"/>
  <c r="CV595"/>
  <c r="CV594"/>
  <c r="CV584"/>
  <c r="CV601"/>
  <c r="CV599"/>
  <c r="CV598"/>
  <c r="CV605"/>
  <c r="CV608"/>
  <c r="CV607"/>
  <c r="CV604"/>
  <c r="CV612"/>
  <c r="CV611"/>
  <c r="CV582"/>
  <c r="CV390"/>
  <c r="CV389"/>
  <c r="CV399"/>
  <c r="CV398"/>
  <c r="CV393"/>
  <c r="CV387"/>
  <c r="CV525"/>
  <c r="CV529"/>
  <c r="CV527"/>
  <c r="CV531"/>
  <c r="CV533"/>
  <c r="CV535"/>
  <c r="CV547"/>
  <c r="CV549"/>
  <c r="CV537"/>
  <c r="CV555"/>
  <c r="CV551"/>
  <c r="CV524"/>
  <c r="CV559"/>
  <c r="CV562"/>
  <c r="CV561"/>
  <c r="CV567"/>
  <c r="CV566"/>
  <c r="CV569"/>
  <c r="CV573"/>
  <c r="CV571"/>
  <c r="CV575"/>
  <c r="CV565"/>
  <c r="CV558"/>
  <c r="CV522"/>
  <c r="CV829"/>
  <c r="CV827"/>
  <c r="CV826"/>
  <c r="CV819"/>
  <c r="CV837"/>
  <c r="CV836"/>
  <c r="CV834"/>
  <c r="CV841"/>
  <c r="CW22"/>
  <c r="CW21"/>
  <c r="CW26"/>
  <c r="CW28"/>
  <c r="CW30"/>
  <c r="CW25"/>
  <c r="CW34"/>
  <c r="CW36"/>
  <c r="CW38"/>
  <c r="CW40"/>
  <c r="CW42"/>
  <c r="CW44"/>
  <c r="CW46"/>
  <c r="CW48"/>
  <c r="CW50"/>
  <c r="CW33"/>
  <c r="CW54"/>
  <c r="CW53"/>
  <c r="CW62"/>
  <c r="CW61"/>
  <c r="CW70"/>
  <c r="CW72"/>
  <c r="CW74"/>
  <c r="CW80"/>
  <c r="CW76"/>
  <c r="CW84"/>
  <c r="CW88"/>
  <c r="CW87"/>
  <c r="CW91"/>
  <c r="CW90"/>
  <c r="CW93"/>
  <c r="CW86"/>
  <c r="CW69"/>
  <c r="CW19"/>
  <c r="CW121"/>
  <c r="CW120"/>
  <c r="CW154"/>
  <c r="CW156"/>
  <c r="CW158"/>
  <c r="CW153"/>
  <c r="CW152"/>
  <c r="CW118"/>
  <c r="CW168"/>
  <c r="CW167"/>
  <c r="CW175"/>
  <c r="CW174"/>
  <c r="CW179"/>
  <c r="CW181"/>
  <c r="CW183"/>
  <c r="CW185"/>
  <c r="CW177"/>
  <c r="CW171"/>
  <c r="CW198"/>
  <c r="CW200"/>
  <c r="CW197"/>
  <c r="CW204"/>
  <c r="CW209"/>
  <c r="CW219"/>
  <c r="CW211"/>
  <c r="CW222"/>
  <c r="CW224"/>
  <c r="CW221"/>
  <c r="CW227"/>
  <c r="CW226"/>
  <c r="CW232"/>
  <c r="CW242"/>
  <c r="CW251"/>
  <c r="CW253"/>
  <c r="CW255"/>
  <c r="CW240"/>
  <c r="CW203"/>
  <c r="CW161"/>
  <c r="CW343"/>
  <c r="CW346"/>
  <c r="CW345"/>
  <c r="CW363"/>
  <c r="CW365"/>
  <c r="CW348"/>
  <c r="CW370"/>
  <c r="CW373"/>
  <c r="CW375"/>
  <c r="CW369"/>
  <c r="CW342"/>
  <c r="CW379"/>
  <c r="CW382"/>
  <c r="CW384"/>
  <c r="CW381"/>
  <c r="CW378"/>
  <c r="CW258"/>
  <c r="CW390"/>
  <c r="CW389"/>
  <c r="CW399"/>
  <c r="CW398"/>
  <c r="CW393"/>
  <c r="CW387"/>
  <c r="CW407"/>
  <c r="CW412"/>
  <c r="CW411"/>
  <c r="CW415"/>
  <c r="CW414"/>
  <c r="CW404"/>
  <c r="CW421"/>
  <c r="CW423"/>
  <c r="CW425"/>
  <c r="CW428"/>
  <c r="CW427"/>
  <c r="CW431"/>
  <c r="CW430"/>
  <c r="CW418"/>
  <c r="CW435"/>
  <c r="CW438"/>
  <c r="CW437"/>
  <c r="CW434"/>
  <c r="CW442"/>
  <c r="CW441"/>
  <c r="CW446"/>
  <c r="CW452"/>
  <c r="CW450"/>
  <c r="CW455"/>
  <c r="CW454"/>
  <c r="CW462"/>
  <c r="CW464"/>
  <c r="CW461"/>
  <c r="CW468"/>
  <c r="CW466"/>
  <c r="CW471"/>
  <c r="CW470"/>
  <c r="CW475"/>
  <c r="CW473"/>
  <c r="CW457"/>
  <c r="CW445"/>
  <c r="CW480"/>
  <c r="CW486"/>
  <c r="CW488"/>
  <c r="CW482"/>
  <c r="CW490"/>
  <c r="CW492"/>
  <c r="CW494"/>
  <c r="CW498"/>
  <c r="CW500"/>
  <c r="CW497"/>
  <c r="CW508"/>
  <c r="CW511"/>
  <c r="CW510"/>
  <c r="CW515"/>
  <c r="CW513"/>
  <c r="CW517"/>
  <c r="CW519"/>
  <c r="CW502"/>
  <c r="CW479"/>
  <c r="CW402"/>
  <c r="CW525"/>
  <c r="CW529"/>
  <c r="CW527"/>
  <c r="CW531"/>
  <c r="CW533"/>
  <c r="CW535"/>
  <c r="CW547"/>
  <c r="CW549"/>
  <c r="CW537"/>
  <c r="CW555"/>
  <c r="CW551"/>
  <c r="CW524"/>
  <c r="CW559"/>
  <c r="CW562"/>
  <c r="CW561"/>
  <c r="CW567"/>
  <c r="CW566"/>
  <c r="CW569"/>
  <c r="CW573"/>
  <c r="CW571"/>
  <c r="CW575"/>
  <c r="CW565"/>
  <c r="CW558"/>
  <c r="CW522"/>
  <c r="CW587"/>
  <c r="CW590"/>
  <c r="CW592"/>
  <c r="CW589"/>
  <c r="CW595"/>
  <c r="CW594"/>
  <c r="CW584"/>
  <c r="CW599"/>
  <c r="CW601"/>
  <c r="CW598"/>
  <c r="CW605"/>
  <c r="CW608"/>
  <c r="CW607"/>
  <c r="CW604"/>
  <c r="CW612"/>
  <c r="CW611"/>
  <c r="CW630"/>
  <c r="CW632"/>
  <c r="CW634"/>
  <c r="CW638"/>
  <c r="CW640"/>
  <c r="CW636"/>
  <c r="CW642"/>
  <c r="CW651"/>
  <c r="CW650"/>
  <c r="CW653"/>
  <c r="CW655"/>
  <c r="CW649"/>
  <c r="CW629"/>
  <c r="CW582"/>
  <c r="CW675"/>
  <c r="CW672"/>
  <c r="CW681"/>
  <c r="CW683"/>
  <c r="CW685"/>
  <c r="CW687"/>
  <c r="CW678"/>
  <c r="CW693"/>
  <c r="CW695"/>
  <c r="CW692"/>
  <c r="CW697"/>
  <c r="CW702"/>
  <c r="CW706"/>
  <c r="CW708"/>
  <c r="CW712"/>
  <c r="CW715"/>
  <c r="CW717"/>
  <c r="CW714"/>
  <c r="CW699"/>
  <c r="CW720"/>
  <c r="CW722"/>
  <c r="CW724"/>
  <c r="CW719"/>
  <c r="CW727"/>
  <c r="CW726"/>
  <c r="CW733"/>
  <c r="CW732"/>
  <c r="CW738"/>
  <c r="CW736"/>
  <c r="CW729"/>
  <c r="CW690"/>
  <c r="CW745"/>
  <c r="CW747"/>
  <c r="CW744"/>
  <c r="CW750"/>
  <c r="CW749"/>
  <c r="CW743"/>
  <c r="CW756"/>
  <c r="CW761"/>
  <c r="CW758"/>
  <c r="CW773"/>
  <c r="CW775"/>
  <c r="CW777"/>
  <c r="CW781"/>
  <c r="CW772"/>
  <c r="CW785"/>
  <c r="CW783"/>
  <c r="CW788"/>
  <c r="CW787"/>
  <c r="CW790"/>
  <c r="CW792"/>
  <c r="CW794"/>
  <c r="CW763"/>
  <c r="CW753"/>
  <c r="CW670"/>
  <c r="CW814"/>
  <c r="CW813"/>
  <c r="CW797"/>
  <c r="CW829"/>
  <c r="CW827"/>
  <c r="CW826"/>
  <c r="CW819"/>
  <c r="CW837"/>
  <c r="CW836"/>
  <c r="CW834"/>
  <c r="CW841"/>
  <c r="CX34"/>
  <c r="CX36"/>
  <c r="CX38"/>
  <c r="CX40"/>
  <c r="CX42"/>
  <c r="CX44"/>
  <c r="CX46"/>
  <c r="CX48"/>
  <c r="CX50"/>
  <c r="CX33"/>
  <c r="CX70"/>
  <c r="CX84"/>
  <c r="CX121"/>
  <c r="CX120"/>
  <c r="CX204"/>
  <c r="CX227"/>
  <c r="CX226"/>
  <c r="CX232"/>
  <c r="CX343"/>
  <c r="CX346"/>
  <c r="CX345"/>
  <c r="CX407"/>
  <c r="CX412"/>
  <c r="CX411"/>
  <c r="CX423"/>
  <c r="CX425"/>
  <c r="CX428"/>
  <c r="CX427"/>
  <c r="CX446"/>
  <c r="CX452"/>
  <c r="CX450"/>
  <c r="CX455"/>
  <c r="CX454"/>
  <c r="CX480"/>
  <c r="CX488"/>
  <c r="CX492"/>
  <c r="CX494"/>
  <c r="CX498"/>
  <c r="CX500"/>
  <c r="CX497"/>
  <c r="CX525"/>
  <c r="CX529"/>
  <c r="CX527"/>
  <c r="CX547"/>
  <c r="CX559"/>
  <c r="CX562"/>
  <c r="CX561"/>
  <c r="CX590"/>
  <c r="CX592"/>
  <c r="CX589"/>
  <c r="CX605"/>
  <c r="CX608"/>
  <c r="CX607"/>
  <c r="CX604"/>
  <c r="CX630"/>
  <c r="CX632"/>
  <c r="CX634"/>
  <c r="CX683"/>
  <c r="CX685"/>
  <c r="CX687"/>
  <c r="CX693"/>
  <c r="CX695"/>
  <c r="CX692"/>
  <c r="CX697"/>
  <c r="CX702"/>
  <c r="CX706"/>
  <c r="CX708"/>
  <c r="CX712"/>
  <c r="CX715"/>
  <c r="CX717"/>
  <c r="CX714"/>
  <c r="CX699"/>
  <c r="CX720"/>
  <c r="CX722"/>
  <c r="CX724"/>
  <c r="CX719"/>
  <c r="CX727"/>
  <c r="CX726"/>
  <c r="CX745"/>
  <c r="CX747"/>
  <c r="CX744"/>
  <c r="CX750"/>
  <c r="CX749"/>
  <c r="CX743"/>
  <c r="CX756"/>
  <c r="CP837"/>
  <c r="CP836"/>
  <c r="CP834"/>
  <c r="CP829"/>
  <c r="CP827"/>
  <c r="CP826"/>
  <c r="CP819"/>
  <c r="CP814"/>
  <c r="CP813"/>
  <c r="CP810"/>
  <c r="CP808"/>
  <c r="CP807"/>
  <c r="CP794"/>
  <c r="CP792"/>
  <c r="CP790"/>
  <c r="CP788"/>
  <c r="CP787"/>
  <c r="CP785"/>
  <c r="CP783"/>
  <c r="CP781"/>
  <c r="CP777"/>
  <c r="CP775"/>
  <c r="CP773"/>
  <c r="CP772"/>
  <c r="CP763"/>
  <c r="CP761"/>
  <c r="CP758"/>
  <c r="CP738"/>
  <c r="CP736"/>
  <c r="CP733"/>
  <c r="CP732"/>
  <c r="CP729"/>
  <c r="CQ691"/>
  <c r="CR691"/>
  <c r="CS691"/>
  <c r="CT691"/>
  <c r="CU691"/>
  <c r="CV691"/>
  <c r="CW691"/>
  <c r="CX691"/>
  <c r="CP681"/>
  <c r="CP675"/>
  <c r="CP655"/>
  <c r="CP653"/>
  <c r="CP651"/>
  <c r="CP650"/>
  <c r="CP649"/>
  <c r="CP642"/>
  <c r="CP640"/>
  <c r="CP638"/>
  <c r="CP636"/>
  <c r="CP612"/>
  <c r="CP611"/>
  <c r="CP605"/>
  <c r="CP601"/>
  <c r="CP599"/>
  <c r="CP598"/>
  <c r="CP595"/>
  <c r="CP594"/>
  <c r="CP575"/>
  <c r="CP573"/>
  <c r="CP571"/>
  <c r="CP569"/>
  <c r="CP567"/>
  <c r="CP566"/>
  <c r="CP565"/>
  <c r="CP555"/>
  <c r="CP551"/>
  <c r="CP549"/>
  <c r="CP535"/>
  <c r="CP533"/>
  <c r="CP531"/>
  <c r="CP519"/>
  <c r="CP517"/>
  <c r="CP515"/>
  <c r="CP513"/>
  <c r="CP511"/>
  <c r="CP510"/>
  <c r="CP508"/>
  <c r="CP502"/>
  <c r="CP490"/>
  <c r="CP486"/>
  <c r="CP475"/>
  <c r="CP473"/>
  <c r="CP471"/>
  <c r="CP470"/>
  <c r="CP468"/>
  <c r="CP466"/>
  <c r="CP464"/>
  <c r="CP462"/>
  <c r="CP461"/>
  <c r="CP457"/>
  <c r="CP442"/>
  <c r="CP441"/>
  <c r="CP438"/>
  <c r="CP437"/>
  <c r="CP435"/>
  <c r="CP434"/>
  <c r="CP431"/>
  <c r="CP430"/>
  <c r="CP421"/>
  <c r="CP415"/>
  <c r="CP414"/>
  <c r="CP399"/>
  <c r="CP398"/>
  <c r="CP393"/>
  <c r="CP390"/>
  <c r="CP389"/>
  <c r="CP387"/>
  <c r="CP384"/>
  <c r="CP382"/>
  <c r="CP381"/>
  <c r="CP379"/>
  <c r="CP378"/>
  <c r="CP375"/>
  <c r="CP373"/>
  <c r="CP370"/>
  <c r="CP369"/>
  <c r="CP365"/>
  <c r="CP363"/>
  <c r="CP348"/>
  <c r="CP339"/>
  <c r="CP337"/>
  <c r="CP335"/>
  <c r="CP334"/>
  <c r="CP333"/>
  <c r="CP323"/>
  <c r="CP321"/>
  <c r="CP319"/>
  <c r="CP317"/>
  <c r="CP313"/>
  <c r="CP311"/>
  <c r="AR316"/>
  <c r="AU316"/>
  <c r="AZ316"/>
  <c r="BF316"/>
  <c r="BM316"/>
  <c r="BS316"/>
  <c r="BZ316"/>
  <c r="CG316"/>
  <c r="CP316"/>
  <c r="CP315"/>
  <c r="CP307"/>
  <c r="CP305"/>
  <c r="CP298"/>
  <c r="CP296"/>
  <c r="CP294"/>
  <c r="CP293"/>
  <c r="CP291"/>
  <c r="CP290"/>
  <c r="CP288"/>
  <c r="CP287"/>
  <c r="CP285"/>
  <c r="CP283"/>
  <c r="CP281"/>
  <c r="CP279"/>
  <c r="CP275"/>
  <c r="CP270"/>
  <c r="CP255"/>
  <c r="CP253"/>
  <c r="CP251"/>
  <c r="CP242"/>
  <c r="CP240"/>
  <c r="CP224"/>
  <c r="CP222"/>
  <c r="CP221"/>
  <c r="CP219"/>
  <c r="CP211"/>
  <c r="CP209"/>
  <c r="CP200"/>
  <c r="CP198"/>
  <c r="CP197"/>
  <c r="CP185"/>
  <c r="CP183"/>
  <c r="CP181"/>
  <c r="CP179"/>
  <c r="CP177"/>
  <c r="CP175"/>
  <c r="CP174"/>
  <c r="CP171"/>
  <c r="CP168"/>
  <c r="CP167"/>
  <c r="CP158"/>
  <c r="CP156"/>
  <c r="CP154"/>
  <c r="CP153"/>
  <c r="CP152"/>
  <c r="CP149"/>
  <c r="CP148"/>
  <c r="CP146"/>
  <c r="CP139"/>
  <c r="CP137"/>
  <c r="CP93"/>
  <c r="CP91"/>
  <c r="CP90"/>
  <c r="CP88"/>
  <c r="CP87"/>
  <c r="CP86"/>
  <c r="CP80"/>
  <c r="CP76"/>
  <c r="CP74"/>
  <c r="CP72"/>
  <c r="CP62"/>
  <c r="CP61"/>
  <c r="CP54"/>
  <c r="CP53"/>
  <c r="CP30"/>
  <c r="CP28"/>
  <c r="CP26"/>
  <c r="CP25"/>
  <c r="CP22"/>
  <c r="CP21"/>
  <c r="CL829"/>
  <c r="CL827"/>
  <c r="CL826"/>
  <c r="CL819"/>
  <c r="CK829"/>
  <c r="CK827"/>
  <c r="CK826"/>
  <c r="CK819"/>
  <c r="CK34"/>
  <c r="CK33"/>
  <c r="CL34"/>
  <c r="CL33"/>
  <c r="CL533"/>
  <c r="CI695"/>
  <c r="CJ695"/>
  <c r="CK695"/>
  <c r="CL695"/>
  <c r="CM695"/>
  <c r="CN695"/>
  <c r="CH695"/>
  <c r="CP695"/>
  <c r="CO695"/>
  <c r="CK692"/>
  <c r="CK690"/>
  <c r="CL692"/>
  <c r="CL690"/>
  <c r="CN727"/>
  <c r="CN726"/>
  <c r="CK691"/>
  <c r="CL691"/>
  <c r="CI281"/>
  <c r="CJ281"/>
  <c r="CK281"/>
  <c r="CL281"/>
  <c r="CM281"/>
  <c r="CN281"/>
  <c r="CO281"/>
  <c r="CH281"/>
  <c r="CK800"/>
  <c r="CK799"/>
  <c r="CK797"/>
  <c r="CL800"/>
  <c r="CL799"/>
  <c r="CL797"/>
  <c r="CK379"/>
  <c r="CK378"/>
  <c r="CK258"/>
  <c r="CL379"/>
  <c r="CL378"/>
  <c r="CL258"/>
  <c r="CM135"/>
  <c r="CO135"/>
  <c r="CJ135"/>
  <c r="CK135"/>
  <c r="CK131"/>
  <c r="CL135"/>
  <c r="CL131"/>
  <c r="CN135"/>
  <c r="CP135"/>
  <c r="CI135"/>
  <c r="CK490"/>
  <c r="CK479"/>
  <c r="CL490"/>
  <c r="CL479"/>
  <c r="CK421"/>
  <c r="CL421"/>
  <c r="CJ407"/>
  <c r="CK407"/>
  <c r="CL407"/>
  <c r="CL404"/>
  <c r="CK404"/>
  <c r="CK533"/>
  <c r="CK535"/>
  <c r="CL535"/>
  <c r="CK531"/>
  <c r="CL531"/>
  <c r="CL524"/>
  <c r="CL522"/>
  <c r="CK524"/>
  <c r="CK522"/>
  <c r="CK423"/>
  <c r="CK418"/>
  <c r="CK446"/>
  <c r="CK445"/>
  <c r="CK402"/>
  <c r="CL423"/>
  <c r="CL418"/>
  <c r="CJ423"/>
  <c r="CK681"/>
  <c r="CK678"/>
  <c r="CK670"/>
  <c r="CL681"/>
  <c r="CL678"/>
  <c r="CL670"/>
  <c r="CL446"/>
  <c r="CL445"/>
  <c r="CJ642"/>
  <c r="CK642"/>
  <c r="CL642"/>
  <c r="CK636"/>
  <c r="CL636"/>
  <c r="CK629"/>
  <c r="CL629"/>
  <c r="CJ605"/>
  <c r="CJ608"/>
  <c r="CJ607"/>
  <c r="CJ604"/>
  <c r="CK605"/>
  <c r="CK604"/>
  <c r="CL605"/>
  <c r="CL604"/>
  <c r="CJ601"/>
  <c r="CK601"/>
  <c r="CL601"/>
  <c r="CK598"/>
  <c r="CL598"/>
  <c r="CK587"/>
  <c r="CK584"/>
  <c r="CK582"/>
  <c r="CL587"/>
  <c r="CL584"/>
  <c r="CJ22"/>
  <c r="CK22"/>
  <c r="CL22"/>
  <c r="CM22"/>
  <c r="CJ21"/>
  <c r="CK21"/>
  <c r="CK19"/>
  <c r="CK841"/>
  <c r="CL21"/>
  <c r="CL19"/>
  <c r="CM21"/>
  <c r="CI423"/>
  <c r="CI421"/>
  <c r="CI428"/>
  <c r="CI427"/>
  <c r="CI431"/>
  <c r="CI430"/>
  <c r="CI425"/>
  <c r="CJ421"/>
  <c r="CJ428"/>
  <c r="CJ427"/>
  <c r="CJ431"/>
  <c r="CJ430"/>
  <c r="CJ425"/>
  <c r="CM423"/>
  <c r="CM421"/>
  <c r="CM428"/>
  <c r="CM427"/>
  <c r="CM431"/>
  <c r="CM430"/>
  <c r="CM425"/>
  <c r="CN423"/>
  <c r="CN421"/>
  <c r="CN428"/>
  <c r="CN427"/>
  <c r="CN431"/>
  <c r="CN430"/>
  <c r="CN425"/>
  <c r="CN418"/>
  <c r="CO423"/>
  <c r="CO421"/>
  <c r="CO428"/>
  <c r="CO427"/>
  <c r="CO431"/>
  <c r="CO430"/>
  <c r="CO425"/>
  <c r="CP423"/>
  <c r="CP428"/>
  <c r="CP427"/>
  <c r="CP425"/>
  <c r="CH423"/>
  <c r="CH421"/>
  <c r="CH428"/>
  <c r="CH427"/>
  <c r="CH431"/>
  <c r="CH430"/>
  <c r="CH425"/>
  <c r="CI630"/>
  <c r="CI632"/>
  <c r="CI634"/>
  <c r="CI638"/>
  <c r="CI640"/>
  <c r="CI636"/>
  <c r="CI642"/>
  <c r="CI647"/>
  <c r="CI644"/>
  <c r="CI651"/>
  <c r="CI650"/>
  <c r="CI655"/>
  <c r="CI653"/>
  <c r="CI649"/>
  <c r="CI629"/>
  <c r="CJ630"/>
  <c r="CJ632"/>
  <c r="CJ634"/>
  <c r="CJ638"/>
  <c r="CJ640"/>
  <c r="CJ636"/>
  <c r="CJ647"/>
  <c r="CJ644"/>
  <c r="CJ651"/>
  <c r="CJ650"/>
  <c r="CJ655"/>
  <c r="CJ653"/>
  <c r="CJ649"/>
  <c r="CM630"/>
  <c r="CM632"/>
  <c r="CM634"/>
  <c r="CM638"/>
  <c r="CM640"/>
  <c r="CM636"/>
  <c r="CM642"/>
  <c r="CM647"/>
  <c r="CM644"/>
  <c r="CM651"/>
  <c r="CM650"/>
  <c r="CM655"/>
  <c r="CM653"/>
  <c r="CM649"/>
  <c r="CN630"/>
  <c r="CN632"/>
  <c r="CN634"/>
  <c r="CN638"/>
  <c r="CN640"/>
  <c r="CN636"/>
  <c r="CN642"/>
  <c r="CN647"/>
  <c r="CN644"/>
  <c r="CN651"/>
  <c r="CN650"/>
  <c r="CN655"/>
  <c r="CN653"/>
  <c r="CN649"/>
  <c r="CN629"/>
  <c r="CO630"/>
  <c r="CO632"/>
  <c r="CO634"/>
  <c r="CO638"/>
  <c r="CO640"/>
  <c r="CO642"/>
  <c r="CO647"/>
  <c r="CO644"/>
  <c r="CO651"/>
  <c r="CO650"/>
  <c r="CO655"/>
  <c r="CO653"/>
  <c r="CP630"/>
  <c r="CP632"/>
  <c r="CP634"/>
  <c r="CP647"/>
  <c r="CP644"/>
  <c r="CH630"/>
  <c r="CH632"/>
  <c r="CH634"/>
  <c r="CH638"/>
  <c r="CH640"/>
  <c r="CH636"/>
  <c r="CH642"/>
  <c r="CH647"/>
  <c r="CH644"/>
  <c r="CH651"/>
  <c r="CH650"/>
  <c r="CH655"/>
  <c r="CH653"/>
  <c r="CH649"/>
  <c r="CH629"/>
  <c r="CO575"/>
  <c r="CH575"/>
  <c r="CI575"/>
  <c r="CJ575"/>
  <c r="CM575"/>
  <c r="CN575"/>
  <c r="CN84"/>
  <c r="CO84"/>
  <c r="CP84"/>
  <c r="CJ84"/>
  <c r="CM84"/>
  <c r="CI84"/>
  <c r="CH84"/>
  <c r="CN756"/>
  <c r="CO756"/>
  <c r="CP756"/>
  <c r="CI756"/>
  <c r="CJ756"/>
  <c r="CM756"/>
  <c r="CH756"/>
  <c r="CH531"/>
  <c r="CI531"/>
  <c r="CJ531"/>
  <c r="CM531"/>
  <c r="CN531"/>
  <c r="AQ316"/>
  <c r="AT316"/>
  <c r="AY316"/>
  <c r="BE316"/>
  <c r="BL316"/>
  <c r="BR316"/>
  <c r="BY316"/>
  <c r="CF316"/>
  <c r="CO316"/>
  <c r="CO315"/>
  <c r="CH242"/>
  <c r="CH587"/>
  <c r="CH601"/>
  <c r="CH599"/>
  <c r="CH598"/>
  <c r="CH605"/>
  <c r="CH298"/>
  <c r="CH315"/>
  <c r="CH415"/>
  <c r="CH414"/>
  <c r="CI435"/>
  <c r="CI681"/>
  <c r="CI168"/>
  <c r="CI167"/>
  <c r="CI209"/>
  <c r="CI315"/>
  <c r="CI399"/>
  <c r="CI398"/>
  <c r="CI393"/>
  <c r="CI587"/>
  <c r="CI601"/>
  <c r="CI612"/>
  <c r="CI611"/>
  <c r="CI605"/>
  <c r="CJ555"/>
  <c r="CJ551"/>
  <c r="CJ525"/>
  <c r="CJ529"/>
  <c r="CJ527"/>
  <c r="CJ533"/>
  <c r="CJ535"/>
  <c r="CJ547"/>
  <c r="CJ549"/>
  <c r="CJ537"/>
  <c r="CJ524"/>
  <c r="CJ569"/>
  <c r="CJ567"/>
  <c r="CJ566"/>
  <c r="CJ242"/>
  <c r="CJ209"/>
  <c r="CJ415"/>
  <c r="CJ414"/>
  <c r="CJ137"/>
  <c r="CJ681"/>
  <c r="CJ788"/>
  <c r="CJ787"/>
  <c r="CJ790"/>
  <c r="CJ792"/>
  <c r="CJ738"/>
  <c r="CJ736"/>
  <c r="CJ733"/>
  <c r="CJ732"/>
  <c r="CJ729"/>
  <c r="CJ675"/>
  <c r="CJ672"/>
  <c r="CJ315"/>
  <c r="CJ298"/>
  <c r="CJ808"/>
  <c r="CJ810"/>
  <c r="CJ807"/>
  <c r="CJ800"/>
  <c r="CJ799"/>
  <c r="CM181"/>
  <c r="CM62"/>
  <c r="CM61"/>
  <c r="CM681"/>
  <c r="CM315"/>
  <c r="CN415"/>
  <c r="CN414"/>
  <c r="CN407"/>
  <c r="CN412"/>
  <c r="CN411"/>
  <c r="CN404"/>
  <c r="CN702"/>
  <c r="CN747"/>
  <c r="CN685"/>
  <c r="CN44"/>
  <c r="CN46"/>
  <c r="CN48"/>
  <c r="CN38"/>
  <c r="CN315"/>
  <c r="CH837"/>
  <c r="CH836"/>
  <c r="CH834"/>
  <c r="CI837"/>
  <c r="CI836"/>
  <c r="CI834"/>
  <c r="CJ837"/>
  <c r="CJ836"/>
  <c r="CJ834"/>
  <c r="CM837"/>
  <c r="CM836"/>
  <c r="CM834"/>
  <c r="CN837"/>
  <c r="CN836"/>
  <c r="CN834"/>
  <c r="CH829"/>
  <c r="CI829"/>
  <c r="CI827"/>
  <c r="CI826"/>
  <c r="CI819"/>
  <c r="CJ829"/>
  <c r="CM829"/>
  <c r="CN829"/>
  <c r="CH827"/>
  <c r="CH826"/>
  <c r="CH819"/>
  <c r="CJ827"/>
  <c r="CJ826"/>
  <c r="CJ819"/>
  <c r="CM827"/>
  <c r="CM826"/>
  <c r="CM819"/>
  <c r="CN827"/>
  <c r="CN826"/>
  <c r="CN819"/>
  <c r="CH814"/>
  <c r="CH813"/>
  <c r="CH800"/>
  <c r="CH808"/>
  <c r="CH810"/>
  <c r="CH807"/>
  <c r="CH799"/>
  <c r="CH797"/>
  <c r="CI814"/>
  <c r="CI813"/>
  <c r="CJ814"/>
  <c r="CJ813"/>
  <c r="CM814"/>
  <c r="CM813"/>
  <c r="CN814"/>
  <c r="CN813"/>
  <c r="CI810"/>
  <c r="CM810"/>
  <c r="CN810"/>
  <c r="CI808"/>
  <c r="CI807"/>
  <c r="CI800"/>
  <c r="CI799"/>
  <c r="CI797"/>
  <c r="CM808"/>
  <c r="CM807"/>
  <c r="CM800"/>
  <c r="CM799"/>
  <c r="CM797"/>
  <c r="CN808"/>
  <c r="CN807"/>
  <c r="CN800"/>
  <c r="CN799"/>
  <c r="CH794"/>
  <c r="CI794"/>
  <c r="CJ794"/>
  <c r="CM794"/>
  <c r="CN794"/>
  <c r="CH792"/>
  <c r="CI792"/>
  <c r="CM792"/>
  <c r="CN792"/>
  <c r="CH790"/>
  <c r="CI790"/>
  <c r="CM790"/>
  <c r="CN790"/>
  <c r="CH788"/>
  <c r="CH787"/>
  <c r="CI788"/>
  <c r="CI787"/>
  <c r="CM788"/>
  <c r="CM787"/>
  <c r="CN788"/>
  <c r="CN787"/>
  <c r="CH785"/>
  <c r="CI785"/>
  <c r="CJ785"/>
  <c r="CJ783"/>
  <c r="CM785"/>
  <c r="CN785"/>
  <c r="CH783"/>
  <c r="CI783"/>
  <c r="CM783"/>
  <c r="CN783"/>
  <c r="CH781"/>
  <c r="CI781"/>
  <c r="CJ781"/>
  <c r="CM781"/>
  <c r="CN781"/>
  <c r="CH777"/>
  <c r="CH773"/>
  <c r="CH775"/>
  <c r="CH772"/>
  <c r="CI777"/>
  <c r="CJ777"/>
  <c r="CM777"/>
  <c r="CN777"/>
  <c r="CN773"/>
  <c r="CN775"/>
  <c r="CN772"/>
  <c r="CI775"/>
  <c r="CJ775"/>
  <c r="CJ773"/>
  <c r="CJ772"/>
  <c r="CJ763"/>
  <c r="CM775"/>
  <c r="CI773"/>
  <c r="CI772"/>
  <c r="CI763"/>
  <c r="CM773"/>
  <c r="CM772"/>
  <c r="CH761"/>
  <c r="CI761"/>
  <c r="CJ761"/>
  <c r="CM761"/>
  <c r="CM758"/>
  <c r="CN761"/>
  <c r="CH758"/>
  <c r="CI758"/>
  <c r="CJ758"/>
  <c r="CN758"/>
  <c r="AZ755"/>
  <c r="BF755"/>
  <c r="BM755"/>
  <c r="BS755"/>
  <c r="BZ755"/>
  <c r="CG755"/>
  <c r="CG754"/>
  <c r="CH750"/>
  <c r="CH749"/>
  <c r="CH745"/>
  <c r="CH747"/>
  <c r="CH744"/>
  <c r="CH743"/>
  <c r="CI750"/>
  <c r="CI749"/>
  <c r="CJ750"/>
  <c r="CJ749"/>
  <c r="CM750"/>
  <c r="CM749"/>
  <c r="CN750"/>
  <c r="CN749"/>
  <c r="CI747"/>
  <c r="CJ747"/>
  <c r="CM747"/>
  <c r="CI745"/>
  <c r="CI744"/>
  <c r="CI743"/>
  <c r="CJ745"/>
  <c r="CJ744"/>
  <c r="CM745"/>
  <c r="CM744"/>
  <c r="CM743"/>
  <c r="CN745"/>
  <c r="CN744"/>
  <c r="CH738"/>
  <c r="CH736"/>
  <c r="CI738"/>
  <c r="CM738"/>
  <c r="CM736"/>
  <c r="CN738"/>
  <c r="CI736"/>
  <c r="CN736"/>
  <c r="CH733"/>
  <c r="CH732"/>
  <c r="CI733"/>
  <c r="CI732"/>
  <c r="CI729"/>
  <c r="CM733"/>
  <c r="CM732"/>
  <c r="CM729"/>
  <c r="CN733"/>
  <c r="CN732"/>
  <c r="CN729"/>
  <c r="CH729"/>
  <c r="CH727"/>
  <c r="CH726"/>
  <c r="CI727"/>
  <c r="CI726"/>
  <c r="CJ727"/>
  <c r="CJ726"/>
  <c r="CM727"/>
  <c r="CM726"/>
  <c r="CH724"/>
  <c r="CI724"/>
  <c r="CJ724"/>
  <c r="CM724"/>
  <c r="CN724"/>
  <c r="CH722"/>
  <c r="CI722"/>
  <c r="CJ722"/>
  <c r="CM722"/>
  <c r="CN722"/>
  <c r="CH720"/>
  <c r="CH719"/>
  <c r="CI720"/>
  <c r="CJ720"/>
  <c r="CM720"/>
  <c r="CM719"/>
  <c r="CN720"/>
  <c r="CN719"/>
  <c r="CH717"/>
  <c r="CI717"/>
  <c r="CJ717"/>
  <c r="CM717"/>
  <c r="CN717"/>
  <c r="CH715"/>
  <c r="CH714"/>
  <c r="CH702"/>
  <c r="CH706"/>
  <c r="CH708"/>
  <c r="CH712"/>
  <c r="CH699"/>
  <c r="CI715"/>
  <c r="CI714"/>
  <c r="CJ715"/>
  <c r="CJ714"/>
  <c r="CJ702"/>
  <c r="CJ706"/>
  <c r="CJ708"/>
  <c r="CJ712"/>
  <c r="CJ699"/>
  <c r="CM715"/>
  <c r="CM714"/>
  <c r="CN715"/>
  <c r="CN714"/>
  <c r="CI712"/>
  <c r="CM712"/>
  <c r="CN712"/>
  <c r="CI708"/>
  <c r="CM708"/>
  <c r="CM702"/>
  <c r="CM706"/>
  <c r="CM699"/>
  <c r="CM693"/>
  <c r="CM692"/>
  <c r="CM697"/>
  <c r="CN708"/>
  <c r="CI706"/>
  <c r="CN706"/>
  <c r="CI702"/>
  <c r="CI699"/>
  <c r="CH697"/>
  <c r="CH690"/>
  <c r="CI697"/>
  <c r="CJ697"/>
  <c r="CN697"/>
  <c r="CH693"/>
  <c r="CI693"/>
  <c r="CI692"/>
  <c r="CJ693"/>
  <c r="CJ692"/>
  <c r="CN693"/>
  <c r="CN692"/>
  <c r="CH687"/>
  <c r="CI687"/>
  <c r="CJ687"/>
  <c r="CM687"/>
  <c r="CN687"/>
  <c r="CN681"/>
  <c r="CN683"/>
  <c r="CN678"/>
  <c r="CH685"/>
  <c r="CI685"/>
  <c r="CJ685"/>
  <c r="CM685"/>
  <c r="CH683"/>
  <c r="CI683"/>
  <c r="CI678"/>
  <c r="CJ683"/>
  <c r="CM683"/>
  <c r="CM678"/>
  <c r="CH681"/>
  <c r="CH678"/>
  <c r="CH675"/>
  <c r="CH672"/>
  <c r="CI675"/>
  <c r="CM675"/>
  <c r="CM672"/>
  <c r="CN675"/>
  <c r="CI672"/>
  <c r="CN672"/>
  <c r="CH612"/>
  <c r="CH611"/>
  <c r="CJ612"/>
  <c r="CJ611"/>
  <c r="CM612"/>
  <c r="CM611"/>
  <c r="CN612"/>
  <c r="CN611"/>
  <c r="CH608"/>
  <c r="CH607"/>
  <c r="CI608"/>
  <c r="CI607"/>
  <c r="CI604"/>
  <c r="CM608"/>
  <c r="CM607"/>
  <c r="CN608"/>
  <c r="CN607"/>
  <c r="CM605"/>
  <c r="CN605"/>
  <c r="CN604"/>
  <c r="CM601"/>
  <c r="CN601"/>
  <c r="CI599"/>
  <c r="CI598"/>
  <c r="CJ599"/>
  <c r="CJ598"/>
  <c r="CM599"/>
  <c r="CM598"/>
  <c r="CN599"/>
  <c r="CN598"/>
  <c r="CH595"/>
  <c r="CH594"/>
  <c r="CI595"/>
  <c r="CI594"/>
  <c r="CJ595"/>
  <c r="CJ594"/>
  <c r="CM595"/>
  <c r="CM594"/>
  <c r="CN595"/>
  <c r="CN594"/>
  <c r="CH592"/>
  <c r="CI592"/>
  <c r="CJ592"/>
  <c r="CM592"/>
  <c r="CN592"/>
  <c r="CH590"/>
  <c r="CH589"/>
  <c r="CI590"/>
  <c r="CI589"/>
  <c r="CJ590"/>
  <c r="CJ589"/>
  <c r="CJ587"/>
  <c r="CJ584"/>
  <c r="CM590"/>
  <c r="CN590"/>
  <c r="CN589"/>
  <c r="CM587"/>
  <c r="CN587"/>
  <c r="CH573"/>
  <c r="CH571"/>
  <c r="CI573"/>
  <c r="CJ573"/>
  <c r="CM573"/>
  <c r="CN573"/>
  <c r="CN571"/>
  <c r="CI571"/>
  <c r="CJ571"/>
  <c r="CM571"/>
  <c r="CH569"/>
  <c r="CI569"/>
  <c r="CM569"/>
  <c r="CN569"/>
  <c r="CH567"/>
  <c r="CH566"/>
  <c r="CI567"/>
  <c r="CI566"/>
  <c r="CI565"/>
  <c r="CM567"/>
  <c r="CM566"/>
  <c r="CM565"/>
  <c r="CN567"/>
  <c r="CN566"/>
  <c r="CH562"/>
  <c r="CI562"/>
  <c r="CI561"/>
  <c r="CJ562"/>
  <c r="CM562"/>
  <c r="CM561"/>
  <c r="CM559"/>
  <c r="CM558"/>
  <c r="CN562"/>
  <c r="CN561"/>
  <c r="CH561"/>
  <c r="CJ561"/>
  <c r="CH559"/>
  <c r="CI559"/>
  <c r="CJ559"/>
  <c r="CN559"/>
  <c r="CH555"/>
  <c r="CI555"/>
  <c r="CI551"/>
  <c r="CM555"/>
  <c r="CN555"/>
  <c r="CN551"/>
  <c r="CH551"/>
  <c r="CM551"/>
  <c r="CH549"/>
  <c r="CI549"/>
  <c r="CM549"/>
  <c r="CN549"/>
  <c r="CN547"/>
  <c r="CN537"/>
  <c r="CH547"/>
  <c r="CI547"/>
  <c r="CI537"/>
  <c r="CM547"/>
  <c r="CM537"/>
  <c r="CH535"/>
  <c r="CI535"/>
  <c r="CM535"/>
  <c r="CN535"/>
  <c r="CH533"/>
  <c r="CI533"/>
  <c r="CM533"/>
  <c r="CN533"/>
  <c r="CH529"/>
  <c r="CH527"/>
  <c r="CI529"/>
  <c r="CM529"/>
  <c r="CN529"/>
  <c r="CN527"/>
  <c r="CI527"/>
  <c r="CM527"/>
  <c r="CH525"/>
  <c r="CI525"/>
  <c r="CM525"/>
  <c r="CN525"/>
  <c r="CH519"/>
  <c r="CI519"/>
  <c r="CJ519"/>
  <c r="CM519"/>
  <c r="CN519"/>
  <c r="CH517"/>
  <c r="CI517"/>
  <c r="CJ517"/>
  <c r="CM517"/>
  <c r="CN517"/>
  <c r="CH515"/>
  <c r="CI515"/>
  <c r="CI513"/>
  <c r="CJ515"/>
  <c r="CJ513"/>
  <c r="CM515"/>
  <c r="CN515"/>
  <c r="CN513"/>
  <c r="CN508"/>
  <c r="CN511"/>
  <c r="CN510"/>
  <c r="CN502"/>
  <c r="CH513"/>
  <c r="CM513"/>
  <c r="CH511"/>
  <c r="CH510"/>
  <c r="CH508"/>
  <c r="CH502"/>
  <c r="CI511"/>
  <c r="CI510"/>
  <c r="CJ511"/>
  <c r="CJ510"/>
  <c r="CM511"/>
  <c r="CM510"/>
  <c r="CM508"/>
  <c r="CM502"/>
  <c r="CM483"/>
  <c r="CM488"/>
  <c r="CM486"/>
  <c r="CM482"/>
  <c r="CM480"/>
  <c r="CM490"/>
  <c r="CM492"/>
  <c r="CM494"/>
  <c r="CM498"/>
  <c r="CM500"/>
  <c r="CM497"/>
  <c r="CM479"/>
  <c r="CI508"/>
  <c r="CJ508"/>
  <c r="CH500"/>
  <c r="CI500"/>
  <c r="CJ500"/>
  <c r="CN500"/>
  <c r="CH498"/>
  <c r="CH497"/>
  <c r="CI498"/>
  <c r="CJ498"/>
  <c r="CJ497"/>
  <c r="CN498"/>
  <c r="CN497"/>
  <c r="CI497"/>
  <c r="CH494"/>
  <c r="CI494"/>
  <c r="CJ494"/>
  <c r="CN494"/>
  <c r="CH492"/>
  <c r="CI492"/>
  <c r="CJ492"/>
  <c r="CN492"/>
  <c r="CH490"/>
  <c r="CI490"/>
  <c r="CJ490"/>
  <c r="CN490"/>
  <c r="CH488"/>
  <c r="CH483"/>
  <c r="CH486"/>
  <c r="CH482"/>
  <c r="CI488"/>
  <c r="CJ488"/>
  <c r="CN488"/>
  <c r="CN483"/>
  <c r="CN486"/>
  <c r="CN482"/>
  <c r="CI486"/>
  <c r="CJ486"/>
  <c r="CI483"/>
  <c r="CI482"/>
  <c r="CJ483"/>
  <c r="CJ482"/>
  <c r="CH480"/>
  <c r="CI480"/>
  <c r="CJ480"/>
  <c r="CN480"/>
  <c r="CH475"/>
  <c r="CI475"/>
  <c r="CI473"/>
  <c r="CJ475"/>
  <c r="CM475"/>
  <c r="CM473"/>
  <c r="CN475"/>
  <c r="CH473"/>
  <c r="CJ473"/>
  <c r="CN473"/>
  <c r="CH471"/>
  <c r="CH470"/>
  <c r="CI471"/>
  <c r="CI470"/>
  <c r="CI462"/>
  <c r="CI464"/>
  <c r="CI461"/>
  <c r="CI468"/>
  <c r="CI466"/>
  <c r="CI457"/>
  <c r="CI452"/>
  <c r="CI450"/>
  <c r="CI446"/>
  <c r="CI455"/>
  <c r="CI454"/>
  <c r="CI445"/>
  <c r="CJ471"/>
  <c r="CJ470"/>
  <c r="CM471"/>
  <c r="CM470"/>
  <c r="CM462"/>
  <c r="CM464"/>
  <c r="CM461"/>
  <c r="CM468"/>
  <c r="CM466"/>
  <c r="CN471"/>
  <c r="CN470"/>
  <c r="CH468"/>
  <c r="CJ468"/>
  <c r="CJ466"/>
  <c r="CN468"/>
  <c r="CH466"/>
  <c r="CN466"/>
  <c r="CH464"/>
  <c r="CJ464"/>
  <c r="CN464"/>
  <c r="CH462"/>
  <c r="CH461"/>
  <c r="CH457"/>
  <c r="CJ462"/>
  <c r="CJ461"/>
  <c r="CN462"/>
  <c r="CN461"/>
  <c r="CN457"/>
  <c r="CN452"/>
  <c r="CN450"/>
  <c r="CN446"/>
  <c r="CN455"/>
  <c r="CN454"/>
  <c r="CN445"/>
  <c r="CH455"/>
  <c r="CH454"/>
  <c r="CH452"/>
  <c r="CH450"/>
  <c r="CH446"/>
  <c r="CJ455"/>
  <c r="CJ454"/>
  <c r="CM455"/>
  <c r="CM454"/>
  <c r="CJ452"/>
  <c r="CM452"/>
  <c r="CM450"/>
  <c r="CM446"/>
  <c r="CJ450"/>
  <c r="CJ446"/>
  <c r="CH442"/>
  <c r="CH441"/>
  <c r="CI442"/>
  <c r="CI441"/>
  <c r="CJ442"/>
  <c r="CJ441"/>
  <c r="CM442"/>
  <c r="CM441"/>
  <c r="CN442"/>
  <c r="CN441"/>
  <c r="CH438"/>
  <c r="CH437"/>
  <c r="CI438"/>
  <c r="CI437"/>
  <c r="CI434"/>
  <c r="CJ438"/>
  <c r="CJ437"/>
  <c r="CM438"/>
  <c r="CM437"/>
  <c r="CN438"/>
  <c r="CN437"/>
  <c r="CH435"/>
  <c r="CH434"/>
  <c r="CJ435"/>
  <c r="CJ434"/>
  <c r="CM435"/>
  <c r="CN435"/>
  <c r="CN434"/>
  <c r="CI415"/>
  <c r="CI414"/>
  <c r="CM415"/>
  <c r="CM414"/>
  <c r="CH412"/>
  <c r="CH411"/>
  <c r="CI412"/>
  <c r="CI411"/>
  <c r="CJ412"/>
  <c r="CJ411"/>
  <c r="CM412"/>
  <c r="CM411"/>
  <c r="CH407"/>
  <c r="CH404"/>
  <c r="CI407"/>
  <c r="CM407"/>
  <c r="CM404"/>
  <c r="CH399"/>
  <c r="CH398"/>
  <c r="CJ399"/>
  <c r="CJ398"/>
  <c r="CJ393"/>
  <c r="CM399"/>
  <c r="CM398"/>
  <c r="CN399"/>
  <c r="CN398"/>
  <c r="CN393"/>
  <c r="CH393"/>
  <c r="CM393"/>
  <c r="CH390"/>
  <c r="CH389"/>
  <c r="CI390"/>
  <c r="CI389"/>
  <c r="CI387"/>
  <c r="CJ390"/>
  <c r="CJ389"/>
  <c r="CJ387"/>
  <c r="CM390"/>
  <c r="CM389"/>
  <c r="CM387"/>
  <c r="CN390"/>
  <c r="CN389"/>
  <c r="CN387"/>
  <c r="CH384"/>
  <c r="CI384"/>
  <c r="CJ384"/>
  <c r="CM384"/>
  <c r="CN384"/>
  <c r="CH382"/>
  <c r="CI382"/>
  <c r="CI381"/>
  <c r="CJ382"/>
  <c r="CM382"/>
  <c r="CM381"/>
  <c r="CN382"/>
  <c r="CH379"/>
  <c r="CI379"/>
  <c r="CI378"/>
  <c r="CJ379"/>
  <c r="CM379"/>
  <c r="CN379"/>
  <c r="CH375"/>
  <c r="CI375"/>
  <c r="CJ375"/>
  <c r="CM375"/>
  <c r="CN375"/>
  <c r="CH373"/>
  <c r="CI373"/>
  <c r="CJ373"/>
  <c r="CJ370"/>
  <c r="CJ369"/>
  <c r="CM373"/>
  <c r="CN373"/>
  <c r="CH370"/>
  <c r="CH369"/>
  <c r="CH343"/>
  <c r="CH346"/>
  <c r="CH345"/>
  <c r="CH365"/>
  <c r="CH363"/>
  <c r="CH348"/>
  <c r="CH342"/>
  <c r="CI370"/>
  <c r="CM370"/>
  <c r="CM369"/>
  <c r="CN370"/>
  <c r="CN369"/>
  <c r="CI369"/>
  <c r="CI365"/>
  <c r="CJ365"/>
  <c r="CM365"/>
  <c r="CM363"/>
  <c r="CM348"/>
  <c r="CN365"/>
  <c r="CI363"/>
  <c r="CJ363"/>
  <c r="CN363"/>
  <c r="CJ348"/>
  <c r="CN348"/>
  <c r="CI346"/>
  <c r="CI345"/>
  <c r="CJ346"/>
  <c r="CJ345"/>
  <c r="CM346"/>
  <c r="CM345"/>
  <c r="CN346"/>
  <c r="CN345"/>
  <c r="CI343"/>
  <c r="CJ343"/>
  <c r="CM343"/>
  <c r="CN343"/>
  <c r="CH339"/>
  <c r="CI339"/>
  <c r="CJ339"/>
  <c r="CM339"/>
  <c r="CN339"/>
  <c r="CH337"/>
  <c r="CI337"/>
  <c r="CJ337"/>
  <c r="CM337"/>
  <c r="CN337"/>
  <c r="CH335"/>
  <c r="CH334"/>
  <c r="CH333"/>
  <c r="CI335"/>
  <c r="CI334"/>
  <c r="CJ335"/>
  <c r="CM335"/>
  <c r="CN335"/>
  <c r="CN334"/>
  <c r="CN333"/>
  <c r="CJ334"/>
  <c r="CM334"/>
  <c r="CM333"/>
  <c r="CH329"/>
  <c r="CH328"/>
  <c r="CI329"/>
  <c r="CI328"/>
  <c r="CJ329"/>
  <c r="CJ328"/>
  <c r="CM329"/>
  <c r="CM328"/>
  <c r="CN329"/>
  <c r="CN328"/>
  <c r="CH326"/>
  <c r="CH325"/>
  <c r="CI326"/>
  <c r="CI325"/>
  <c r="CJ326"/>
  <c r="CJ325"/>
  <c r="CM326"/>
  <c r="CM325"/>
  <c r="CN326"/>
  <c r="CN325"/>
  <c r="CG323"/>
  <c r="CH323"/>
  <c r="CI323"/>
  <c r="CJ323"/>
  <c r="CM323"/>
  <c r="CN323"/>
  <c r="CH321"/>
  <c r="CI321"/>
  <c r="CJ321"/>
  <c r="CM321"/>
  <c r="CN321"/>
  <c r="CH319"/>
  <c r="CI319"/>
  <c r="CJ319"/>
  <c r="CM319"/>
  <c r="CN319"/>
  <c r="CH317"/>
  <c r="CI317"/>
  <c r="CJ317"/>
  <c r="CM317"/>
  <c r="CN317"/>
  <c r="CG315"/>
  <c r="CH313"/>
  <c r="CI313"/>
  <c r="CJ313"/>
  <c r="CM313"/>
  <c r="CN313"/>
  <c r="CH311"/>
  <c r="CI311"/>
  <c r="CJ311"/>
  <c r="CM311"/>
  <c r="CN311"/>
  <c r="CH305"/>
  <c r="CI305"/>
  <c r="CJ305"/>
  <c r="CM305"/>
  <c r="CN305"/>
  <c r="CI298"/>
  <c r="CM298"/>
  <c r="CM288"/>
  <c r="CM287"/>
  <c r="CM291"/>
  <c r="CM290"/>
  <c r="CM294"/>
  <c r="CM293"/>
  <c r="CM296"/>
  <c r="CM285"/>
  <c r="CN298"/>
  <c r="CH296"/>
  <c r="CI296"/>
  <c r="CJ296"/>
  <c r="CN296"/>
  <c r="CG294"/>
  <c r="CG293"/>
  <c r="CH294"/>
  <c r="CH293"/>
  <c r="CI294"/>
  <c r="CI293"/>
  <c r="CJ294"/>
  <c r="CJ293"/>
  <c r="CN294"/>
  <c r="CN293"/>
  <c r="CH291"/>
  <c r="CH290"/>
  <c r="CI291"/>
  <c r="CI290"/>
  <c r="CJ291"/>
  <c r="CJ290"/>
  <c r="CN291"/>
  <c r="CN290"/>
  <c r="CH288"/>
  <c r="CH287"/>
  <c r="CH285"/>
  <c r="CI288"/>
  <c r="CI287"/>
  <c r="CI285"/>
  <c r="CJ288"/>
  <c r="CJ287"/>
  <c r="CN288"/>
  <c r="CN287"/>
  <c r="CN285"/>
  <c r="CH283"/>
  <c r="CI283"/>
  <c r="CJ283"/>
  <c r="CM283"/>
  <c r="CN283"/>
  <c r="CH279"/>
  <c r="CI279"/>
  <c r="CJ279"/>
  <c r="CM279"/>
  <c r="CM275"/>
  <c r="CN279"/>
  <c r="CH275"/>
  <c r="CJ275"/>
  <c r="CN275"/>
  <c r="CH270"/>
  <c r="CI270"/>
  <c r="CJ270"/>
  <c r="CM270"/>
  <c r="CN270"/>
  <c r="CH268"/>
  <c r="CH267"/>
  <c r="CI268"/>
  <c r="CI267"/>
  <c r="CJ268"/>
  <c r="CJ267"/>
  <c r="CM268"/>
  <c r="CM267"/>
  <c r="CN268"/>
  <c r="CN267"/>
  <c r="CH265"/>
  <c r="CH264"/>
  <c r="CH263"/>
  <c r="CI265"/>
  <c r="CI264"/>
  <c r="CI263"/>
  <c r="CJ265"/>
  <c r="CJ264"/>
  <c r="CJ263"/>
  <c r="CM265"/>
  <c r="CM264"/>
  <c r="CM263"/>
  <c r="CN265"/>
  <c r="CN264"/>
  <c r="CN263"/>
  <c r="CH255"/>
  <c r="CI255"/>
  <c r="CJ255"/>
  <c r="CM255"/>
  <c r="CN255"/>
  <c r="CH253"/>
  <c r="CI253"/>
  <c r="CJ253"/>
  <c r="CM253"/>
  <c r="CN253"/>
  <c r="CN242"/>
  <c r="CN251"/>
  <c r="CN240"/>
  <c r="CG251"/>
  <c r="CH251"/>
  <c r="CI251"/>
  <c r="CI242"/>
  <c r="CI240"/>
  <c r="CJ251"/>
  <c r="CM251"/>
  <c r="AR246"/>
  <c r="AU246"/>
  <c r="AZ246"/>
  <c r="BF246"/>
  <c r="BM246"/>
  <c r="BS246"/>
  <c r="BZ246"/>
  <c r="CG246"/>
  <c r="CM242"/>
  <c r="CM240"/>
  <c r="CH233"/>
  <c r="CH232"/>
  <c r="CI233"/>
  <c r="CI232"/>
  <c r="CJ233"/>
  <c r="CJ232"/>
  <c r="CM233"/>
  <c r="CM232"/>
  <c r="CN233"/>
  <c r="CN232"/>
  <c r="CH227"/>
  <c r="CH226"/>
  <c r="CI227"/>
  <c r="CI226"/>
  <c r="CJ227"/>
  <c r="CJ226"/>
  <c r="CM227"/>
  <c r="CM226"/>
  <c r="CN227"/>
  <c r="CN226"/>
  <c r="CH224"/>
  <c r="CI224"/>
  <c r="CJ224"/>
  <c r="CM224"/>
  <c r="CN224"/>
  <c r="CH222"/>
  <c r="CH221"/>
  <c r="CI222"/>
  <c r="CI221"/>
  <c r="CJ222"/>
  <c r="CJ221"/>
  <c r="CM222"/>
  <c r="CM221"/>
  <c r="CN222"/>
  <c r="CN221"/>
  <c r="CH219"/>
  <c r="CI219"/>
  <c r="CI211"/>
  <c r="CJ219"/>
  <c r="CJ211"/>
  <c r="CM219"/>
  <c r="CN219"/>
  <c r="CH211"/>
  <c r="CM211"/>
  <c r="CN211"/>
  <c r="CH209"/>
  <c r="CM209"/>
  <c r="CN209"/>
  <c r="CH204"/>
  <c r="CI204"/>
  <c r="CJ204"/>
  <c r="CM204"/>
  <c r="CN204"/>
  <c r="CH200"/>
  <c r="CI200"/>
  <c r="CJ200"/>
  <c r="CJ198"/>
  <c r="CJ197"/>
  <c r="CM200"/>
  <c r="CN200"/>
  <c r="CH198"/>
  <c r="CH197"/>
  <c r="CI198"/>
  <c r="CI197"/>
  <c r="CM198"/>
  <c r="CM197"/>
  <c r="CN198"/>
  <c r="CN197"/>
  <c r="CH185"/>
  <c r="CI185"/>
  <c r="CJ185"/>
  <c r="CM185"/>
  <c r="CN185"/>
  <c r="CN179"/>
  <c r="CN181"/>
  <c r="CN183"/>
  <c r="CN177"/>
  <c r="CH183"/>
  <c r="CI183"/>
  <c r="CJ183"/>
  <c r="CM183"/>
  <c r="CH181"/>
  <c r="CI181"/>
  <c r="CJ181"/>
  <c r="CJ179"/>
  <c r="CJ177"/>
  <c r="CJ175"/>
  <c r="CJ174"/>
  <c r="CJ171"/>
  <c r="CH179"/>
  <c r="CI179"/>
  <c r="CM179"/>
  <c r="CM177"/>
  <c r="CI177"/>
  <c r="CI175"/>
  <c r="CI174"/>
  <c r="CI171"/>
  <c r="CH175"/>
  <c r="CH174"/>
  <c r="CM175"/>
  <c r="CN175"/>
  <c r="CN174"/>
  <c r="CM174"/>
  <c r="CH168"/>
  <c r="CH167"/>
  <c r="CJ168"/>
  <c r="CJ167"/>
  <c r="CM168"/>
  <c r="CM167"/>
  <c r="CN168"/>
  <c r="CN167"/>
  <c r="CH158"/>
  <c r="CI158"/>
  <c r="CJ158"/>
  <c r="CM158"/>
  <c r="CN158"/>
  <c r="CH156"/>
  <c r="CI156"/>
  <c r="CJ156"/>
  <c r="CM156"/>
  <c r="CN156"/>
  <c r="CH154"/>
  <c r="CH153"/>
  <c r="CH152"/>
  <c r="CI154"/>
  <c r="CJ154"/>
  <c r="CJ153"/>
  <c r="CJ152"/>
  <c r="CM154"/>
  <c r="CN154"/>
  <c r="CN153"/>
  <c r="CN152"/>
  <c r="CI153"/>
  <c r="CI152"/>
  <c r="CM153"/>
  <c r="CM152"/>
  <c r="CH149"/>
  <c r="CH148"/>
  <c r="CH146"/>
  <c r="CI149"/>
  <c r="CI148"/>
  <c r="CI146"/>
  <c r="CJ149"/>
  <c r="CJ148"/>
  <c r="CM149"/>
  <c r="CM148"/>
  <c r="CM146"/>
  <c r="CN149"/>
  <c r="CN148"/>
  <c r="CN146"/>
  <c r="CJ146"/>
  <c r="CH144"/>
  <c r="CH143"/>
  <c r="CI144"/>
  <c r="CI143"/>
  <c r="CJ144"/>
  <c r="CJ143"/>
  <c r="CM144"/>
  <c r="CM143"/>
  <c r="CN144"/>
  <c r="CN143"/>
  <c r="CH139"/>
  <c r="CI139"/>
  <c r="CJ139"/>
  <c r="CM139"/>
  <c r="CN139"/>
  <c r="CH137"/>
  <c r="CI137"/>
  <c r="CM137"/>
  <c r="CN137"/>
  <c r="CH121"/>
  <c r="CH120"/>
  <c r="CI121"/>
  <c r="CI120"/>
  <c r="CJ121"/>
  <c r="CJ120"/>
  <c r="CM121"/>
  <c r="CM120"/>
  <c r="CN121"/>
  <c r="CN120"/>
  <c r="CH93"/>
  <c r="CI93"/>
  <c r="CJ93"/>
  <c r="CM93"/>
  <c r="CN93"/>
  <c r="CH91"/>
  <c r="CH90"/>
  <c r="CI91"/>
  <c r="CI90"/>
  <c r="CJ91"/>
  <c r="CJ90"/>
  <c r="CM91"/>
  <c r="CM90"/>
  <c r="CN91"/>
  <c r="CN90"/>
  <c r="CH88"/>
  <c r="CH87"/>
  <c r="CH86"/>
  <c r="CI88"/>
  <c r="CI87"/>
  <c r="CI86"/>
  <c r="CJ88"/>
  <c r="CJ87"/>
  <c r="CJ86"/>
  <c r="CM88"/>
  <c r="CM87"/>
  <c r="CM86"/>
  <c r="CN88"/>
  <c r="CN87"/>
  <c r="CN86"/>
  <c r="CH80"/>
  <c r="CH76"/>
  <c r="CI80"/>
  <c r="CI76"/>
  <c r="CJ80"/>
  <c r="CJ76"/>
  <c r="CM80"/>
  <c r="CM76"/>
  <c r="CN80"/>
  <c r="CN76"/>
  <c r="CH74"/>
  <c r="CI74"/>
  <c r="CJ74"/>
  <c r="CM74"/>
  <c r="CN74"/>
  <c r="CH72"/>
  <c r="CI72"/>
  <c r="CJ72"/>
  <c r="CM72"/>
  <c r="CN72"/>
  <c r="CH70"/>
  <c r="CI70"/>
  <c r="CJ70"/>
  <c r="CM70"/>
  <c r="CN70"/>
  <c r="CH62"/>
  <c r="CH61"/>
  <c r="CI62"/>
  <c r="CI61"/>
  <c r="CJ62"/>
  <c r="CJ61"/>
  <c r="CN62"/>
  <c r="CN61"/>
  <c r="CH54"/>
  <c r="CH53"/>
  <c r="CI54"/>
  <c r="CI53"/>
  <c r="CJ54"/>
  <c r="CJ53"/>
  <c r="CM54"/>
  <c r="CM53"/>
  <c r="CN54"/>
  <c r="CN53"/>
  <c r="CH50"/>
  <c r="CI50"/>
  <c r="CJ50"/>
  <c r="CM50"/>
  <c r="CN50"/>
  <c r="CH48"/>
  <c r="CI48"/>
  <c r="CJ48"/>
  <c r="CM48"/>
  <c r="CH46"/>
  <c r="CI46"/>
  <c r="CJ46"/>
  <c r="CM46"/>
  <c r="CH44"/>
  <c r="CI44"/>
  <c r="CJ44"/>
  <c r="CM44"/>
  <c r="CH42"/>
  <c r="CI42"/>
  <c r="CJ42"/>
  <c r="CM42"/>
  <c r="CN42"/>
  <c r="CH40"/>
  <c r="CI40"/>
  <c r="CJ40"/>
  <c r="CM40"/>
  <c r="CN40"/>
  <c r="CH38"/>
  <c r="CI38"/>
  <c r="CJ38"/>
  <c r="CM38"/>
  <c r="CH36"/>
  <c r="CI36"/>
  <c r="CJ36"/>
  <c r="CM36"/>
  <c r="CN36"/>
  <c r="CH34"/>
  <c r="CH33"/>
  <c r="CI34"/>
  <c r="CJ34"/>
  <c r="CJ33"/>
  <c r="CM34"/>
  <c r="CN34"/>
  <c r="CN33"/>
  <c r="CH30"/>
  <c r="CI30"/>
  <c r="CJ30"/>
  <c r="CM30"/>
  <c r="CN30"/>
  <c r="CH28"/>
  <c r="CI28"/>
  <c r="CJ28"/>
  <c r="CM28"/>
  <c r="CN28"/>
  <c r="CH26"/>
  <c r="CH25"/>
  <c r="CI26"/>
  <c r="CI25"/>
  <c r="CJ26"/>
  <c r="CJ25"/>
  <c r="CM26"/>
  <c r="CM25"/>
  <c r="CN26"/>
  <c r="CN25"/>
  <c r="CH22"/>
  <c r="CH21"/>
  <c r="CI22"/>
  <c r="CI21"/>
  <c r="CN22"/>
  <c r="CN21"/>
  <c r="CO435"/>
  <c r="CO379"/>
  <c r="CO681"/>
  <c r="CO612"/>
  <c r="CO611"/>
  <c r="CO601"/>
  <c r="CO535"/>
  <c r="CO490"/>
  <c r="CO407"/>
  <c r="CO323"/>
  <c r="CO181"/>
  <c r="CD22"/>
  <c r="CD21"/>
  <c r="CD26"/>
  <c r="CD28"/>
  <c r="CD30"/>
  <c r="CD25"/>
  <c r="CD34"/>
  <c r="CD36"/>
  <c r="CD38"/>
  <c r="CD40"/>
  <c r="CD42"/>
  <c r="CD44"/>
  <c r="CD46"/>
  <c r="CD48"/>
  <c r="CD50"/>
  <c r="CD33"/>
  <c r="CD62"/>
  <c r="CD61"/>
  <c r="CD70"/>
  <c r="CD72"/>
  <c r="CD74"/>
  <c r="CD80"/>
  <c r="CD76"/>
  <c r="CD88"/>
  <c r="CD87"/>
  <c r="CD91"/>
  <c r="CD90"/>
  <c r="CD93"/>
  <c r="CD86"/>
  <c r="CD54"/>
  <c r="CD53"/>
  <c r="CD121"/>
  <c r="CD120"/>
  <c r="CD137"/>
  <c r="CD139"/>
  <c r="CD144"/>
  <c r="CD143"/>
  <c r="CD149"/>
  <c r="CD148"/>
  <c r="CD146"/>
  <c r="CD154"/>
  <c r="CD156"/>
  <c r="CD158"/>
  <c r="CD153"/>
  <c r="CD152"/>
  <c r="CD168"/>
  <c r="CD167"/>
  <c r="CD175"/>
  <c r="CD174"/>
  <c r="CD179"/>
  <c r="CD181"/>
  <c r="CD183"/>
  <c r="CD185"/>
  <c r="CD177"/>
  <c r="CD198"/>
  <c r="CD200"/>
  <c r="CD197"/>
  <c r="CD204"/>
  <c r="CD209"/>
  <c r="CD219"/>
  <c r="CD211"/>
  <c r="CD222"/>
  <c r="CD224"/>
  <c r="CD221"/>
  <c r="CD233"/>
  <c r="CD232"/>
  <c r="CD242"/>
  <c r="CD251"/>
  <c r="CD253"/>
  <c r="CD255"/>
  <c r="CD240"/>
  <c r="CD227"/>
  <c r="CD226"/>
  <c r="CD265"/>
  <c r="CD264"/>
  <c r="CD268"/>
  <c r="CD267"/>
  <c r="CD263"/>
  <c r="CD270"/>
  <c r="CD279"/>
  <c r="CD283"/>
  <c r="CD275"/>
  <c r="CD288"/>
  <c r="CD287"/>
  <c r="CD291"/>
  <c r="CD290"/>
  <c r="CD294"/>
  <c r="CD293"/>
  <c r="CD296"/>
  <c r="CD298"/>
  <c r="CD305"/>
  <c r="CD311"/>
  <c r="CD313"/>
  <c r="CD315"/>
  <c r="CD319"/>
  <c r="CD321"/>
  <c r="CD317"/>
  <c r="CD323"/>
  <c r="CD326"/>
  <c r="CD325"/>
  <c r="CD329"/>
  <c r="CD328"/>
  <c r="CD335"/>
  <c r="CD334"/>
  <c r="CD337"/>
  <c r="CD339"/>
  <c r="CD333"/>
  <c r="CD343"/>
  <c r="CD346"/>
  <c r="CD345"/>
  <c r="CD365"/>
  <c r="CD363"/>
  <c r="CD348"/>
  <c r="CD370"/>
  <c r="CD373"/>
  <c r="CD375"/>
  <c r="CD369"/>
  <c r="CD342"/>
  <c r="CD379"/>
  <c r="CD382"/>
  <c r="CD384"/>
  <c r="CD381"/>
  <c r="CD378"/>
  <c r="CD390"/>
  <c r="CD389"/>
  <c r="CD399"/>
  <c r="CD398"/>
  <c r="CD393"/>
  <c r="CD387"/>
  <c r="CD407"/>
  <c r="CD412"/>
  <c r="CD411"/>
  <c r="CD415"/>
  <c r="CD414"/>
  <c r="CD404"/>
  <c r="CD423"/>
  <c r="CD421"/>
  <c r="CD431"/>
  <c r="CD430"/>
  <c r="CD425"/>
  <c r="CD418"/>
  <c r="CD435"/>
  <c r="CD438"/>
  <c r="CD437"/>
  <c r="CD434"/>
  <c r="CD442"/>
  <c r="CD441"/>
  <c r="CD452"/>
  <c r="CD450"/>
  <c r="CD446"/>
  <c r="CD455"/>
  <c r="CD454"/>
  <c r="CD462"/>
  <c r="CD464"/>
  <c r="CD461"/>
  <c r="CD471"/>
  <c r="CD470"/>
  <c r="CD468"/>
  <c r="CD466"/>
  <c r="CD475"/>
  <c r="CD473"/>
  <c r="CD483"/>
  <c r="CD488"/>
  <c r="CD486"/>
  <c r="CD482"/>
  <c r="CD480"/>
  <c r="CD490"/>
  <c r="CD508"/>
  <c r="CD511"/>
  <c r="CD510"/>
  <c r="CD515"/>
  <c r="CD513"/>
  <c r="CD517"/>
  <c r="CD519"/>
  <c r="CD492"/>
  <c r="CD494"/>
  <c r="CD498"/>
  <c r="CD500"/>
  <c r="CD497"/>
  <c r="CD525"/>
  <c r="CD529"/>
  <c r="CD527"/>
  <c r="CD531"/>
  <c r="CD533"/>
  <c r="CD535"/>
  <c r="CD547"/>
  <c r="CD549"/>
  <c r="CD537"/>
  <c r="CD555"/>
  <c r="CD551"/>
  <c r="CD559"/>
  <c r="CD562"/>
  <c r="CD561"/>
  <c r="CD567"/>
  <c r="CD566"/>
  <c r="CD569"/>
  <c r="CD573"/>
  <c r="CD571"/>
  <c r="CD565"/>
  <c r="CD587"/>
  <c r="CD590"/>
  <c r="CD592"/>
  <c r="CD589"/>
  <c r="CD595"/>
  <c r="CD594"/>
  <c r="CD584"/>
  <c r="CD601"/>
  <c r="CD599"/>
  <c r="CD598"/>
  <c r="CD605"/>
  <c r="CD608"/>
  <c r="CD607"/>
  <c r="CD604"/>
  <c r="CD612"/>
  <c r="CD611"/>
  <c r="CD630"/>
  <c r="CD638"/>
  <c r="CD640"/>
  <c r="CD636"/>
  <c r="CD642"/>
  <c r="CD647"/>
  <c r="CD644"/>
  <c r="CD651"/>
  <c r="CD650"/>
  <c r="CD655"/>
  <c r="CD653"/>
  <c r="CD675"/>
  <c r="CD672"/>
  <c r="CD681"/>
  <c r="CD683"/>
  <c r="CD685"/>
  <c r="CD687"/>
  <c r="CD678"/>
  <c r="CD693"/>
  <c r="CD697"/>
  <c r="CD702"/>
  <c r="CD706"/>
  <c r="CD708"/>
  <c r="CD712"/>
  <c r="CD715"/>
  <c r="CD717"/>
  <c r="CD714"/>
  <c r="CD699"/>
  <c r="CD720"/>
  <c r="CD722"/>
  <c r="CD724"/>
  <c r="CD727"/>
  <c r="CD726"/>
  <c r="CD733"/>
  <c r="CD732"/>
  <c r="CD738"/>
  <c r="CD736"/>
  <c r="CD745"/>
  <c r="CD747"/>
  <c r="CD744"/>
  <c r="CD750"/>
  <c r="CD749"/>
  <c r="CD743"/>
  <c r="CD754"/>
  <c r="CD761"/>
  <c r="CD758"/>
  <c r="CD773"/>
  <c r="CD775"/>
  <c r="CD777"/>
  <c r="CD781"/>
  <c r="CD772"/>
  <c r="CD788"/>
  <c r="CD787"/>
  <c r="CD785"/>
  <c r="CD783"/>
  <c r="CD792"/>
  <c r="CD790"/>
  <c r="CD794"/>
  <c r="CD800"/>
  <c r="CD808"/>
  <c r="CD810"/>
  <c r="CD807"/>
  <c r="CD799"/>
  <c r="CD814"/>
  <c r="CD813"/>
  <c r="CD797"/>
  <c r="CD829"/>
  <c r="CD827"/>
  <c r="CD826"/>
  <c r="CD819"/>
  <c r="CD837"/>
  <c r="CD836"/>
  <c r="CD834"/>
  <c r="CB370"/>
  <c r="CB373"/>
  <c r="CB375"/>
  <c r="CB369"/>
  <c r="CC370"/>
  <c r="CC373"/>
  <c r="CC375"/>
  <c r="CC369"/>
  <c r="CE370"/>
  <c r="CE373"/>
  <c r="CE375"/>
  <c r="CE369"/>
  <c r="CO375"/>
  <c r="CA373"/>
  <c r="CA370"/>
  <c r="CA375"/>
  <c r="CA369"/>
  <c r="CF323"/>
  <c r="CE323"/>
  <c r="CC323"/>
  <c r="CB323"/>
  <c r="CA323"/>
  <c r="CB288"/>
  <c r="CB287"/>
  <c r="CB291"/>
  <c r="CB290"/>
  <c r="CB294"/>
  <c r="CB293"/>
  <c r="CB296"/>
  <c r="CB298"/>
  <c r="CC288"/>
  <c r="CC287"/>
  <c r="CC291"/>
  <c r="CC290"/>
  <c r="CC294"/>
  <c r="CC293"/>
  <c r="CC296"/>
  <c r="CC298"/>
  <c r="CE288"/>
  <c r="CE287"/>
  <c r="CE291"/>
  <c r="CE290"/>
  <c r="CE294"/>
  <c r="CE293"/>
  <c r="CE296"/>
  <c r="CE298"/>
  <c r="CE285"/>
  <c r="CO294"/>
  <c r="CO293"/>
  <c r="CF294"/>
  <c r="CF293"/>
  <c r="CA288"/>
  <c r="CA287"/>
  <c r="CA291"/>
  <c r="CA290"/>
  <c r="CA294"/>
  <c r="CA293"/>
  <c r="CA296"/>
  <c r="CA298"/>
  <c r="CA285"/>
  <c r="CO343"/>
  <c r="CE343"/>
  <c r="CC343"/>
  <c r="CB343"/>
  <c r="CA343"/>
  <c r="CB242"/>
  <c r="CB251"/>
  <c r="CB253"/>
  <c r="CB255"/>
  <c r="CB240"/>
  <c r="CC242"/>
  <c r="CC251"/>
  <c r="CC253"/>
  <c r="CC255"/>
  <c r="CC240"/>
  <c r="CE242"/>
  <c r="CE251"/>
  <c r="CE253"/>
  <c r="CE255"/>
  <c r="CE240"/>
  <c r="AQ246"/>
  <c r="AT246"/>
  <c r="AY246"/>
  <c r="BE246"/>
  <c r="BL246"/>
  <c r="BR246"/>
  <c r="BY246"/>
  <c r="CF246"/>
  <c r="CO251"/>
  <c r="CF251"/>
  <c r="CO255"/>
  <c r="CF255"/>
  <c r="CA242"/>
  <c r="CA251"/>
  <c r="CA253"/>
  <c r="CA255"/>
  <c r="CA240"/>
  <c r="CB137"/>
  <c r="CB139"/>
  <c r="CB144"/>
  <c r="CB143"/>
  <c r="CB149"/>
  <c r="CB148"/>
  <c r="CB146"/>
  <c r="CB131"/>
  <c r="CC137"/>
  <c r="CC139"/>
  <c r="CC144"/>
  <c r="CC143"/>
  <c r="CC149"/>
  <c r="CC148"/>
  <c r="CC146"/>
  <c r="CE137"/>
  <c r="CE139"/>
  <c r="CE144"/>
  <c r="CE143"/>
  <c r="CE149"/>
  <c r="CE148"/>
  <c r="CE146"/>
  <c r="CA137"/>
  <c r="CA139"/>
  <c r="CA144"/>
  <c r="CA143"/>
  <c r="CA149"/>
  <c r="CA148"/>
  <c r="CA146"/>
  <c r="CB483"/>
  <c r="CB488"/>
  <c r="CB486"/>
  <c r="CB482"/>
  <c r="CC483"/>
  <c r="CC488"/>
  <c r="CC486"/>
  <c r="CE483"/>
  <c r="CE488"/>
  <c r="CE486"/>
  <c r="CF484"/>
  <c r="CG484"/>
  <c r="CP484"/>
  <c r="CP483"/>
  <c r="CA483"/>
  <c r="CA488"/>
  <c r="CA486"/>
  <c r="CA482"/>
  <c r="CB569"/>
  <c r="CB567"/>
  <c r="CB566"/>
  <c r="CB573"/>
  <c r="CB571"/>
  <c r="CB565"/>
  <c r="CB559"/>
  <c r="CB562"/>
  <c r="CB561"/>
  <c r="CC559"/>
  <c r="CC562"/>
  <c r="CC561"/>
  <c r="CC567"/>
  <c r="CC566"/>
  <c r="CC569"/>
  <c r="CC573"/>
  <c r="CC571"/>
  <c r="CC565"/>
  <c r="CC558"/>
  <c r="CE559"/>
  <c r="CE562"/>
  <c r="CE561"/>
  <c r="CE567"/>
  <c r="CE566"/>
  <c r="CE569"/>
  <c r="CE573"/>
  <c r="CE571"/>
  <c r="CO559"/>
  <c r="CF559"/>
  <c r="CA559"/>
  <c r="CA562"/>
  <c r="CA561"/>
  <c r="CA567"/>
  <c r="CA566"/>
  <c r="CA569"/>
  <c r="CA573"/>
  <c r="CA571"/>
  <c r="CA565"/>
  <c r="CA558"/>
  <c r="CB651"/>
  <c r="CB650"/>
  <c r="CB655"/>
  <c r="CB653"/>
  <c r="CB649"/>
  <c r="CB630"/>
  <c r="CB638"/>
  <c r="CB640"/>
  <c r="CB636"/>
  <c r="CB642"/>
  <c r="CB647"/>
  <c r="CB644"/>
  <c r="CC630"/>
  <c r="CC638"/>
  <c r="CC640"/>
  <c r="CC636"/>
  <c r="CC642"/>
  <c r="CC647"/>
  <c r="CC644"/>
  <c r="CC651"/>
  <c r="CC650"/>
  <c r="CC655"/>
  <c r="CC653"/>
  <c r="CC649"/>
  <c r="CE630"/>
  <c r="CE638"/>
  <c r="CE640"/>
  <c r="CE636"/>
  <c r="CE642"/>
  <c r="CE647"/>
  <c r="CE644"/>
  <c r="CE651"/>
  <c r="CE650"/>
  <c r="CE655"/>
  <c r="CE653"/>
  <c r="CE649"/>
  <c r="CF653"/>
  <c r="CF630"/>
  <c r="CF647"/>
  <c r="CF644"/>
  <c r="CA638"/>
  <c r="CA640"/>
  <c r="CA636"/>
  <c r="CA630"/>
  <c r="CA642"/>
  <c r="CA647"/>
  <c r="CA644"/>
  <c r="CA651"/>
  <c r="CA650"/>
  <c r="CA655"/>
  <c r="CA653"/>
  <c r="CB452"/>
  <c r="CB450"/>
  <c r="CB446"/>
  <c r="CB455"/>
  <c r="CB454"/>
  <c r="CB462"/>
  <c r="CB464"/>
  <c r="CB461"/>
  <c r="CB471"/>
  <c r="CB470"/>
  <c r="CB468"/>
  <c r="CB466"/>
  <c r="CB475"/>
  <c r="CB473"/>
  <c r="CC452"/>
  <c r="CC450"/>
  <c r="CC446"/>
  <c r="CC455"/>
  <c r="CC454"/>
  <c r="CC462"/>
  <c r="CC464"/>
  <c r="CC461"/>
  <c r="CC471"/>
  <c r="CC470"/>
  <c r="CC468"/>
  <c r="CC466"/>
  <c r="CC475"/>
  <c r="CC473"/>
  <c r="CE452"/>
  <c r="CE450"/>
  <c r="CE446"/>
  <c r="CE455"/>
  <c r="CE454"/>
  <c r="CE462"/>
  <c r="CE464"/>
  <c r="CE461"/>
  <c r="CE471"/>
  <c r="CE470"/>
  <c r="CE468"/>
  <c r="CE466"/>
  <c r="CE475"/>
  <c r="CE473"/>
  <c r="CO455"/>
  <c r="CO454"/>
  <c r="CA452"/>
  <c r="CA450"/>
  <c r="CA446"/>
  <c r="CA455"/>
  <c r="CA454"/>
  <c r="CA462"/>
  <c r="CA464"/>
  <c r="CA461"/>
  <c r="CA471"/>
  <c r="CA470"/>
  <c r="CA468"/>
  <c r="CA466"/>
  <c r="CA475"/>
  <c r="CA473"/>
  <c r="CP346"/>
  <c r="CP345"/>
  <c r="CE346"/>
  <c r="CE345"/>
  <c r="CE365"/>
  <c r="CE363"/>
  <c r="CE348"/>
  <c r="CE342"/>
  <c r="CC346"/>
  <c r="CC345"/>
  <c r="CC365"/>
  <c r="CC363"/>
  <c r="CC348"/>
  <c r="CC342"/>
  <c r="CB346"/>
  <c r="CB345"/>
  <c r="CB365"/>
  <c r="CB363"/>
  <c r="CB348"/>
  <c r="CB342"/>
  <c r="CA346"/>
  <c r="CA345"/>
  <c r="CA365"/>
  <c r="CA363"/>
  <c r="CA348"/>
  <c r="CA342"/>
  <c r="CO837"/>
  <c r="CO836"/>
  <c r="CO834"/>
  <c r="CO829"/>
  <c r="CO810"/>
  <c r="BW800"/>
  <c r="CO794"/>
  <c r="CO792"/>
  <c r="CO790"/>
  <c r="AY755"/>
  <c r="BE755"/>
  <c r="BL755"/>
  <c r="CO750"/>
  <c r="CO749"/>
  <c r="CO747"/>
  <c r="BT733"/>
  <c r="CO733"/>
  <c r="CO732"/>
  <c r="CO724"/>
  <c r="CP498"/>
  <c r="CO498"/>
  <c r="CO329"/>
  <c r="CO328"/>
  <c r="CP265"/>
  <c r="CP264"/>
  <c r="CA270"/>
  <c r="CA265"/>
  <c r="CA264"/>
  <c r="CA268"/>
  <c r="CA267"/>
  <c r="CA263"/>
  <c r="CA279"/>
  <c r="CA283"/>
  <c r="CA275"/>
  <c r="CA305"/>
  <c r="CA311"/>
  <c r="CA313"/>
  <c r="CA315"/>
  <c r="CA319"/>
  <c r="CA321"/>
  <c r="CA317"/>
  <c r="CA326"/>
  <c r="CA325"/>
  <c r="CA329"/>
  <c r="CA328"/>
  <c r="CA335"/>
  <c r="CA334"/>
  <c r="CA337"/>
  <c r="CA339"/>
  <c r="CA333"/>
  <c r="CA379"/>
  <c r="CA382"/>
  <c r="CA384"/>
  <c r="CA381"/>
  <c r="CA378"/>
  <c r="CA480"/>
  <c r="CA490"/>
  <c r="CA508"/>
  <c r="CA511"/>
  <c r="CA510"/>
  <c r="CA515"/>
  <c r="CA513"/>
  <c r="CA517"/>
  <c r="CA519"/>
  <c r="CA492"/>
  <c r="CA494"/>
  <c r="CA498"/>
  <c r="CA500"/>
  <c r="CA497"/>
  <c r="CA407"/>
  <c r="CA412"/>
  <c r="CA411"/>
  <c r="CA415"/>
  <c r="CA414"/>
  <c r="CA423"/>
  <c r="CA421"/>
  <c r="CA431"/>
  <c r="CA430"/>
  <c r="CA425"/>
  <c r="CA435"/>
  <c r="CA438"/>
  <c r="CA437"/>
  <c r="CA434"/>
  <c r="CA442"/>
  <c r="CA441"/>
  <c r="CA601"/>
  <c r="CA599"/>
  <c r="CA598"/>
  <c r="CA612"/>
  <c r="CA611"/>
  <c r="CA587"/>
  <c r="CA590"/>
  <c r="CA592"/>
  <c r="CA589"/>
  <c r="CA595"/>
  <c r="CA594"/>
  <c r="CA584"/>
  <c r="CA605"/>
  <c r="CA608"/>
  <c r="CA607"/>
  <c r="CA604"/>
  <c r="CA525"/>
  <c r="CA529"/>
  <c r="CA527"/>
  <c r="CA531"/>
  <c r="CA533"/>
  <c r="CA535"/>
  <c r="CA547"/>
  <c r="CA549"/>
  <c r="CA537"/>
  <c r="CA555"/>
  <c r="CA551"/>
  <c r="CA524"/>
  <c r="CA522"/>
  <c r="CA179"/>
  <c r="CA181"/>
  <c r="CA183"/>
  <c r="CA185"/>
  <c r="CA177"/>
  <c r="CA175"/>
  <c r="CA174"/>
  <c r="CA204"/>
  <c r="CA209"/>
  <c r="CA219"/>
  <c r="CA211"/>
  <c r="CA224"/>
  <c r="CA222"/>
  <c r="CA221"/>
  <c r="CA233"/>
  <c r="CA232"/>
  <c r="CA227"/>
  <c r="CA226"/>
  <c r="CA168"/>
  <c r="CA167"/>
  <c r="CA198"/>
  <c r="CA200"/>
  <c r="CA197"/>
  <c r="CA675"/>
  <c r="CA672"/>
  <c r="CA733"/>
  <c r="CA732"/>
  <c r="CA738"/>
  <c r="CA736"/>
  <c r="CA727"/>
  <c r="CA726"/>
  <c r="CA693"/>
  <c r="CA697"/>
  <c r="CA702"/>
  <c r="CA706"/>
  <c r="CA708"/>
  <c r="CA712"/>
  <c r="CA715"/>
  <c r="CA717"/>
  <c r="CA714"/>
  <c r="CA699"/>
  <c r="CA720"/>
  <c r="CA722"/>
  <c r="CA724"/>
  <c r="CA719"/>
  <c r="CA777"/>
  <c r="CA773"/>
  <c r="CA775"/>
  <c r="CA781"/>
  <c r="CA772"/>
  <c r="CA788"/>
  <c r="CA787"/>
  <c r="CA785"/>
  <c r="CA783"/>
  <c r="CA792"/>
  <c r="CA790"/>
  <c r="CA794"/>
  <c r="CA754"/>
  <c r="CA761"/>
  <c r="CA758"/>
  <c r="CA681"/>
  <c r="CA683"/>
  <c r="CA685"/>
  <c r="CA687"/>
  <c r="CA678"/>
  <c r="CA745"/>
  <c r="CA747"/>
  <c r="CA744"/>
  <c r="CA750"/>
  <c r="CA749"/>
  <c r="CA121"/>
  <c r="CA120"/>
  <c r="CA154"/>
  <c r="CA156"/>
  <c r="CA158"/>
  <c r="CA153"/>
  <c r="CA152"/>
  <c r="CA54"/>
  <c r="CA53"/>
  <c r="CA93"/>
  <c r="CA88"/>
  <c r="CA87"/>
  <c r="CA91"/>
  <c r="CA90"/>
  <c r="CA86"/>
  <c r="CA70"/>
  <c r="CA72"/>
  <c r="CA74"/>
  <c r="CA80"/>
  <c r="CA76"/>
  <c r="CA69"/>
  <c r="CA22"/>
  <c r="CA21"/>
  <c r="CA26"/>
  <c r="CA28"/>
  <c r="CA30"/>
  <c r="CA25"/>
  <c r="CA34"/>
  <c r="CA36"/>
  <c r="CA38"/>
  <c r="CA40"/>
  <c r="CA42"/>
  <c r="CA44"/>
  <c r="CA46"/>
  <c r="CA48"/>
  <c r="CA50"/>
  <c r="CA33"/>
  <c r="CA62"/>
  <c r="CA61"/>
  <c r="CA390"/>
  <c r="CA389"/>
  <c r="CA399"/>
  <c r="CA398"/>
  <c r="CA393"/>
  <c r="CA800"/>
  <c r="CA808"/>
  <c r="CA810"/>
  <c r="CA807"/>
  <c r="CA799"/>
  <c r="CA814"/>
  <c r="CA813"/>
  <c r="CA797"/>
  <c r="CA829"/>
  <c r="CA827"/>
  <c r="CA826"/>
  <c r="CA819"/>
  <c r="CA837"/>
  <c r="CA836"/>
  <c r="CA834"/>
  <c r="CB265"/>
  <c r="CB264"/>
  <c r="CB268"/>
  <c r="CB267"/>
  <c r="CB263"/>
  <c r="CB270"/>
  <c r="CB279"/>
  <c r="CB283"/>
  <c r="CB275"/>
  <c r="CB305"/>
  <c r="CB311"/>
  <c r="CB313"/>
  <c r="CB315"/>
  <c r="CB319"/>
  <c r="CB321"/>
  <c r="CB317"/>
  <c r="CB326"/>
  <c r="CB325"/>
  <c r="CB329"/>
  <c r="CB328"/>
  <c r="CB335"/>
  <c r="CB334"/>
  <c r="CB337"/>
  <c r="CB339"/>
  <c r="CB333"/>
  <c r="CB379"/>
  <c r="CB382"/>
  <c r="CB384"/>
  <c r="CB381"/>
  <c r="CB378"/>
  <c r="CB508"/>
  <c r="CB515"/>
  <c r="CB513"/>
  <c r="CB511"/>
  <c r="CB510"/>
  <c r="CB517"/>
  <c r="CB519"/>
  <c r="CB480"/>
  <c r="CB490"/>
  <c r="CB492"/>
  <c r="CB494"/>
  <c r="CB498"/>
  <c r="CB500"/>
  <c r="CB497"/>
  <c r="CB407"/>
  <c r="CB412"/>
  <c r="CB411"/>
  <c r="CB415"/>
  <c r="CB414"/>
  <c r="CB423"/>
  <c r="CB421"/>
  <c r="CB431"/>
  <c r="CB430"/>
  <c r="CB425"/>
  <c r="CB435"/>
  <c r="CB438"/>
  <c r="CB437"/>
  <c r="CB434"/>
  <c r="CB442"/>
  <c r="CB441"/>
  <c r="CB601"/>
  <c r="CB599"/>
  <c r="CB612"/>
  <c r="CB611"/>
  <c r="CB587"/>
  <c r="CB590"/>
  <c r="CB592"/>
  <c r="CB589"/>
  <c r="CB595"/>
  <c r="CB594"/>
  <c r="CB605"/>
  <c r="CB608"/>
  <c r="CB607"/>
  <c r="CB604"/>
  <c r="CB533"/>
  <c r="CB525"/>
  <c r="CB529"/>
  <c r="CB527"/>
  <c r="CB531"/>
  <c r="CB535"/>
  <c r="CB547"/>
  <c r="CB549"/>
  <c r="CB537"/>
  <c r="CB555"/>
  <c r="CB551"/>
  <c r="CB156"/>
  <c r="CB158"/>
  <c r="CB154"/>
  <c r="CB153"/>
  <c r="CB152"/>
  <c r="CB121"/>
  <c r="CB120"/>
  <c r="CB118"/>
  <c r="CB91"/>
  <c r="CB90"/>
  <c r="CB93"/>
  <c r="CB88"/>
  <c r="CB87"/>
  <c r="CB74"/>
  <c r="CB80"/>
  <c r="CB76"/>
  <c r="CB70"/>
  <c r="CB72"/>
  <c r="CB22"/>
  <c r="CB21"/>
  <c r="CB26"/>
  <c r="CB28"/>
  <c r="CB30"/>
  <c r="CB25"/>
  <c r="CB34"/>
  <c r="CB36"/>
  <c r="CB38"/>
  <c r="CB40"/>
  <c r="CB42"/>
  <c r="CB44"/>
  <c r="CB46"/>
  <c r="CB48"/>
  <c r="CB50"/>
  <c r="CB33"/>
  <c r="CB62"/>
  <c r="CB61"/>
  <c r="CB54"/>
  <c r="CB53"/>
  <c r="CB168"/>
  <c r="CB167"/>
  <c r="CB175"/>
  <c r="CB174"/>
  <c r="CB179"/>
  <c r="CB181"/>
  <c r="CB183"/>
  <c r="CB185"/>
  <c r="CB177"/>
  <c r="CB171"/>
  <c r="CB198"/>
  <c r="CB200"/>
  <c r="CB197"/>
  <c r="CB204"/>
  <c r="CB209"/>
  <c r="CB219"/>
  <c r="CB211"/>
  <c r="CB222"/>
  <c r="CB224"/>
  <c r="CB221"/>
  <c r="CB233"/>
  <c r="CB232"/>
  <c r="CB227"/>
  <c r="CB226"/>
  <c r="CB390"/>
  <c r="CB389"/>
  <c r="CB399"/>
  <c r="CB398"/>
  <c r="CB393"/>
  <c r="CB675"/>
  <c r="CB672"/>
  <c r="CB681"/>
  <c r="CB683"/>
  <c r="CB685"/>
  <c r="CB687"/>
  <c r="CB678"/>
  <c r="CB693"/>
  <c r="CB697"/>
  <c r="CB702"/>
  <c r="CB706"/>
  <c r="CB708"/>
  <c r="CB712"/>
  <c r="CB715"/>
  <c r="CB717"/>
  <c r="CB714"/>
  <c r="CB720"/>
  <c r="CB722"/>
  <c r="CB724"/>
  <c r="CB719"/>
  <c r="CB727"/>
  <c r="CB726"/>
  <c r="CB733"/>
  <c r="CB732"/>
  <c r="CB738"/>
  <c r="CB736"/>
  <c r="CB745"/>
  <c r="CB747"/>
  <c r="CB744"/>
  <c r="CB750"/>
  <c r="CB749"/>
  <c r="CB743"/>
  <c r="CB754"/>
  <c r="CB761"/>
  <c r="CB758"/>
  <c r="CB773"/>
  <c r="CB775"/>
  <c r="CB777"/>
  <c r="CB781"/>
  <c r="CB772"/>
  <c r="CB788"/>
  <c r="CB787"/>
  <c r="CB785"/>
  <c r="CB783"/>
  <c r="CB792"/>
  <c r="CB790"/>
  <c r="CB794"/>
  <c r="CB763"/>
  <c r="CB753"/>
  <c r="CB800"/>
  <c r="CB808"/>
  <c r="CB810"/>
  <c r="CB807"/>
  <c r="CB799"/>
  <c r="CB814"/>
  <c r="CB813"/>
  <c r="CB829"/>
  <c r="CB827"/>
  <c r="CB826"/>
  <c r="CB819"/>
  <c r="CB837"/>
  <c r="CB836"/>
  <c r="CB834"/>
  <c r="CC265"/>
  <c r="CC264"/>
  <c r="CC268"/>
  <c r="CC267"/>
  <c r="CC263"/>
  <c r="CC270"/>
  <c r="CC279"/>
  <c r="CC283"/>
  <c r="CC275"/>
  <c r="CC305"/>
  <c r="CC311"/>
  <c r="CC313"/>
  <c r="CC315"/>
  <c r="CC319"/>
  <c r="CC321"/>
  <c r="CC317"/>
  <c r="CC307"/>
  <c r="CC326"/>
  <c r="CC325"/>
  <c r="CC329"/>
  <c r="CC328"/>
  <c r="CC335"/>
  <c r="CC334"/>
  <c r="CC337"/>
  <c r="CC339"/>
  <c r="CC379"/>
  <c r="CC382"/>
  <c r="CC384"/>
  <c r="CC381"/>
  <c r="CC378"/>
  <c r="CC480"/>
  <c r="CC490"/>
  <c r="CC508"/>
  <c r="CC511"/>
  <c r="CC510"/>
  <c r="CC515"/>
  <c r="CC513"/>
  <c r="CC517"/>
  <c r="CC519"/>
  <c r="CC502"/>
  <c r="CC492"/>
  <c r="CC494"/>
  <c r="CC498"/>
  <c r="CC500"/>
  <c r="CC497"/>
  <c r="CC407"/>
  <c r="CC412"/>
  <c r="CC411"/>
  <c r="CC415"/>
  <c r="CC414"/>
  <c r="CC423"/>
  <c r="CC421"/>
  <c r="CC431"/>
  <c r="CC430"/>
  <c r="CC425"/>
  <c r="CC435"/>
  <c r="CC438"/>
  <c r="CC437"/>
  <c r="CC434"/>
  <c r="CC442"/>
  <c r="CC441"/>
  <c r="CC587"/>
  <c r="CC590"/>
  <c r="CC592"/>
  <c r="CC589"/>
  <c r="CC595"/>
  <c r="CC594"/>
  <c r="CC601"/>
  <c r="CC599"/>
  <c r="CC598"/>
  <c r="CC605"/>
  <c r="CC608"/>
  <c r="CC607"/>
  <c r="CC612"/>
  <c r="CC611"/>
  <c r="CC525"/>
  <c r="CC529"/>
  <c r="CC527"/>
  <c r="CC531"/>
  <c r="CC533"/>
  <c r="CC535"/>
  <c r="CC547"/>
  <c r="CC549"/>
  <c r="CC537"/>
  <c r="CC555"/>
  <c r="CC551"/>
  <c r="CC121"/>
  <c r="CC120"/>
  <c r="CC154"/>
  <c r="CC156"/>
  <c r="CC158"/>
  <c r="CC153"/>
  <c r="CC152"/>
  <c r="CC22"/>
  <c r="CC21"/>
  <c r="CC26"/>
  <c r="CC28"/>
  <c r="CC30"/>
  <c r="CC25"/>
  <c r="CC34"/>
  <c r="CC36"/>
  <c r="CC38"/>
  <c r="CC40"/>
  <c r="CC42"/>
  <c r="CC44"/>
  <c r="CC46"/>
  <c r="CC48"/>
  <c r="CC50"/>
  <c r="CC62"/>
  <c r="CC61"/>
  <c r="CC70"/>
  <c r="CC72"/>
  <c r="CC74"/>
  <c r="CC80"/>
  <c r="CC76"/>
  <c r="CC88"/>
  <c r="CC87"/>
  <c r="CC91"/>
  <c r="CC90"/>
  <c r="CC93"/>
  <c r="CC86"/>
  <c r="CC54"/>
  <c r="CC53"/>
  <c r="CC168"/>
  <c r="CC167"/>
  <c r="CC175"/>
  <c r="CC174"/>
  <c r="CC179"/>
  <c r="CC181"/>
  <c r="CC183"/>
  <c r="CC185"/>
  <c r="CC177"/>
  <c r="CC171"/>
  <c r="CC198"/>
  <c r="CC200"/>
  <c r="CC197"/>
  <c r="CC204"/>
  <c r="CC209"/>
  <c r="CC219"/>
  <c r="CC211"/>
  <c r="CC222"/>
  <c r="CC224"/>
  <c r="CC221"/>
  <c r="CC233"/>
  <c r="CC232"/>
  <c r="CC227"/>
  <c r="CC226"/>
  <c r="CC390"/>
  <c r="CC389"/>
  <c r="CC399"/>
  <c r="CC398"/>
  <c r="CC393"/>
  <c r="CC387"/>
  <c r="CC675"/>
  <c r="CC672"/>
  <c r="CC681"/>
  <c r="CC683"/>
  <c r="CC685"/>
  <c r="CC687"/>
  <c r="CC693"/>
  <c r="CC697"/>
  <c r="CC702"/>
  <c r="CC706"/>
  <c r="CC708"/>
  <c r="CC712"/>
  <c r="CC715"/>
  <c r="CC717"/>
  <c r="CC714"/>
  <c r="CC720"/>
  <c r="CC722"/>
  <c r="CC724"/>
  <c r="CC719"/>
  <c r="CC727"/>
  <c r="CC726"/>
  <c r="CC733"/>
  <c r="CC732"/>
  <c r="CC738"/>
  <c r="CC736"/>
  <c r="CC745"/>
  <c r="CC747"/>
  <c r="CC744"/>
  <c r="CC750"/>
  <c r="CC749"/>
  <c r="CC754"/>
  <c r="CC761"/>
  <c r="CC758"/>
  <c r="CC773"/>
  <c r="CC775"/>
  <c r="CC777"/>
  <c r="CC781"/>
  <c r="CC788"/>
  <c r="CC787"/>
  <c r="CC785"/>
  <c r="CC783"/>
  <c r="CC792"/>
  <c r="CC790"/>
  <c r="CC794"/>
  <c r="CC800"/>
  <c r="CC808"/>
  <c r="CC810"/>
  <c r="CC807"/>
  <c r="CC799"/>
  <c r="CC814"/>
  <c r="CC813"/>
  <c r="CC797"/>
  <c r="CC829"/>
  <c r="CC827"/>
  <c r="CC826"/>
  <c r="CC819"/>
  <c r="CC837"/>
  <c r="CC836"/>
  <c r="CC834"/>
  <c r="CE265"/>
  <c r="CE264"/>
  <c r="CE268"/>
  <c r="CE267"/>
  <c r="CE263"/>
  <c r="CE270"/>
  <c r="CE279"/>
  <c r="CE283"/>
  <c r="CE275"/>
  <c r="CE260"/>
  <c r="CE305"/>
  <c r="CE311"/>
  <c r="CE313"/>
  <c r="CE315"/>
  <c r="CE319"/>
  <c r="CE321"/>
  <c r="CE317"/>
  <c r="CE326"/>
  <c r="CE325"/>
  <c r="CE329"/>
  <c r="CE328"/>
  <c r="CE335"/>
  <c r="CE334"/>
  <c r="CE337"/>
  <c r="CE339"/>
  <c r="CE379"/>
  <c r="CE382"/>
  <c r="CE384"/>
  <c r="CE381"/>
  <c r="CE378"/>
  <c r="CE480"/>
  <c r="CE490"/>
  <c r="CE508"/>
  <c r="CE511"/>
  <c r="CE510"/>
  <c r="CE515"/>
  <c r="CE513"/>
  <c r="CE517"/>
  <c r="CE519"/>
  <c r="CE492"/>
  <c r="CE494"/>
  <c r="CE498"/>
  <c r="CE500"/>
  <c r="CE497"/>
  <c r="CE407"/>
  <c r="CE412"/>
  <c r="CE411"/>
  <c r="CE415"/>
  <c r="CE414"/>
  <c r="CE404"/>
  <c r="CE423"/>
  <c r="CE421"/>
  <c r="CE431"/>
  <c r="CE430"/>
  <c r="CE425"/>
  <c r="CE435"/>
  <c r="CE438"/>
  <c r="CE437"/>
  <c r="CE434"/>
  <c r="CE442"/>
  <c r="CE441"/>
  <c r="CE587"/>
  <c r="CE590"/>
  <c r="CE592"/>
  <c r="CE589"/>
  <c r="CE595"/>
  <c r="CE594"/>
  <c r="CE601"/>
  <c r="CE599"/>
  <c r="CE598"/>
  <c r="CE605"/>
  <c r="CE608"/>
  <c r="CE607"/>
  <c r="CE604"/>
  <c r="CE612"/>
  <c r="CE611"/>
  <c r="CE525"/>
  <c r="CE529"/>
  <c r="CE527"/>
  <c r="CE531"/>
  <c r="CE533"/>
  <c r="CE535"/>
  <c r="CE547"/>
  <c r="CE549"/>
  <c r="CE537"/>
  <c r="CE555"/>
  <c r="CE551"/>
  <c r="CE121"/>
  <c r="CE120"/>
  <c r="CE154"/>
  <c r="CE156"/>
  <c r="CE158"/>
  <c r="CE153"/>
  <c r="CE152"/>
  <c r="CE227"/>
  <c r="CE226"/>
  <c r="CE204"/>
  <c r="CE209"/>
  <c r="CE219"/>
  <c r="CE211"/>
  <c r="CE222"/>
  <c r="CE224"/>
  <c r="CE221"/>
  <c r="CE233"/>
  <c r="CE232"/>
  <c r="CE168"/>
  <c r="CE167"/>
  <c r="CE175"/>
  <c r="CE174"/>
  <c r="CE179"/>
  <c r="CE181"/>
  <c r="CE183"/>
  <c r="CE185"/>
  <c r="CE177"/>
  <c r="CE171"/>
  <c r="CE198"/>
  <c r="CE200"/>
  <c r="CE197"/>
  <c r="CE22"/>
  <c r="CE21"/>
  <c r="CE26"/>
  <c r="CE28"/>
  <c r="CE30"/>
  <c r="CE25"/>
  <c r="CE34"/>
  <c r="CE36"/>
  <c r="CE38"/>
  <c r="CE40"/>
  <c r="CE42"/>
  <c r="CE44"/>
  <c r="CE46"/>
  <c r="CE48"/>
  <c r="CE50"/>
  <c r="CE33"/>
  <c r="CE62"/>
  <c r="CE61"/>
  <c r="CE70"/>
  <c r="CE72"/>
  <c r="CE74"/>
  <c r="CE80"/>
  <c r="CE76"/>
  <c r="CE88"/>
  <c r="CE87"/>
  <c r="CE91"/>
  <c r="CE90"/>
  <c r="CE93"/>
  <c r="CE86"/>
  <c r="CE54"/>
  <c r="CE53"/>
  <c r="CE390"/>
  <c r="CE389"/>
  <c r="CE399"/>
  <c r="CE398"/>
  <c r="CE393"/>
  <c r="CE387"/>
  <c r="CE675"/>
  <c r="CE672"/>
  <c r="CE681"/>
  <c r="CE683"/>
  <c r="CE685"/>
  <c r="CE687"/>
  <c r="CE678"/>
  <c r="CE693"/>
  <c r="CE697"/>
  <c r="CE702"/>
  <c r="CE706"/>
  <c r="CE708"/>
  <c r="CE712"/>
  <c r="CE715"/>
  <c r="CE717"/>
  <c r="CE714"/>
  <c r="CE699"/>
  <c r="CE720"/>
  <c r="CE722"/>
  <c r="CE724"/>
  <c r="CE719"/>
  <c r="CE727"/>
  <c r="CE726"/>
  <c r="CE733"/>
  <c r="CE732"/>
  <c r="CE738"/>
  <c r="CE736"/>
  <c r="CE745"/>
  <c r="CE747"/>
  <c r="CE744"/>
  <c r="CE750"/>
  <c r="CE749"/>
  <c r="CE743"/>
  <c r="CE754"/>
  <c r="CE761"/>
  <c r="CE758"/>
  <c r="CE773"/>
  <c r="CE775"/>
  <c r="CE777"/>
  <c r="CE781"/>
  <c r="CE772"/>
  <c r="CE788"/>
  <c r="CE787"/>
  <c r="CE785"/>
  <c r="CE783"/>
  <c r="CE792"/>
  <c r="CE790"/>
  <c r="CE794"/>
  <c r="CE800"/>
  <c r="CE808"/>
  <c r="CE810"/>
  <c r="CE807"/>
  <c r="CE799"/>
  <c r="CE814"/>
  <c r="CE813"/>
  <c r="CE829"/>
  <c r="CE827"/>
  <c r="CE826"/>
  <c r="CE819"/>
  <c r="CE837"/>
  <c r="CE836"/>
  <c r="CE834"/>
  <c r="CF181"/>
  <c r="CF315"/>
  <c r="CF329"/>
  <c r="CF328"/>
  <c r="CF379"/>
  <c r="CF407"/>
  <c r="CF421"/>
  <c r="CF435"/>
  <c r="CF490"/>
  <c r="CF498"/>
  <c r="CF535"/>
  <c r="CF601"/>
  <c r="CF612"/>
  <c r="CF611"/>
  <c r="CF681"/>
  <c r="CF724"/>
  <c r="CF733"/>
  <c r="CF732"/>
  <c r="CF747"/>
  <c r="CF750"/>
  <c r="CF749"/>
  <c r="CF790"/>
  <c r="CF792"/>
  <c r="CF794"/>
  <c r="CF810"/>
  <c r="CF829"/>
  <c r="CF837"/>
  <c r="CF836"/>
  <c r="CF834"/>
  <c r="CG265"/>
  <c r="CG264"/>
  <c r="CG498"/>
  <c r="BZ829"/>
  <c r="BZ827"/>
  <c r="BZ826"/>
  <c r="BZ819"/>
  <c r="BZ814"/>
  <c r="BZ813"/>
  <c r="BZ810"/>
  <c r="BZ794"/>
  <c r="BZ790"/>
  <c r="BZ775"/>
  <c r="BZ773"/>
  <c r="BZ754"/>
  <c r="BZ738"/>
  <c r="BZ736"/>
  <c r="BZ655"/>
  <c r="BZ640"/>
  <c r="BZ599"/>
  <c r="BZ573"/>
  <c r="BZ571"/>
  <c r="BZ567"/>
  <c r="BZ566"/>
  <c r="BZ517"/>
  <c r="BZ486"/>
  <c r="BZ475"/>
  <c r="BZ473"/>
  <c r="BZ468"/>
  <c r="BZ466"/>
  <c r="BZ464"/>
  <c r="BZ462"/>
  <c r="BZ461"/>
  <c r="BZ442"/>
  <c r="BZ441"/>
  <c r="BZ438"/>
  <c r="BZ437"/>
  <c r="BZ435"/>
  <c r="BZ431"/>
  <c r="BZ430"/>
  <c r="BZ415"/>
  <c r="BZ414"/>
  <c r="BZ399"/>
  <c r="BZ398"/>
  <c r="BZ393"/>
  <c r="BZ384"/>
  <c r="BZ382"/>
  <c r="BZ381"/>
  <c r="BZ373"/>
  <c r="BZ370"/>
  <c r="BZ369"/>
  <c r="BZ365"/>
  <c r="BZ363"/>
  <c r="BZ337"/>
  <c r="BZ335"/>
  <c r="BZ334"/>
  <c r="BZ321"/>
  <c r="BZ319"/>
  <c r="BZ317"/>
  <c r="BZ315"/>
  <c r="BZ313"/>
  <c r="BZ298"/>
  <c r="BZ288"/>
  <c r="BZ287"/>
  <c r="BZ283"/>
  <c r="BZ279"/>
  <c r="BZ275"/>
  <c r="BZ270"/>
  <c r="BZ253"/>
  <c r="BZ224"/>
  <c r="BZ222"/>
  <c r="BZ221"/>
  <c r="BZ219"/>
  <c r="BZ211"/>
  <c r="BZ209"/>
  <c r="BZ200"/>
  <c r="BZ198"/>
  <c r="BZ197"/>
  <c r="BZ183"/>
  <c r="BZ179"/>
  <c r="BZ175"/>
  <c r="BZ174"/>
  <c r="BZ158"/>
  <c r="BZ156"/>
  <c r="BZ154"/>
  <c r="BZ153"/>
  <c r="BZ152"/>
  <c r="BZ149"/>
  <c r="BZ148"/>
  <c r="BZ146"/>
  <c r="BZ139"/>
  <c r="BZ142"/>
  <c r="BZ141"/>
  <c r="BZ88"/>
  <c r="BZ87"/>
  <c r="BZ80"/>
  <c r="BS79"/>
  <c r="BZ74"/>
  <c r="BZ72"/>
  <c r="BZ62"/>
  <c r="BZ61"/>
  <c r="BZ30"/>
  <c r="BZ28"/>
  <c r="BZ26"/>
  <c r="BZ25"/>
  <c r="BZ22"/>
  <c r="BZ21"/>
  <c r="BV773"/>
  <c r="BV775"/>
  <c r="BV777"/>
  <c r="BV781"/>
  <c r="BV772"/>
  <c r="BV788"/>
  <c r="BV787"/>
  <c r="BV785"/>
  <c r="BV783"/>
  <c r="BV792"/>
  <c r="BV790"/>
  <c r="BV794"/>
  <c r="BW773"/>
  <c r="BW775"/>
  <c r="BW777"/>
  <c r="BW781"/>
  <c r="BW772"/>
  <c r="BW788"/>
  <c r="BW787"/>
  <c r="BW785"/>
  <c r="BW783"/>
  <c r="BW792"/>
  <c r="BW790"/>
  <c r="BW794"/>
  <c r="BW763"/>
  <c r="BX773"/>
  <c r="BX775"/>
  <c r="BX777"/>
  <c r="BX781"/>
  <c r="BX772"/>
  <c r="BX788"/>
  <c r="BX787"/>
  <c r="BX785"/>
  <c r="BX783"/>
  <c r="BX792"/>
  <c r="BX790"/>
  <c r="BX794"/>
  <c r="BY792"/>
  <c r="BY790"/>
  <c r="BY794"/>
  <c r="BU773"/>
  <c r="BU775"/>
  <c r="BU777"/>
  <c r="BU781"/>
  <c r="BU772"/>
  <c r="BU788"/>
  <c r="BU787"/>
  <c r="BU785"/>
  <c r="BU783"/>
  <c r="BU792"/>
  <c r="BU790"/>
  <c r="BU794"/>
  <c r="BT773"/>
  <c r="BT775"/>
  <c r="BT777"/>
  <c r="BT781"/>
  <c r="BT772"/>
  <c r="BT788"/>
  <c r="BT787"/>
  <c r="BT785"/>
  <c r="BT783"/>
  <c r="BT792"/>
  <c r="BT790"/>
  <c r="BT794"/>
  <c r="BT763"/>
  <c r="BW298"/>
  <c r="BX298"/>
  <c r="BY298"/>
  <c r="BV298"/>
  <c r="BU298"/>
  <c r="BT298"/>
  <c r="BU335"/>
  <c r="BU334"/>
  <c r="BU337"/>
  <c r="BU339"/>
  <c r="BU333"/>
  <c r="BV335"/>
  <c r="BV334"/>
  <c r="BV337"/>
  <c r="BV339"/>
  <c r="BV333"/>
  <c r="BW335"/>
  <c r="BW334"/>
  <c r="BW337"/>
  <c r="BW339"/>
  <c r="BX335"/>
  <c r="BX334"/>
  <c r="BX337"/>
  <c r="BX339"/>
  <c r="BX333"/>
  <c r="BT335"/>
  <c r="BT334"/>
  <c r="BT337"/>
  <c r="BT339"/>
  <c r="BT333"/>
  <c r="BU288"/>
  <c r="BU287"/>
  <c r="BU291"/>
  <c r="BU290"/>
  <c r="BU285"/>
  <c r="BV288"/>
  <c r="BV287"/>
  <c r="BV291"/>
  <c r="BV290"/>
  <c r="BW288"/>
  <c r="BW287"/>
  <c r="BW291"/>
  <c r="BW290"/>
  <c r="BW285"/>
  <c r="BX288"/>
  <c r="BX287"/>
  <c r="BX291"/>
  <c r="BX290"/>
  <c r="BX285"/>
  <c r="BY291"/>
  <c r="BY290"/>
  <c r="BT288"/>
  <c r="BT287"/>
  <c r="BT291"/>
  <c r="BT290"/>
  <c r="BT285"/>
  <c r="BS567"/>
  <c r="BS566"/>
  <c r="BS569"/>
  <c r="BS573"/>
  <c r="BS571"/>
  <c r="BS565"/>
  <c r="BS562"/>
  <c r="BS561"/>
  <c r="BS558"/>
  <c r="BT567"/>
  <c r="BT566"/>
  <c r="BT569"/>
  <c r="BT573"/>
  <c r="BT571"/>
  <c r="BT565"/>
  <c r="BU567"/>
  <c r="BU566"/>
  <c r="BU569"/>
  <c r="BU573"/>
  <c r="BU571"/>
  <c r="BU565"/>
  <c r="BV567"/>
  <c r="BV566"/>
  <c r="BV569"/>
  <c r="BV573"/>
  <c r="BV571"/>
  <c r="BV565"/>
  <c r="BW567"/>
  <c r="BW566"/>
  <c r="BW569"/>
  <c r="BW573"/>
  <c r="BW571"/>
  <c r="BW565"/>
  <c r="BW562"/>
  <c r="BW561"/>
  <c r="BW558"/>
  <c r="BX567"/>
  <c r="BX566"/>
  <c r="BX569"/>
  <c r="BX573"/>
  <c r="BX571"/>
  <c r="BX565"/>
  <c r="BY569"/>
  <c r="BR567"/>
  <c r="BR566"/>
  <c r="BR569"/>
  <c r="BR573"/>
  <c r="BR571"/>
  <c r="BR565"/>
  <c r="BU175"/>
  <c r="BU174"/>
  <c r="BU179"/>
  <c r="BU181"/>
  <c r="BU183"/>
  <c r="BU185"/>
  <c r="BU177"/>
  <c r="BV175"/>
  <c r="BV174"/>
  <c r="BV179"/>
  <c r="BV181"/>
  <c r="BV183"/>
  <c r="BV185"/>
  <c r="BW175"/>
  <c r="BW174"/>
  <c r="BW179"/>
  <c r="BW181"/>
  <c r="BW183"/>
  <c r="BW185"/>
  <c r="BW177"/>
  <c r="BX175"/>
  <c r="BX174"/>
  <c r="BX179"/>
  <c r="BX181"/>
  <c r="BX183"/>
  <c r="BX185"/>
  <c r="BY181"/>
  <c r="BY185"/>
  <c r="BT175"/>
  <c r="BT174"/>
  <c r="BT179"/>
  <c r="BT181"/>
  <c r="BT183"/>
  <c r="BT185"/>
  <c r="BU745"/>
  <c r="BU747"/>
  <c r="BU744"/>
  <c r="BV745"/>
  <c r="BV747"/>
  <c r="BV744"/>
  <c r="BW745"/>
  <c r="BW747"/>
  <c r="BW744"/>
  <c r="BX747"/>
  <c r="BX745"/>
  <c r="BX744"/>
  <c r="BX750"/>
  <c r="BX749"/>
  <c r="BX743"/>
  <c r="BY747"/>
  <c r="BY745"/>
  <c r="BY744"/>
  <c r="BZ747"/>
  <c r="BT745"/>
  <c r="BT744"/>
  <c r="BT750"/>
  <c r="BT749"/>
  <c r="BT743"/>
  <c r="BU329"/>
  <c r="BV329"/>
  <c r="BW329"/>
  <c r="BW331"/>
  <c r="BW328"/>
  <c r="BX329"/>
  <c r="BX331"/>
  <c r="BX328"/>
  <c r="BY329"/>
  <c r="BZ329"/>
  <c r="BT329"/>
  <c r="BU331"/>
  <c r="BU328"/>
  <c r="BV331"/>
  <c r="AY332"/>
  <c r="BE332"/>
  <c r="AZ332"/>
  <c r="BF332"/>
  <c r="BM332"/>
  <c r="BT331"/>
  <c r="BT328"/>
  <c r="BU305"/>
  <c r="BU311"/>
  <c r="BU313"/>
  <c r="BU315"/>
  <c r="BU319"/>
  <c r="BU321"/>
  <c r="BU317"/>
  <c r="BU326"/>
  <c r="BU325"/>
  <c r="BV305"/>
  <c r="BV311"/>
  <c r="BV313"/>
  <c r="BV315"/>
  <c r="BV319"/>
  <c r="BV321"/>
  <c r="BV317"/>
  <c r="BV307"/>
  <c r="BV326"/>
  <c r="BV325"/>
  <c r="BW305"/>
  <c r="BW311"/>
  <c r="BW313"/>
  <c r="BW315"/>
  <c r="BW319"/>
  <c r="BW321"/>
  <c r="BW317"/>
  <c r="BW307"/>
  <c r="BW326"/>
  <c r="BW325"/>
  <c r="BX305"/>
  <c r="BX311"/>
  <c r="BX313"/>
  <c r="BX315"/>
  <c r="BX319"/>
  <c r="BX321"/>
  <c r="BX317"/>
  <c r="BX326"/>
  <c r="BX325"/>
  <c r="BY315"/>
  <c r="BY326"/>
  <c r="BY325"/>
  <c r="BZ326"/>
  <c r="BZ325"/>
  <c r="BT305"/>
  <c r="BT311"/>
  <c r="BT313"/>
  <c r="BT315"/>
  <c r="BT319"/>
  <c r="BT321"/>
  <c r="BT317"/>
  <c r="BT307"/>
  <c r="BT326"/>
  <c r="BT325"/>
  <c r="BU265"/>
  <c r="BU264"/>
  <c r="BU268"/>
  <c r="BU267"/>
  <c r="BU263"/>
  <c r="BV265"/>
  <c r="BV264"/>
  <c r="BV268"/>
  <c r="BV267"/>
  <c r="BW265"/>
  <c r="BW264"/>
  <c r="BW268"/>
  <c r="BW267"/>
  <c r="BX268"/>
  <c r="BX267"/>
  <c r="BX265"/>
  <c r="BX264"/>
  <c r="BX263"/>
  <c r="BY265"/>
  <c r="BY264"/>
  <c r="BZ265"/>
  <c r="BZ264"/>
  <c r="BT265"/>
  <c r="BT264"/>
  <c r="BT268"/>
  <c r="BT267"/>
  <c r="BZ693"/>
  <c r="AZ711"/>
  <c r="BF711"/>
  <c r="BM711"/>
  <c r="BS711"/>
  <c r="BS705"/>
  <c r="BZ705"/>
  <c r="BZ704"/>
  <c r="BZ720"/>
  <c r="BZ724"/>
  <c r="BY693"/>
  <c r="AY711"/>
  <c r="BE711"/>
  <c r="BL711"/>
  <c r="BR711"/>
  <c r="BY711"/>
  <c r="BY710"/>
  <c r="BR705"/>
  <c r="BY705"/>
  <c r="BY704"/>
  <c r="BY733"/>
  <c r="BY732"/>
  <c r="BY724"/>
  <c r="BX693"/>
  <c r="BX710"/>
  <c r="BX702"/>
  <c r="BX704"/>
  <c r="BX706"/>
  <c r="BX708"/>
  <c r="BX712"/>
  <c r="BX715"/>
  <c r="BX717"/>
  <c r="BX714"/>
  <c r="BX697"/>
  <c r="BX720"/>
  <c r="BX722"/>
  <c r="BX724"/>
  <c r="BX719"/>
  <c r="BX727"/>
  <c r="BX726"/>
  <c r="BX733"/>
  <c r="BX732"/>
  <c r="BX738"/>
  <c r="BX736"/>
  <c r="BW710"/>
  <c r="BW702"/>
  <c r="BW704"/>
  <c r="BW706"/>
  <c r="BW708"/>
  <c r="BW712"/>
  <c r="BW715"/>
  <c r="BW717"/>
  <c r="BW714"/>
  <c r="BW693"/>
  <c r="BW697"/>
  <c r="BW720"/>
  <c r="BW722"/>
  <c r="BW724"/>
  <c r="BW719"/>
  <c r="BW727"/>
  <c r="BW726"/>
  <c r="BW733"/>
  <c r="BW732"/>
  <c r="BW738"/>
  <c r="BW736"/>
  <c r="BU710"/>
  <c r="BU702"/>
  <c r="BU704"/>
  <c r="BU706"/>
  <c r="BU708"/>
  <c r="BU712"/>
  <c r="BU715"/>
  <c r="BU717"/>
  <c r="BU714"/>
  <c r="BU733"/>
  <c r="BU732"/>
  <c r="BU738"/>
  <c r="BU736"/>
  <c r="BU693"/>
  <c r="BU697"/>
  <c r="BU720"/>
  <c r="BU722"/>
  <c r="BU724"/>
  <c r="BU719"/>
  <c r="BU727"/>
  <c r="BU726"/>
  <c r="BV710"/>
  <c r="BV702"/>
  <c r="BV704"/>
  <c r="BV706"/>
  <c r="BV708"/>
  <c r="BV712"/>
  <c r="BV715"/>
  <c r="BV717"/>
  <c r="BV714"/>
  <c r="BV699"/>
  <c r="BV693"/>
  <c r="BV697"/>
  <c r="BV720"/>
  <c r="BV722"/>
  <c r="BV724"/>
  <c r="BV719"/>
  <c r="BV727"/>
  <c r="BV726"/>
  <c r="BV733"/>
  <c r="BV732"/>
  <c r="BV738"/>
  <c r="BV736"/>
  <c r="BV729"/>
  <c r="BT710"/>
  <c r="BT702"/>
  <c r="BT704"/>
  <c r="BT706"/>
  <c r="BT708"/>
  <c r="BT712"/>
  <c r="BT715"/>
  <c r="BT717"/>
  <c r="BT714"/>
  <c r="BT699"/>
  <c r="BT727"/>
  <c r="BT726"/>
  <c r="BT732"/>
  <c r="BT738"/>
  <c r="BT736"/>
  <c r="BT729"/>
  <c r="BT693"/>
  <c r="BT697"/>
  <c r="BT720"/>
  <c r="BT722"/>
  <c r="BT724"/>
  <c r="BU141"/>
  <c r="BU137"/>
  <c r="BU139"/>
  <c r="BU149"/>
  <c r="BU148"/>
  <c r="BU146"/>
  <c r="BV141"/>
  <c r="BV137"/>
  <c r="BV139"/>
  <c r="BV149"/>
  <c r="BV148"/>
  <c r="BV146"/>
  <c r="BW141"/>
  <c r="BW137"/>
  <c r="BW139"/>
  <c r="BW149"/>
  <c r="BW148"/>
  <c r="BW146"/>
  <c r="BX141"/>
  <c r="BX137"/>
  <c r="BX139"/>
  <c r="BX149"/>
  <c r="BX148"/>
  <c r="BX146"/>
  <c r="BY142"/>
  <c r="BY141"/>
  <c r="BY139"/>
  <c r="BT141"/>
  <c r="BT137"/>
  <c r="BT139"/>
  <c r="BT149"/>
  <c r="BT148"/>
  <c r="BT146"/>
  <c r="AQ186"/>
  <c r="AT186"/>
  <c r="AT185"/>
  <c r="AM186"/>
  <c r="AM185"/>
  <c r="N186"/>
  <c r="N185"/>
  <c r="G186"/>
  <c r="BR185"/>
  <c r="BQ185"/>
  <c r="BP185"/>
  <c r="BO185"/>
  <c r="BN185"/>
  <c r="BM185"/>
  <c r="BK185"/>
  <c r="BJ185"/>
  <c r="BI185"/>
  <c r="BH185"/>
  <c r="BG185"/>
  <c r="BF185"/>
  <c r="BD185"/>
  <c r="BC185"/>
  <c r="BB185"/>
  <c r="BA185"/>
  <c r="AZ185"/>
  <c r="AX185"/>
  <c r="AW185"/>
  <c r="AV185"/>
  <c r="AU185"/>
  <c r="AS185"/>
  <c r="AR185"/>
  <c r="AQ185"/>
  <c r="AP185"/>
  <c r="AO185"/>
  <c r="AN185"/>
  <c r="Q185"/>
  <c r="P185"/>
  <c r="O185"/>
  <c r="M185"/>
  <c r="L185"/>
  <c r="K185"/>
  <c r="J185"/>
  <c r="I185"/>
  <c r="H185"/>
  <c r="G185"/>
  <c r="F185"/>
  <c r="BX227"/>
  <c r="BX226"/>
  <c r="BX204"/>
  <c r="BX209"/>
  <c r="BX219"/>
  <c r="BX211"/>
  <c r="BX222"/>
  <c r="BX224"/>
  <c r="BX221"/>
  <c r="BX233"/>
  <c r="BX232"/>
  <c r="BX242"/>
  <c r="BX253"/>
  <c r="BX240"/>
  <c r="BX168"/>
  <c r="BX167"/>
  <c r="BX198"/>
  <c r="BX200"/>
  <c r="BX197"/>
  <c r="BX36"/>
  <c r="BX34"/>
  <c r="BX38"/>
  <c r="BX40"/>
  <c r="BX42"/>
  <c r="BX44"/>
  <c r="BX46"/>
  <c r="BX48"/>
  <c r="BX50"/>
  <c r="BX22"/>
  <c r="BX21"/>
  <c r="BX26"/>
  <c r="BX28"/>
  <c r="BX30"/>
  <c r="BX25"/>
  <c r="BX62"/>
  <c r="BX61"/>
  <c r="BX70"/>
  <c r="BX72"/>
  <c r="BX74"/>
  <c r="BX80"/>
  <c r="BX76"/>
  <c r="BX88"/>
  <c r="BX87"/>
  <c r="BX91"/>
  <c r="BX90"/>
  <c r="BX93"/>
  <c r="BX54"/>
  <c r="BX53"/>
  <c r="BX121"/>
  <c r="BX120"/>
  <c r="BX154"/>
  <c r="BX156"/>
  <c r="BX158"/>
  <c r="BX153"/>
  <c r="BX152"/>
  <c r="BX754"/>
  <c r="BX761"/>
  <c r="BX758"/>
  <c r="BX675"/>
  <c r="BX672"/>
  <c r="BX681"/>
  <c r="BX683"/>
  <c r="BX685"/>
  <c r="BX687"/>
  <c r="BX678"/>
  <c r="BX270"/>
  <c r="BX279"/>
  <c r="BX283"/>
  <c r="BX275"/>
  <c r="BX343"/>
  <c r="BX346"/>
  <c r="BX365"/>
  <c r="BX363"/>
  <c r="BX348"/>
  <c r="BX370"/>
  <c r="BX373"/>
  <c r="BX369"/>
  <c r="BX379"/>
  <c r="BX382"/>
  <c r="BX384"/>
  <c r="BX381"/>
  <c r="BX378"/>
  <c r="BX562"/>
  <c r="BX561"/>
  <c r="BX525"/>
  <c r="BX529"/>
  <c r="BX527"/>
  <c r="BX531"/>
  <c r="BX533"/>
  <c r="BX535"/>
  <c r="BX547"/>
  <c r="BX549"/>
  <c r="BX537"/>
  <c r="BX555"/>
  <c r="BX551"/>
  <c r="BX390"/>
  <c r="BX389"/>
  <c r="BX399"/>
  <c r="BX398"/>
  <c r="BX393"/>
  <c r="BX387"/>
  <c r="BX407"/>
  <c r="BX412"/>
  <c r="BX411"/>
  <c r="BX415"/>
  <c r="BX414"/>
  <c r="BX404"/>
  <c r="BX423"/>
  <c r="BX421"/>
  <c r="BX431"/>
  <c r="BX430"/>
  <c r="BX425"/>
  <c r="BX418"/>
  <c r="BX435"/>
  <c r="BX438"/>
  <c r="BX437"/>
  <c r="BX434"/>
  <c r="BX442"/>
  <c r="BX441"/>
  <c r="BX452"/>
  <c r="BX450"/>
  <c r="BX446"/>
  <c r="BX455"/>
  <c r="BX462"/>
  <c r="BX464"/>
  <c r="BX461"/>
  <c r="BX471"/>
  <c r="BX470"/>
  <c r="BX468"/>
  <c r="BX466"/>
  <c r="BX475"/>
  <c r="BX473"/>
  <c r="BX488"/>
  <c r="BX486"/>
  <c r="BX480"/>
  <c r="BX490"/>
  <c r="BX508"/>
  <c r="BX511"/>
  <c r="BX510"/>
  <c r="BX515"/>
  <c r="BX513"/>
  <c r="BX517"/>
  <c r="BX519"/>
  <c r="BX492"/>
  <c r="BX494"/>
  <c r="BX498"/>
  <c r="BX500"/>
  <c r="BX497"/>
  <c r="BX587"/>
  <c r="BX590"/>
  <c r="BX592"/>
  <c r="BX589"/>
  <c r="BX595"/>
  <c r="BX594"/>
  <c r="BX584"/>
  <c r="BX601"/>
  <c r="BX598"/>
  <c r="BX605"/>
  <c r="BX608"/>
  <c r="BX607"/>
  <c r="BX604"/>
  <c r="BX612"/>
  <c r="BX611"/>
  <c r="BX630"/>
  <c r="BX638"/>
  <c r="BX640"/>
  <c r="BX636"/>
  <c r="BX642"/>
  <c r="BX647"/>
  <c r="BX651"/>
  <c r="BX650"/>
  <c r="BX655"/>
  <c r="BX653"/>
  <c r="BX649"/>
  <c r="BX800"/>
  <c r="BX808"/>
  <c r="BX810"/>
  <c r="BX807"/>
  <c r="BX799"/>
  <c r="BX814"/>
  <c r="BX813"/>
  <c r="BX797"/>
  <c r="BX829"/>
  <c r="BX827"/>
  <c r="BX826"/>
  <c r="BX819"/>
  <c r="BX837"/>
  <c r="BX836"/>
  <c r="BX834"/>
  <c r="BS183"/>
  <c r="BS179"/>
  <c r="BS175"/>
  <c r="BS174"/>
  <c r="BS198"/>
  <c r="BS200"/>
  <c r="BS197"/>
  <c r="BS209"/>
  <c r="BS219"/>
  <c r="BS211"/>
  <c r="BS222"/>
  <c r="BS224"/>
  <c r="BS221"/>
  <c r="BS242"/>
  <c r="BS253"/>
  <c r="BS240"/>
  <c r="BS227"/>
  <c r="BS226"/>
  <c r="BS270"/>
  <c r="BS279"/>
  <c r="BS283"/>
  <c r="BS275"/>
  <c r="BS288"/>
  <c r="BS287"/>
  <c r="BS291"/>
  <c r="BS290"/>
  <c r="BS285"/>
  <c r="BS311"/>
  <c r="BS313"/>
  <c r="BS315"/>
  <c r="BS319"/>
  <c r="BS321"/>
  <c r="BS317"/>
  <c r="BS335"/>
  <c r="BS334"/>
  <c r="BS337"/>
  <c r="BS333"/>
  <c r="BS343"/>
  <c r="BS365"/>
  <c r="BS363"/>
  <c r="BS370"/>
  <c r="BS373"/>
  <c r="BS369"/>
  <c r="BS379"/>
  <c r="BS382"/>
  <c r="BS384"/>
  <c r="BS381"/>
  <c r="BS378"/>
  <c r="BS720"/>
  <c r="BS738"/>
  <c r="BS736"/>
  <c r="BS745"/>
  <c r="BS744"/>
  <c r="BS750"/>
  <c r="BS749"/>
  <c r="BS743"/>
  <c r="BS754"/>
  <c r="BS761"/>
  <c r="BS758"/>
  <c r="BS773"/>
  <c r="BS775"/>
  <c r="BS790"/>
  <c r="BS22"/>
  <c r="BS21"/>
  <c r="BS26"/>
  <c r="BS28"/>
  <c r="BS30"/>
  <c r="BS25"/>
  <c r="BS36"/>
  <c r="BS40"/>
  <c r="BS44"/>
  <c r="BS48"/>
  <c r="BS50"/>
  <c r="BS62"/>
  <c r="BS61"/>
  <c r="BS70"/>
  <c r="BS72"/>
  <c r="BS74"/>
  <c r="BS80"/>
  <c r="BS88"/>
  <c r="BS87"/>
  <c r="BS91"/>
  <c r="BS90"/>
  <c r="BS93"/>
  <c r="BS137"/>
  <c r="BS139"/>
  <c r="BS149"/>
  <c r="BS148"/>
  <c r="BS146"/>
  <c r="BS154"/>
  <c r="BS156"/>
  <c r="BS158"/>
  <c r="BS153"/>
  <c r="BS152"/>
  <c r="BS390"/>
  <c r="BS389"/>
  <c r="BS399"/>
  <c r="BS398"/>
  <c r="BS393"/>
  <c r="BS415"/>
  <c r="BS414"/>
  <c r="BS431"/>
  <c r="BS430"/>
  <c r="BS435"/>
  <c r="BS438"/>
  <c r="BS437"/>
  <c r="BS442"/>
  <c r="BS441"/>
  <c r="BS452"/>
  <c r="BS446"/>
  <c r="BS462"/>
  <c r="BS464"/>
  <c r="BS461"/>
  <c r="BS471"/>
  <c r="BS470"/>
  <c r="BS468"/>
  <c r="BS466"/>
  <c r="BS475"/>
  <c r="BS473"/>
  <c r="BS457"/>
  <c r="BS488"/>
  <c r="BS486"/>
  <c r="BS482"/>
  <c r="BS517"/>
  <c r="BS500"/>
  <c r="BS497"/>
  <c r="BS595"/>
  <c r="BS594"/>
  <c r="BS599"/>
  <c r="BS630"/>
  <c r="BS640"/>
  <c r="BS642"/>
  <c r="BS655"/>
  <c r="BS653"/>
  <c r="BS810"/>
  <c r="BS814"/>
  <c r="BS813"/>
  <c r="BS829"/>
  <c r="BS827"/>
  <c r="BS826"/>
  <c r="BS819"/>
  <c r="BZ40"/>
  <c r="BZ44"/>
  <c r="BZ48"/>
  <c r="BZ50"/>
  <c r="BZ70"/>
  <c r="BZ750"/>
  <c r="BZ749"/>
  <c r="BZ343"/>
  <c r="BZ346"/>
  <c r="BZ562"/>
  <c r="BZ561"/>
  <c r="BZ529"/>
  <c r="BZ452"/>
  <c r="BZ455"/>
  <c r="BZ488"/>
  <c r="BZ482"/>
  <c r="BZ494"/>
  <c r="BZ498"/>
  <c r="BZ500"/>
  <c r="BZ497"/>
  <c r="BZ647"/>
  <c r="BW407"/>
  <c r="BW412"/>
  <c r="BW411"/>
  <c r="BW415"/>
  <c r="BW414"/>
  <c r="BW421"/>
  <c r="BW423"/>
  <c r="BW431"/>
  <c r="BW430"/>
  <c r="BW425"/>
  <c r="BW418"/>
  <c r="BW490"/>
  <c r="BW488"/>
  <c r="BW486"/>
  <c r="BW482"/>
  <c r="BW480"/>
  <c r="BW508"/>
  <c r="BW511"/>
  <c r="BW510"/>
  <c r="BW515"/>
  <c r="BW513"/>
  <c r="BW517"/>
  <c r="BW519"/>
  <c r="BW502"/>
  <c r="BW492"/>
  <c r="BW494"/>
  <c r="BW498"/>
  <c r="BW500"/>
  <c r="BW497"/>
  <c r="BW435"/>
  <c r="BW438"/>
  <c r="BW437"/>
  <c r="BW434"/>
  <c r="BW442"/>
  <c r="BW441"/>
  <c r="BW452"/>
  <c r="BW450"/>
  <c r="BW446"/>
  <c r="BW455"/>
  <c r="BW462"/>
  <c r="BW464"/>
  <c r="BW461"/>
  <c r="BW471"/>
  <c r="BW470"/>
  <c r="BW468"/>
  <c r="BW466"/>
  <c r="BW475"/>
  <c r="BW473"/>
  <c r="BW587"/>
  <c r="BW590"/>
  <c r="BW592"/>
  <c r="BW589"/>
  <c r="BW595"/>
  <c r="BW594"/>
  <c r="BW584"/>
  <c r="BW601"/>
  <c r="BW598"/>
  <c r="BW605"/>
  <c r="BW608"/>
  <c r="BW607"/>
  <c r="BW642"/>
  <c r="BW630"/>
  <c r="BW638"/>
  <c r="BW640"/>
  <c r="BW636"/>
  <c r="BW647"/>
  <c r="BW651"/>
  <c r="BW650"/>
  <c r="BW655"/>
  <c r="BW653"/>
  <c r="BW649"/>
  <c r="BW612"/>
  <c r="BW611"/>
  <c r="BW808"/>
  <c r="BW810"/>
  <c r="BW807"/>
  <c r="BW814"/>
  <c r="BW813"/>
  <c r="BW168"/>
  <c r="BW167"/>
  <c r="BW198"/>
  <c r="BW200"/>
  <c r="BW197"/>
  <c r="BW204"/>
  <c r="BW209"/>
  <c r="BW219"/>
  <c r="BW211"/>
  <c r="BW222"/>
  <c r="BW224"/>
  <c r="BW221"/>
  <c r="BW233"/>
  <c r="BW232"/>
  <c r="BW242"/>
  <c r="BW253"/>
  <c r="BW240"/>
  <c r="BW227"/>
  <c r="BW226"/>
  <c r="BW203"/>
  <c r="BW121"/>
  <c r="BW120"/>
  <c r="BW154"/>
  <c r="BW156"/>
  <c r="BW158"/>
  <c r="BW80"/>
  <c r="BW76"/>
  <c r="BW70"/>
  <c r="BW72"/>
  <c r="BW74"/>
  <c r="BW88"/>
  <c r="BW87"/>
  <c r="BW91"/>
  <c r="BW90"/>
  <c r="BW93"/>
  <c r="BW22"/>
  <c r="BW21"/>
  <c r="BW26"/>
  <c r="BW28"/>
  <c r="BW30"/>
  <c r="BW34"/>
  <c r="BW36"/>
  <c r="BW38"/>
  <c r="BW40"/>
  <c r="BW42"/>
  <c r="BW44"/>
  <c r="BW46"/>
  <c r="BW48"/>
  <c r="BW50"/>
  <c r="BW62"/>
  <c r="BW61"/>
  <c r="BW54"/>
  <c r="BW53"/>
  <c r="BW750"/>
  <c r="BW749"/>
  <c r="BW754"/>
  <c r="BW761"/>
  <c r="BW758"/>
  <c r="BW675"/>
  <c r="BW672"/>
  <c r="BW681"/>
  <c r="BW683"/>
  <c r="BW685"/>
  <c r="BW687"/>
  <c r="BW678"/>
  <c r="BW270"/>
  <c r="BW279"/>
  <c r="BW283"/>
  <c r="BW275"/>
  <c r="BW363"/>
  <c r="BW365"/>
  <c r="BW348"/>
  <c r="BW343"/>
  <c r="BW346"/>
  <c r="BW370"/>
  <c r="BW373"/>
  <c r="BW369"/>
  <c r="BW379"/>
  <c r="BW382"/>
  <c r="BW384"/>
  <c r="BW381"/>
  <c r="BW378"/>
  <c r="BW525"/>
  <c r="BW529"/>
  <c r="BW527"/>
  <c r="BW531"/>
  <c r="BW533"/>
  <c r="BW535"/>
  <c r="BW547"/>
  <c r="BW549"/>
  <c r="BW537"/>
  <c r="BW555"/>
  <c r="BW551"/>
  <c r="BW390"/>
  <c r="BW389"/>
  <c r="BW399"/>
  <c r="BW398"/>
  <c r="BW393"/>
  <c r="BW829"/>
  <c r="BW827"/>
  <c r="BW826"/>
  <c r="BW819"/>
  <c r="BW837"/>
  <c r="BW836"/>
  <c r="BW834"/>
  <c r="BV587"/>
  <c r="BV590"/>
  <c r="BV592"/>
  <c r="BV589"/>
  <c r="BV595"/>
  <c r="BV594"/>
  <c r="BV601"/>
  <c r="BV598"/>
  <c r="BV605"/>
  <c r="BV608"/>
  <c r="BV607"/>
  <c r="BV604"/>
  <c r="BV612"/>
  <c r="BV611"/>
  <c r="BV642"/>
  <c r="BV651"/>
  <c r="BV650"/>
  <c r="BV655"/>
  <c r="BV653"/>
  <c r="BV649"/>
  <c r="BV638"/>
  <c r="BV640"/>
  <c r="BV636"/>
  <c r="BV630"/>
  <c r="BV647"/>
  <c r="BV629"/>
  <c r="BV74"/>
  <c r="BV80"/>
  <c r="BV76"/>
  <c r="BV70"/>
  <c r="BV72"/>
  <c r="BV88"/>
  <c r="BV87"/>
  <c r="BV91"/>
  <c r="BV90"/>
  <c r="BV93"/>
  <c r="BV86"/>
  <c r="BV34"/>
  <c r="BV36"/>
  <c r="BV38"/>
  <c r="BV40"/>
  <c r="BV42"/>
  <c r="BV44"/>
  <c r="BV46"/>
  <c r="BV48"/>
  <c r="BV50"/>
  <c r="BV22"/>
  <c r="BV21"/>
  <c r="BV26"/>
  <c r="BV28"/>
  <c r="BV30"/>
  <c r="BV25"/>
  <c r="BV62"/>
  <c r="BV61"/>
  <c r="BV54"/>
  <c r="BV53"/>
  <c r="BV121"/>
  <c r="BV120"/>
  <c r="BV154"/>
  <c r="BV156"/>
  <c r="BV158"/>
  <c r="BV153"/>
  <c r="BV152"/>
  <c r="BV435"/>
  <c r="BV438"/>
  <c r="BV437"/>
  <c r="BV434"/>
  <c r="BV421"/>
  <c r="BV423"/>
  <c r="BV431"/>
  <c r="BV430"/>
  <c r="BV425"/>
  <c r="BV418"/>
  <c r="BV508"/>
  <c r="BV511"/>
  <c r="BV510"/>
  <c r="BV515"/>
  <c r="BV513"/>
  <c r="BV517"/>
  <c r="BV519"/>
  <c r="BV488"/>
  <c r="BV486"/>
  <c r="BV482"/>
  <c r="BV480"/>
  <c r="BV490"/>
  <c r="BV492"/>
  <c r="BV494"/>
  <c r="BV498"/>
  <c r="BV500"/>
  <c r="BV497"/>
  <c r="BV407"/>
  <c r="BV415"/>
  <c r="BV414"/>
  <c r="BV412"/>
  <c r="BV411"/>
  <c r="BV404"/>
  <c r="BV452"/>
  <c r="BV450"/>
  <c r="BV446"/>
  <c r="BV455"/>
  <c r="BV462"/>
  <c r="BV464"/>
  <c r="BV461"/>
  <c r="BV471"/>
  <c r="BV470"/>
  <c r="BV468"/>
  <c r="BV466"/>
  <c r="BV475"/>
  <c r="BV473"/>
  <c r="BV442"/>
  <c r="BV441"/>
  <c r="BV681"/>
  <c r="BV683"/>
  <c r="BV685"/>
  <c r="BV687"/>
  <c r="BV678"/>
  <c r="BV750"/>
  <c r="BV749"/>
  <c r="BV743"/>
  <c r="BV754"/>
  <c r="BV761"/>
  <c r="BV758"/>
  <c r="BV675"/>
  <c r="BV672"/>
  <c r="BV209"/>
  <c r="BV219"/>
  <c r="BV211"/>
  <c r="BV204"/>
  <c r="BV222"/>
  <c r="BV224"/>
  <c r="BV221"/>
  <c r="BV233"/>
  <c r="BV232"/>
  <c r="BV242"/>
  <c r="BV253"/>
  <c r="BV240"/>
  <c r="BV227"/>
  <c r="BV226"/>
  <c r="BV168"/>
  <c r="BV167"/>
  <c r="BV198"/>
  <c r="BV200"/>
  <c r="BV197"/>
  <c r="BV279"/>
  <c r="BV283"/>
  <c r="BV275"/>
  <c r="BV270"/>
  <c r="BV365"/>
  <c r="BV363"/>
  <c r="BV348"/>
  <c r="BV370"/>
  <c r="BV373"/>
  <c r="BV343"/>
  <c r="BV346"/>
  <c r="BV379"/>
  <c r="BV382"/>
  <c r="BV384"/>
  <c r="BV381"/>
  <c r="BV378"/>
  <c r="BV555"/>
  <c r="BV551"/>
  <c r="BV525"/>
  <c r="BV529"/>
  <c r="BV527"/>
  <c r="BV531"/>
  <c r="BV533"/>
  <c r="BV535"/>
  <c r="BV547"/>
  <c r="BV549"/>
  <c r="BV562"/>
  <c r="BV561"/>
  <c r="BV390"/>
  <c r="BV389"/>
  <c r="BV399"/>
  <c r="BV398"/>
  <c r="BV393"/>
  <c r="BV800"/>
  <c r="BV808"/>
  <c r="BV810"/>
  <c r="BV807"/>
  <c r="BV799"/>
  <c r="BV814"/>
  <c r="BV813"/>
  <c r="BV829"/>
  <c r="BV827"/>
  <c r="BV826"/>
  <c r="BV819"/>
  <c r="BV837"/>
  <c r="BV836"/>
  <c r="BV834"/>
  <c r="BT62"/>
  <c r="BT61"/>
  <c r="BT80"/>
  <c r="BT76"/>
  <c r="BT70"/>
  <c r="BT72"/>
  <c r="BT74"/>
  <c r="BT88"/>
  <c r="BT87"/>
  <c r="BT91"/>
  <c r="BT90"/>
  <c r="BT93"/>
  <c r="BT34"/>
  <c r="BT36"/>
  <c r="BT38"/>
  <c r="BT40"/>
  <c r="BT42"/>
  <c r="BT44"/>
  <c r="BT46"/>
  <c r="BT48"/>
  <c r="BT50"/>
  <c r="BT33"/>
  <c r="BT26"/>
  <c r="BT28"/>
  <c r="BT30"/>
  <c r="BT25"/>
  <c r="BT22"/>
  <c r="BT21"/>
  <c r="BT54"/>
  <c r="BT53"/>
  <c r="BT681"/>
  <c r="BT683"/>
  <c r="BT685"/>
  <c r="BT687"/>
  <c r="BT678"/>
  <c r="BT754"/>
  <c r="BT761"/>
  <c r="BT758"/>
  <c r="BT753"/>
  <c r="BT675"/>
  <c r="BT672"/>
  <c r="BT442"/>
  <c r="BT441"/>
  <c r="BT407"/>
  <c r="BT412"/>
  <c r="BT411"/>
  <c r="BT415"/>
  <c r="BT414"/>
  <c r="BT404"/>
  <c r="BT421"/>
  <c r="BT423"/>
  <c r="BT431"/>
  <c r="BT430"/>
  <c r="BT425"/>
  <c r="BT418"/>
  <c r="BT452"/>
  <c r="BT450"/>
  <c r="BT446"/>
  <c r="BT455"/>
  <c r="BT462"/>
  <c r="BT464"/>
  <c r="BT461"/>
  <c r="BT471"/>
  <c r="BT470"/>
  <c r="BT468"/>
  <c r="BT466"/>
  <c r="BT475"/>
  <c r="BT473"/>
  <c r="BT457"/>
  <c r="BT511"/>
  <c r="BT510"/>
  <c r="BT508"/>
  <c r="BT517"/>
  <c r="BT515"/>
  <c r="BT513"/>
  <c r="BT519"/>
  <c r="BT488"/>
  <c r="BT486"/>
  <c r="BT482"/>
  <c r="BT480"/>
  <c r="BT490"/>
  <c r="BT492"/>
  <c r="BT494"/>
  <c r="BT498"/>
  <c r="BT500"/>
  <c r="BT497"/>
  <c r="BT435"/>
  <c r="BT438"/>
  <c r="BT437"/>
  <c r="BT434"/>
  <c r="BT535"/>
  <c r="BT555"/>
  <c r="BT551"/>
  <c r="BT525"/>
  <c r="BT529"/>
  <c r="BT527"/>
  <c r="BT531"/>
  <c r="BT533"/>
  <c r="BT547"/>
  <c r="BT549"/>
  <c r="BT537"/>
  <c r="BT562"/>
  <c r="BT561"/>
  <c r="BT558"/>
  <c r="BT837"/>
  <c r="BT836"/>
  <c r="BT834"/>
  <c r="BT587"/>
  <c r="BT590"/>
  <c r="BT592"/>
  <c r="BT589"/>
  <c r="BT595"/>
  <c r="BT594"/>
  <c r="BT584"/>
  <c r="BT605"/>
  <c r="BT608"/>
  <c r="BT607"/>
  <c r="BT604"/>
  <c r="BT601"/>
  <c r="BT598"/>
  <c r="BT653"/>
  <c r="BT651"/>
  <c r="BT650"/>
  <c r="BT655"/>
  <c r="BT649"/>
  <c r="BT630"/>
  <c r="BT638"/>
  <c r="BT640"/>
  <c r="BT636"/>
  <c r="BT642"/>
  <c r="BT647"/>
  <c r="BT612"/>
  <c r="BT611"/>
  <c r="BT222"/>
  <c r="BT224"/>
  <c r="BT221"/>
  <c r="BT209"/>
  <c r="BT219"/>
  <c r="BT211"/>
  <c r="BT204"/>
  <c r="BT233"/>
  <c r="BT232"/>
  <c r="BT242"/>
  <c r="BT253"/>
  <c r="BT240"/>
  <c r="BT227"/>
  <c r="BT226"/>
  <c r="BT168"/>
  <c r="BT167"/>
  <c r="BT198"/>
  <c r="BT200"/>
  <c r="BT197"/>
  <c r="BT279"/>
  <c r="BT283"/>
  <c r="BT275"/>
  <c r="BT270"/>
  <c r="BT343"/>
  <c r="BT373"/>
  <c r="BT370"/>
  <c r="BT369"/>
  <c r="BT346"/>
  <c r="BT365"/>
  <c r="BT363"/>
  <c r="BT348"/>
  <c r="BT379"/>
  <c r="BT382"/>
  <c r="BT384"/>
  <c r="BT381"/>
  <c r="BT121"/>
  <c r="BT120"/>
  <c r="BT154"/>
  <c r="BT156"/>
  <c r="BT158"/>
  <c r="BT153"/>
  <c r="BT152"/>
  <c r="BT390"/>
  <c r="BT389"/>
  <c r="BT399"/>
  <c r="BT398"/>
  <c r="BT393"/>
  <c r="BT387"/>
  <c r="BT800"/>
  <c r="BT808"/>
  <c r="BT810"/>
  <c r="BT807"/>
  <c r="BT799"/>
  <c r="BT814"/>
  <c r="BT813"/>
  <c r="BT797"/>
  <c r="BT829"/>
  <c r="BT827"/>
  <c r="BT826"/>
  <c r="BT819"/>
  <c r="BU80"/>
  <c r="BU76"/>
  <c r="BU70"/>
  <c r="BU72"/>
  <c r="BU74"/>
  <c r="BU88"/>
  <c r="BU87"/>
  <c r="BU91"/>
  <c r="BU90"/>
  <c r="BU93"/>
  <c r="BU22"/>
  <c r="BU21"/>
  <c r="BU26"/>
  <c r="BU28"/>
  <c r="BU30"/>
  <c r="BU25"/>
  <c r="BU34"/>
  <c r="BU36"/>
  <c r="BU38"/>
  <c r="BU40"/>
  <c r="BU42"/>
  <c r="BU44"/>
  <c r="BU46"/>
  <c r="BU48"/>
  <c r="BU50"/>
  <c r="BU33"/>
  <c r="BU62"/>
  <c r="BU61"/>
  <c r="BU54"/>
  <c r="BU53"/>
  <c r="BU168"/>
  <c r="BU167"/>
  <c r="BU198"/>
  <c r="BU200"/>
  <c r="BU197"/>
  <c r="BU204"/>
  <c r="BU209"/>
  <c r="BU219"/>
  <c r="BU211"/>
  <c r="BU222"/>
  <c r="BU224"/>
  <c r="BU221"/>
  <c r="BU233"/>
  <c r="BU232"/>
  <c r="BU242"/>
  <c r="BU253"/>
  <c r="BU240"/>
  <c r="BU227"/>
  <c r="BU226"/>
  <c r="BU407"/>
  <c r="BU412"/>
  <c r="BU411"/>
  <c r="BU415"/>
  <c r="BU414"/>
  <c r="BU404"/>
  <c r="BU421"/>
  <c r="BU423"/>
  <c r="BU431"/>
  <c r="BU430"/>
  <c r="BU425"/>
  <c r="BU418"/>
  <c r="BU488"/>
  <c r="BU486"/>
  <c r="BU482"/>
  <c r="BU480"/>
  <c r="BU490"/>
  <c r="BU508"/>
  <c r="BU511"/>
  <c r="BU510"/>
  <c r="BU515"/>
  <c r="BU513"/>
  <c r="BU517"/>
  <c r="BU519"/>
  <c r="BU492"/>
  <c r="BU494"/>
  <c r="BU498"/>
  <c r="BU500"/>
  <c r="BU497"/>
  <c r="BU435"/>
  <c r="BU438"/>
  <c r="BU437"/>
  <c r="BU442"/>
  <c r="BU441"/>
  <c r="BU452"/>
  <c r="BU450"/>
  <c r="BU446"/>
  <c r="BU455"/>
  <c r="BU462"/>
  <c r="BU464"/>
  <c r="BU461"/>
  <c r="BU471"/>
  <c r="BU470"/>
  <c r="BU468"/>
  <c r="BU466"/>
  <c r="BU475"/>
  <c r="BU473"/>
  <c r="BU121"/>
  <c r="BU120"/>
  <c r="BU154"/>
  <c r="BU156"/>
  <c r="BU158"/>
  <c r="BU750"/>
  <c r="BU749"/>
  <c r="BU743"/>
  <c r="BU754"/>
  <c r="BU761"/>
  <c r="BU758"/>
  <c r="BU675"/>
  <c r="BU672"/>
  <c r="BU681"/>
  <c r="BU683"/>
  <c r="BU685"/>
  <c r="BU687"/>
  <c r="BU270"/>
  <c r="BU279"/>
  <c r="BU283"/>
  <c r="BU275"/>
  <c r="BU363"/>
  <c r="BU365"/>
  <c r="BU348"/>
  <c r="BU343"/>
  <c r="BU346"/>
  <c r="BU370"/>
  <c r="BU373"/>
  <c r="BU369"/>
  <c r="BU342"/>
  <c r="BU379"/>
  <c r="BU382"/>
  <c r="BU384"/>
  <c r="BU381"/>
  <c r="BU378"/>
  <c r="BU562"/>
  <c r="BU561"/>
  <c r="BU558"/>
  <c r="BU525"/>
  <c r="BU529"/>
  <c r="BU527"/>
  <c r="BU531"/>
  <c r="BU533"/>
  <c r="BU535"/>
  <c r="BU547"/>
  <c r="BU549"/>
  <c r="BU537"/>
  <c r="BU555"/>
  <c r="BU551"/>
  <c r="BU390"/>
  <c r="BU389"/>
  <c r="BU399"/>
  <c r="BU398"/>
  <c r="BU393"/>
  <c r="BU387"/>
  <c r="BU587"/>
  <c r="BU590"/>
  <c r="BU592"/>
  <c r="BU589"/>
  <c r="BU595"/>
  <c r="BU594"/>
  <c r="BU584"/>
  <c r="BU601"/>
  <c r="BU598"/>
  <c r="BU605"/>
  <c r="BU608"/>
  <c r="BU607"/>
  <c r="BU604"/>
  <c r="BU612"/>
  <c r="BU611"/>
  <c r="BU630"/>
  <c r="BU638"/>
  <c r="BU640"/>
  <c r="BU636"/>
  <c r="BU642"/>
  <c r="BU647"/>
  <c r="BU651"/>
  <c r="BU650"/>
  <c r="BU655"/>
  <c r="BU653"/>
  <c r="BU649"/>
  <c r="BU800"/>
  <c r="BU808"/>
  <c r="BU810"/>
  <c r="BU807"/>
  <c r="BU799"/>
  <c r="BU814"/>
  <c r="BU813"/>
  <c r="BU797"/>
  <c r="BU829"/>
  <c r="BU827"/>
  <c r="BU826"/>
  <c r="BU819"/>
  <c r="BU837"/>
  <c r="BU836"/>
  <c r="BU834"/>
  <c r="BR183"/>
  <c r="BR179"/>
  <c r="BR181"/>
  <c r="BR177"/>
  <c r="BR175"/>
  <c r="BR174"/>
  <c r="BR168"/>
  <c r="BR167"/>
  <c r="BR200"/>
  <c r="BR204"/>
  <c r="BR219"/>
  <c r="BR211"/>
  <c r="BR224"/>
  <c r="BR233"/>
  <c r="BR232"/>
  <c r="BR253"/>
  <c r="BR227"/>
  <c r="BR226"/>
  <c r="BR268"/>
  <c r="BR267"/>
  <c r="BR263"/>
  <c r="BR270"/>
  <c r="BR283"/>
  <c r="BR288"/>
  <c r="BR287"/>
  <c r="BR291"/>
  <c r="BR290"/>
  <c r="BR285"/>
  <c r="BR305"/>
  <c r="BR311"/>
  <c r="BR315"/>
  <c r="BR319"/>
  <c r="BR317"/>
  <c r="BR335"/>
  <c r="BR334"/>
  <c r="BR337"/>
  <c r="BR333"/>
  <c r="BR343"/>
  <c r="BR365"/>
  <c r="BR363"/>
  <c r="BR348"/>
  <c r="BR370"/>
  <c r="BR373"/>
  <c r="BR369"/>
  <c r="BR379"/>
  <c r="BR382"/>
  <c r="BR384"/>
  <c r="BR381"/>
  <c r="BR378"/>
  <c r="BR710"/>
  <c r="BR702"/>
  <c r="BR704"/>
  <c r="BR706"/>
  <c r="BR708"/>
  <c r="BR712"/>
  <c r="BR715"/>
  <c r="BR717"/>
  <c r="BR714"/>
  <c r="BR699"/>
  <c r="BR697"/>
  <c r="BR720"/>
  <c r="BR722"/>
  <c r="BR719"/>
  <c r="BR727"/>
  <c r="BR726"/>
  <c r="BR733"/>
  <c r="BR732"/>
  <c r="BR738"/>
  <c r="BR736"/>
  <c r="BR729"/>
  <c r="BR675"/>
  <c r="BR672"/>
  <c r="BR681"/>
  <c r="BR683"/>
  <c r="BR685"/>
  <c r="BR687"/>
  <c r="BR678"/>
  <c r="BR745"/>
  <c r="BR744"/>
  <c r="BR750"/>
  <c r="BR749"/>
  <c r="BR761"/>
  <c r="BR758"/>
  <c r="BR773"/>
  <c r="BR775"/>
  <c r="BR781"/>
  <c r="BR788"/>
  <c r="BR787"/>
  <c r="BR785"/>
  <c r="BR783"/>
  <c r="BR792"/>
  <c r="BR790"/>
  <c r="BR562"/>
  <c r="BR561"/>
  <c r="BR558"/>
  <c r="BR525"/>
  <c r="BR531"/>
  <c r="BR533"/>
  <c r="BR535"/>
  <c r="BR549"/>
  <c r="BR555"/>
  <c r="BR551"/>
  <c r="BR22"/>
  <c r="BR21"/>
  <c r="BR28"/>
  <c r="BR30"/>
  <c r="BR36"/>
  <c r="BR38"/>
  <c r="BR42"/>
  <c r="BR44"/>
  <c r="BR46"/>
  <c r="BR50"/>
  <c r="BR62"/>
  <c r="BR61"/>
  <c r="BR70"/>
  <c r="BR79"/>
  <c r="BY79"/>
  <c r="BR80"/>
  <c r="BR91"/>
  <c r="BR90"/>
  <c r="BR93"/>
  <c r="BR137"/>
  <c r="BR139"/>
  <c r="BR149"/>
  <c r="BR148"/>
  <c r="BR146"/>
  <c r="BR154"/>
  <c r="BR156"/>
  <c r="BR158"/>
  <c r="BR153"/>
  <c r="BR152"/>
  <c r="BR399"/>
  <c r="BR398"/>
  <c r="BR393"/>
  <c r="BR407"/>
  <c r="BR412"/>
  <c r="BR411"/>
  <c r="BR423"/>
  <c r="BR421"/>
  <c r="BR431"/>
  <c r="BR430"/>
  <c r="BR435"/>
  <c r="BR438"/>
  <c r="BR437"/>
  <c r="BR434"/>
  <c r="BR442"/>
  <c r="BR441"/>
  <c r="BR452"/>
  <c r="BR450"/>
  <c r="BR446"/>
  <c r="BR464"/>
  <c r="BR471"/>
  <c r="BR470"/>
  <c r="BR468"/>
  <c r="BR466"/>
  <c r="BR475"/>
  <c r="BR473"/>
  <c r="BR488"/>
  <c r="BR486"/>
  <c r="BR482"/>
  <c r="BR480"/>
  <c r="BR490"/>
  <c r="BR508"/>
  <c r="BR511"/>
  <c r="BR510"/>
  <c r="BR515"/>
  <c r="BR513"/>
  <c r="BR517"/>
  <c r="BR492"/>
  <c r="BR500"/>
  <c r="BR497"/>
  <c r="BR587"/>
  <c r="BR590"/>
  <c r="BR592"/>
  <c r="BR589"/>
  <c r="BR595"/>
  <c r="BR594"/>
  <c r="BR584"/>
  <c r="BR601"/>
  <c r="BR599"/>
  <c r="BR598"/>
  <c r="BR605"/>
  <c r="BR608"/>
  <c r="BR607"/>
  <c r="BR604"/>
  <c r="BR612"/>
  <c r="BR611"/>
  <c r="BR630"/>
  <c r="BR640"/>
  <c r="BR642"/>
  <c r="BR651"/>
  <c r="BR650"/>
  <c r="BR655"/>
  <c r="BR653"/>
  <c r="BR649"/>
  <c r="BR800"/>
  <c r="BR808"/>
  <c r="BR810"/>
  <c r="BR807"/>
  <c r="BR799"/>
  <c r="BR829"/>
  <c r="BR827"/>
  <c r="BR826"/>
  <c r="BR819"/>
  <c r="BR837"/>
  <c r="BR836"/>
  <c r="BR834"/>
  <c r="BY407"/>
  <c r="BY421"/>
  <c r="BY431"/>
  <c r="BY430"/>
  <c r="BY490"/>
  <c r="BY508"/>
  <c r="BY511"/>
  <c r="BY510"/>
  <c r="BY515"/>
  <c r="BY513"/>
  <c r="BY517"/>
  <c r="BY488"/>
  <c r="BY486"/>
  <c r="BY492"/>
  <c r="BY494"/>
  <c r="BY498"/>
  <c r="BY500"/>
  <c r="BY497"/>
  <c r="BY435"/>
  <c r="BY438"/>
  <c r="BY437"/>
  <c r="BY434"/>
  <c r="BY442"/>
  <c r="BY441"/>
  <c r="BY452"/>
  <c r="BY450"/>
  <c r="BY446"/>
  <c r="BY455"/>
  <c r="BY464"/>
  <c r="BY471"/>
  <c r="BY470"/>
  <c r="BY468"/>
  <c r="BY466"/>
  <c r="BY475"/>
  <c r="BY473"/>
  <c r="BY590"/>
  <c r="BY592"/>
  <c r="BY589"/>
  <c r="BY595"/>
  <c r="BY594"/>
  <c r="BY601"/>
  <c r="BY599"/>
  <c r="BY598"/>
  <c r="BY605"/>
  <c r="BY608"/>
  <c r="BY607"/>
  <c r="BY604"/>
  <c r="BY642"/>
  <c r="BY651"/>
  <c r="BY650"/>
  <c r="BY655"/>
  <c r="BY653"/>
  <c r="BY640"/>
  <c r="BY630"/>
  <c r="BY647"/>
  <c r="BY612"/>
  <c r="BY611"/>
  <c r="BY808"/>
  <c r="BY810"/>
  <c r="BY807"/>
  <c r="BY80"/>
  <c r="BY70"/>
  <c r="BY91"/>
  <c r="BY90"/>
  <c r="BY62"/>
  <c r="BY61"/>
  <c r="BY36"/>
  <c r="BY38"/>
  <c r="BY42"/>
  <c r="BY44"/>
  <c r="BY30"/>
  <c r="BY22"/>
  <c r="BY21"/>
  <c r="BY154"/>
  <c r="BY156"/>
  <c r="BY158"/>
  <c r="BY153"/>
  <c r="BY152"/>
  <c r="BY227"/>
  <c r="BY226"/>
  <c r="BY224"/>
  <c r="BY219"/>
  <c r="BY211"/>
  <c r="BY204"/>
  <c r="BY233"/>
  <c r="BY232"/>
  <c r="BY253"/>
  <c r="BY200"/>
  <c r="BY681"/>
  <c r="BY683"/>
  <c r="BY685"/>
  <c r="BY687"/>
  <c r="BY678"/>
  <c r="BY761"/>
  <c r="BY758"/>
  <c r="BY675"/>
  <c r="BY672"/>
  <c r="BY750"/>
  <c r="BY749"/>
  <c r="BY743"/>
  <c r="BY535"/>
  <c r="BY555"/>
  <c r="BY551"/>
  <c r="BY525"/>
  <c r="BY529"/>
  <c r="BY531"/>
  <c r="BY533"/>
  <c r="BY549"/>
  <c r="BY562"/>
  <c r="BY561"/>
  <c r="BY837"/>
  <c r="BY836"/>
  <c r="BY834"/>
  <c r="BY283"/>
  <c r="BY270"/>
  <c r="BY363"/>
  <c r="BY365"/>
  <c r="BY348"/>
  <c r="BY370"/>
  <c r="BY373"/>
  <c r="BY369"/>
  <c r="BY343"/>
  <c r="BY346"/>
  <c r="BY379"/>
  <c r="BY382"/>
  <c r="BY399"/>
  <c r="BY398"/>
  <c r="BY393"/>
  <c r="BY829"/>
  <c r="BY827"/>
  <c r="BY826"/>
  <c r="BY819"/>
  <c r="BN80"/>
  <c r="BN76"/>
  <c r="BN70"/>
  <c r="BN72"/>
  <c r="BN74"/>
  <c r="BN88"/>
  <c r="BN87"/>
  <c r="BN91"/>
  <c r="BN90"/>
  <c r="BN93"/>
  <c r="BN86"/>
  <c r="BN69"/>
  <c r="BP599"/>
  <c r="BQ599"/>
  <c r="BQ601"/>
  <c r="BQ598"/>
  <c r="BO599"/>
  <c r="BO242"/>
  <c r="BP242"/>
  <c r="BQ242"/>
  <c r="BN242"/>
  <c r="BO80"/>
  <c r="BO76"/>
  <c r="BP80"/>
  <c r="BP76"/>
  <c r="BQ80"/>
  <c r="BQ76"/>
  <c r="BO209"/>
  <c r="BO562"/>
  <c r="BO561"/>
  <c r="BP562"/>
  <c r="BP561"/>
  <c r="BP567"/>
  <c r="BP569"/>
  <c r="BP573"/>
  <c r="BP571"/>
  <c r="BP565"/>
  <c r="BP558"/>
  <c r="BQ562"/>
  <c r="BQ561"/>
  <c r="BN562"/>
  <c r="BN561"/>
  <c r="BN567"/>
  <c r="BN569"/>
  <c r="BN573"/>
  <c r="BN571"/>
  <c r="BN565"/>
  <c r="BO567"/>
  <c r="BO569"/>
  <c r="BO573"/>
  <c r="BO571"/>
  <c r="BQ567"/>
  <c r="BQ569"/>
  <c r="BQ573"/>
  <c r="BQ571"/>
  <c r="BQ565"/>
  <c r="BO486"/>
  <c r="BO488"/>
  <c r="BO482"/>
  <c r="BO500"/>
  <c r="BO497"/>
  <c r="BO480"/>
  <c r="BO490"/>
  <c r="BO508"/>
  <c r="BO511"/>
  <c r="BO510"/>
  <c r="BO515"/>
  <c r="BO513"/>
  <c r="BO517"/>
  <c r="BO519"/>
  <c r="BO492"/>
  <c r="BP500"/>
  <c r="BP497"/>
  <c r="BP488"/>
  <c r="BP486"/>
  <c r="BP482"/>
  <c r="BP480"/>
  <c r="BP490"/>
  <c r="BP508"/>
  <c r="BP511"/>
  <c r="BP510"/>
  <c r="BP515"/>
  <c r="BP513"/>
  <c r="BP517"/>
  <c r="BP519"/>
  <c r="BP502"/>
  <c r="BP492"/>
  <c r="BQ488"/>
  <c r="BQ486"/>
  <c r="BQ482"/>
  <c r="BQ500"/>
  <c r="BQ497"/>
  <c r="BQ480"/>
  <c r="BQ490"/>
  <c r="BQ508"/>
  <c r="BQ511"/>
  <c r="BQ510"/>
  <c r="BQ515"/>
  <c r="BQ513"/>
  <c r="BQ517"/>
  <c r="BQ519"/>
  <c r="BQ492"/>
  <c r="BN488"/>
  <c r="BN486"/>
  <c r="BN482"/>
  <c r="BN500"/>
  <c r="BN497"/>
  <c r="BN480"/>
  <c r="BN490"/>
  <c r="BN508"/>
  <c r="BN511"/>
  <c r="BN510"/>
  <c r="BN515"/>
  <c r="BN513"/>
  <c r="BN517"/>
  <c r="BN519"/>
  <c r="BN492"/>
  <c r="BQ638"/>
  <c r="BQ640"/>
  <c r="BQ636"/>
  <c r="BP638"/>
  <c r="BP640"/>
  <c r="BP636"/>
  <c r="BO640"/>
  <c r="BO638"/>
  <c r="BO636"/>
  <c r="BN638"/>
  <c r="BN640"/>
  <c r="BN636"/>
  <c r="BO139"/>
  <c r="BO137"/>
  <c r="BO149"/>
  <c r="BO148"/>
  <c r="BO146"/>
  <c r="BO131"/>
  <c r="BP137"/>
  <c r="BP139"/>
  <c r="BP149"/>
  <c r="BP148"/>
  <c r="BP146"/>
  <c r="BP131"/>
  <c r="BQ137"/>
  <c r="BQ139"/>
  <c r="BQ149"/>
  <c r="BQ148"/>
  <c r="BQ146"/>
  <c r="BQ131"/>
  <c r="BN137"/>
  <c r="BN139"/>
  <c r="BN149"/>
  <c r="BN148"/>
  <c r="BN146"/>
  <c r="BN131"/>
  <c r="BO704"/>
  <c r="BO710"/>
  <c r="BO702"/>
  <c r="BO706"/>
  <c r="BO708"/>
  <c r="BO712"/>
  <c r="BO715"/>
  <c r="BO717"/>
  <c r="BO714"/>
  <c r="BP704"/>
  <c r="BP710"/>
  <c r="BP702"/>
  <c r="BP706"/>
  <c r="BP708"/>
  <c r="BP712"/>
  <c r="BP715"/>
  <c r="BP717"/>
  <c r="BP714"/>
  <c r="BQ710"/>
  <c r="BQ704"/>
  <c r="BQ702"/>
  <c r="BQ706"/>
  <c r="BQ708"/>
  <c r="BQ712"/>
  <c r="BQ715"/>
  <c r="BQ717"/>
  <c r="BQ714"/>
  <c r="BN704"/>
  <c r="BN710"/>
  <c r="BN702"/>
  <c r="BN706"/>
  <c r="BN708"/>
  <c r="BN712"/>
  <c r="BN715"/>
  <c r="BN717"/>
  <c r="BN714"/>
  <c r="BN699"/>
  <c r="BN697"/>
  <c r="BN720"/>
  <c r="BN722"/>
  <c r="BN719"/>
  <c r="BN727"/>
  <c r="BN726"/>
  <c r="BN733"/>
  <c r="BN732"/>
  <c r="BN738"/>
  <c r="BN736"/>
  <c r="BN233"/>
  <c r="BN232"/>
  <c r="BO233"/>
  <c r="BO232"/>
  <c r="BP233"/>
  <c r="BP232"/>
  <c r="BQ233"/>
  <c r="BQ232"/>
  <c r="BN227"/>
  <c r="BO227"/>
  <c r="BP227"/>
  <c r="BQ227"/>
  <c r="BN226"/>
  <c r="BO226"/>
  <c r="BP226"/>
  <c r="BQ226"/>
  <c r="BN253"/>
  <c r="BN240"/>
  <c r="BN204"/>
  <c r="BN209"/>
  <c r="BN219"/>
  <c r="BN211"/>
  <c r="BN222"/>
  <c r="BN224"/>
  <c r="BN168"/>
  <c r="BN167"/>
  <c r="BN175"/>
  <c r="BN174"/>
  <c r="BN179"/>
  <c r="BN181"/>
  <c r="BN183"/>
  <c r="BN177"/>
  <c r="BN198"/>
  <c r="BN200"/>
  <c r="BN197"/>
  <c r="BN407"/>
  <c r="BN412"/>
  <c r="BN411"/>
  <c r="BN415"/>
  <c r="BN414"/>
  <c r="BN423"/>
  <c r="BN421"/>
  <c r="BN431"/>
  <c r="BN430"/>
  <c r="BN425"/>
  <c r="BN418"/>
  <c r="BN435"/>
  <c r="BN438"/>
  <c r="BN437"/>
  <c r="BN434"/>
  <c r="BN442"/>
  <c r="BN441"/>
  <c r="BN452"/>
  <c r="BN450"/>
  <c r="BN446"/>
  <c r="BN462"/>
  <c r="BN464"/>
  <c r="BN461"/>
  <c r="BN471"/>
  <c r="BN470"/>
  <c r="BN468"/>
  <c r="BN466"/>
  <c r="BN475"/>
  <c r="BN473"/>
  <c r="BN457"/>
  <c r="BN675"/>
  <c r="BN672"/>
  <c r="BN681"/>
  <c r="BN683"/>
  <c r="BN685"/>
  <c r="BN687"/>
  <c r="BN678"/>
  <c r="BN745"/>
  <c r="BN744"/>
  <c r="BN750"/>
  <c r="BN749"/>
  <c r="BN754"/>
  <c r="BN761"/>
  <c r="BN758"/>
  <c r="BN773"/>
  <c r="BN775"/>
  <c r="BN777"/>
  <c r="BN781"/>
  <c r="BN772"/>
  <c r="BN788"/>
  <c r="BN787"/>
  <c r="BN785"/>
  <c r="BN783"/>
  <c r="BN792"/>
  <c r="BN790"/>
  <c r="BN121"/>
  <c r="BN120"/>
  <c r="BN154"/>
  <c r="BN156"/>
  <c r="BN158"/>
  <c r="BN153"/>
  <c r="BN152"/>
  <c r="BN808"/>
  <c r="BN810"/>
  <c r="BN807"/>
  <c r="BN800"/>
  <c r="BN799"/>
  <c r="BN814"/>
  <c r="BN813"/>
  <c r="BN797"/>
  <c r="BN630"/>
  <c r="BN642"/>
  <c r="BN651"/>
  <c r="BN650"/>
  <c r="BN655"/>
  <c r="BN653"/>
  <c r="BN649"/>
  <c r="BN595"/>
  <c r="BN594"/>
  <c r="BN587"/>
  <c r="BN590"/>
  <c r="BN592"/>
  <c r="BN589"/>
  <c r="BN584"/>
  <c r="BN601"/>
  <c r="BN598"/>
  <c r="BN605"/>
  <c r="BN608"/>
  <c r="BN607"/>
  <c r="BN604"/>
  <c r="BN612"/>
  <c r="BN611"/>
  <c r="BN525"/>
  <c r="BN527"/>
  <c r="BN531"/>
  <c r="BN533"/>
  <c r="BN535"/>
  <c r="BN547"/>
  <c r="BN549"/>
  <c r="BN537"/>
  <c r="BN555"/>
  <c r="BN551"/>
  <c r="BN524"/>
  <c r="BN22"/>
  <c r="BN21"/>
  <c r="BN26"/>
  <c r="BN28"/>
  <c r="BN30"/>
  <c r="BN34"/>
  <c r="BN36"/>
  <c r="BN38"/>
  <c r="BN40"/>
  <c r="BN42"/>
  <c r="BN44"/>
  <c r="BN46"/>
  <c r="BN48"/>
  <c r="BN50"/>
  <c r="BN33"/>
  <c r="BN62"/>
  <c r="BN61"/>
  <c r="BN54"/>
  <c r="BN53"/>
  <c r="BN363"/>
  <c r="BN365"/>
  <c r="BN348"/>
  <c r="BN343"/>
  <c r="BN370"/>
  <c r="BN373"/>
  <c r="BN369"/>
  <c r="BN379"/>
  <c r="BN382"/>
  <c r="BN384"/>
  <c r="BN381"/>
  <c r="BN378"/>
  <c r="BN268"/>
  <c r="BN267"/>
  <c r="BN263"/>
  <c r="BN270"/>
  <c r="BN279"/>
  <c r="BN283"/>
  <c r="BN275"/>
  <c r="BN288"/>
  <c r="BN287"/>
  <c r="BN291"/>
  <c r="BN290"/>
  <c r="BN331"/>
  <c r="BN328"/>
  <c r="BN305"/>
  <c r="BN311"/>
  <c r="BN313"/>
  <c r="BN315"/>
  <c r="BN319"/>
  <c r="BN321"/>
  <c r="BN317"/>
  <c r="BN307"/>
  <c r="BN335"/>
  <c r="BN334"/>
  <c r="BN337"/>
  <c r="BN333"/>
  <c r="BN390"/>
  <c r="BN389"/>
  <c r="BN399"/>
  <c r="BN398"/>
  <c r="BN393"/>
  <c r="BN387"/>
  <c r="BN829"/>
  <c r="BN827"/>
  <c r="BN826"/>
  <c r="BN819"/>
  <c r="BN837"/>
  <c r="BN836"/>
  <c r="BN834"/>
  <c r="BO219"/>
  <c r="BO211"/>
  <c r="BO253"/>
  <c r="BO240"/>
  <c r="BO204"/>
  <c r="BO222"/>
  <c r="BO224"/>
  <c r="BO221"/>
  <c r="BO168"/>
  <c r="BO167"/>
  <c r="BO175"/>
  <c r="BO174"/>
  <c r="BO179"/>
  <c r="BO181"/>
  <c r="BO183"/>
  <c r="BO198"/>
  <c r="BO200"/>
  <c r="BO197"/>
  <c r="BO154"/>
  <c r="BO156"/>
  <c r="BO158"/>
  <c r="BO153"/>
  <c r="BO152"/>
  <c r="BO121"/>
  <c r="BO120"/>
  <c r="BO74"/>
  <c r="BO70"/>
  <c r="BO72"/>
  <c r="BO88"/>
  <c r="BO87"/>
  <c r="BO91"/>
  <c r="BO90"/>
  <c r="BO93"/>
  <c r="BO34"/>
  <c r="BO36"/>
  <c r="BO38"/>
  <c r="BO40"/>
  <c r="BO42"/>
  <c r="BO44"/>
  <c r="BO46"/>
  <c r="BO48"/>
  <c r="BO50"/>
  <c r="BO54"/>
  <c r="BO53"/>
  <c r="BO30"/>
  <c r="BO26"/>
  <c r="BO28"/>
  <c r="BO25"/>
  <c r="BO22"/>
  <c r="BO21"/>
  <c r="BO62"/>
  <c r="BO61"/>
  <c r="BO423"/>
  <c r="BO421"/>
  <c r="BO431"/>
  <c r="BO430"/>
  <c r="BO425"/>
  <c r="BO407"/>
  <c r="BO412"/>
  <c r="BO411"/>
  <c r="BO415"/>
  <c r="BO414"/>
  <c r="BO435"/>
  <c r="BO438"/>
  <c r="BO437"/>
  <c r="BO442"/>
  <c r="BO441"/>
  <c r="BO452"/>
  <c r="BO450"/>
  <c r="BO446"/>
  <c r="BO462"/>
  <c r="BO464"/>
  <c r="BO461"/>
  <c r="BO471"/>
  <c r="BO470"/>
  <c r="BO468"/>
  <c r="BO466"/>
  <c r="BO475"/>
  <c r="BO473"/>
  <c r="BO457"/>
  <c r="BO681"/>
  <c r="BO683"/>
  <c r="BO685"/>
  <c r="BO687"/>
  <c r="BO678"/>
  <c r="BO773"/>
  <c r="BO775"/>
  <c r="BO777"/>
  <c r="BO781"/>
  <c r="BO772"/>
  <c r="BO788"/>
  <c r="BO787"/>
  <c r="BO785"/>
  <c r="BO783"/>
  <c r="BO792"/>
  <c r="BO790"/>
  <c r="BO754"/>
  <c r="BO761"/>
  <c r="BO758"/>
  <c r="BO697"/>
  <c r="BO720"/>
  <c r="BO722"/>
  <c r="BO719"/>
  <c r="BO727"/>
  <c r="BO726"/>
  <c r="BO733"/>
  <c r="BO732"/>
  <c r="BO738"/>
  <c r="BO736"/>
  <c r="BO675"/>
  <c r="BO672"/>
  <c r="BO745"/>
  <c r="BO744"/>
  <c r="BO750"/>
  <c r="BO749"/>
  <c r="BO601"/>
  <c r="BO598"/>
  <c r="BO630"/>
  <c r="BO642"/>
  <c r="BO651"/>
  <c r="BO650"/>
  <c r="BO655"/>
  <c r="BO653"/>
  <c r="BO649"/>
  <c r="BO587"/>
  <c r="BO590"/>
  <c r="BO592"/>
  <c r="BO589"/>
  <c r="BO595"/>
  <c r="BO594"/>
  <c r="BO605"/>
  <c r="BO608"/>
  <c r="BO607"/>
  <c r="BO604"/>
  <c r="BO612"/>
  <c r="BO611"/>
  <c r="BO363"/>
  <c r="BO365"/>
  <c r="BO348"/>
  <c r="BO343"/>
  <c r="BO370"/>
  <c r="BO373"/>
  <c r="BO369"/>
  <c r="BO270"/>
  <c r="BO268"/>
  <c r="BO267"/>
  <c r="BO263"/>
  <c r="BO279"/>
  <c r="BO283"/>
  <c r="BO275"/>
  <c r="BO288"/>
  <c r="BO287"/>
  <c r="BO291"/>
  <c r="BO290"/>
  <c r="BO331"/>
  <c r="BO328"/>
  <c r="BO305"/>
  <c r="BO311"/>
  <c r="BO313"/>
  <c r="BO315"/>
  <c r="BO319"/>
  <c r="BO321"/>
  <c r="BO317"/>
  <c r="BO335"/>
  <c r="BO334"/>
  <c r="BO337"/>
  <c r="BO333"/>
  <c r="BO379"/>
  <c r="BO382"/>
  <c r="BO384"/>
  <c r="BO381"/>
  <c r="BO378"/>
  <c r="BO547"/>
  <c r="BO549"/>
  <c r="BO537"/>
  <c r="BO533"/>
  <c r="BO525"/>
  <c r="BO527"/>
  <c r="BO531"/>
  <c r="BO535"/>
  <c r="BO555"/>
  <c r="BO551"/>
  <c r="BO524"/>
  <c r="BO390"/>
  <c r="BO389"/>
  <c r="BO399"/>
  <c r="BO398"/>
  <c r="BO393"/>
  <c r="BO387"/>
  <c r="BO800"/>
  <c r="BO808"/>
  <c r="BO810"/>
  <c r="BO807"/>
  <c r="BO814"/>
  <c r="BO813"/>
  <c r="BO829"/>
  <c r="BO827"/>
  <c r="BO826"/>
  <c r="BO819"/>
  <c r="BO837"/>
  <c r="BO836"/>
  <c r="BO834"/>
  <c r="BP253"/>
  <c r="BP240"/>
  <c r="BP204"/>
  <c r="BP209"/>
  <c r="BP219"/>
  <c r="BP211"/>
  <c r="BP222"/>
  <c r="BP224"/>
  <c r="BP221"/>
  <c r="BP168"/>
  <c r="BP167"/>
  <c r="BP175"/>
  <c r="BP174"/>
  <c r="BP179"/>
  <c r="BP181"/>
  <c r="BP183"/>
  <c r="BP198"/>
  <c r="BP200"/>
  <c r="BP197"/>
  <c r="BP407"/>
  <c r="BP412"/>
  <c r="BP411"/>
  <c r="BP415"/>
  <c r="BP414"/>
  <c r="BP421"/>
  <c r="BP423"/>
  <c r="BP431"/>
  <c r="BP430"/>
  <c r="BP425"/>
  <c r="BP418"/>
  <c r="BP442"/>
  <c r="BP441"/>
  <c r="BP435"/>
  <c r="BP438"/>
  <c r="BP437"/>
  <c r="BP434"/>
  <c r="BP452"/>
  <c r="BP450"/>
  <c r="BP446"/>
  <c r="BP462"/>
  <c r="BP464"/>
  <c r="BP461"/>
  <c r="BP471"/>
  <c r="BP470"/>
  <c r="BP468"/>
  <c r="BP466"/>
  <c r="BP475"/>
  <c r="BP473"/>
  <c r="BP587"/>
  <c r="BP590"/>
  <c r="BP592"/>
  <c r="BP589"/>
  <c r="BP595"/>
  <c r="BP594"/>
  <c r="BP601"/>
  <c r="BP598"/>
  <c r="BP605"/>
  <c r="BP608"/>
  <c r="BP607"/>
  <c r="BP604"/>
  <c r="BP612"/>
  <c r="BP611"/>
  <c r="BP642"/>
  <c r="BP630"/>
  <c r="BP651"/>
  <c r="BP650"/>
  <c r="BP655"/>
  <c r="BP653"/>
  <c r="BP70"/>
  <c r="BP72"/>
  <c r="BP74"/>
  <c r="BP88"/>
  <c r="BP87"/>
  <c r="BP91"/>
  <c r="BP90"/>
  <c r="BP93"/>
  <c r="BP86"/>
  <c r="BP22"/>
  <c r="BP21"/>
  <c r="BP26"/>
  <c r="BP28"/>
  <c r="BP30"/>
  <c r="BP25"/>
  <c r="BP34"/>
  <c r="BP36"/>
  <c r="BP38"/>
  <c r="BP40"/>
  <c r="BP42"/>
  <c r="BP44"/>
  <c r="BP46"/>
  <c r="BP48"/>
  <c r="BP50"/>
  <c r="BP62"/>
  <c r="BP61"/>
  <c r="BP54"/>
  <c r="BP53"/>
  <c r="BP800"/>
  <c r="BP808"/>
  <c r="BP810"/>
  <c r="BP807"/>
  <c r="BP799"/>
  <c r="BP814"/>
  <c r="BP813"/>
  <c r="BP527"/>
  <c r="BP535"/>
  <c r="BP525"/>
  <c r="BP531"/>
  <c r="BP533"/>
  <c r="BP547"/>
  <c r="BP549"/>
  <c r="BP537"/>
  <c r="BP555"/>
  <c r="BP551"/>
  <c r="BP681"/>
  <c r="BP683"/>
  <c r="BP685"/>
  <c r="BP687"/>
  <c r="BP678"/>
  <c r="BP697"/>
  <c r="BP720"/>
  <c r="BP722"/>
  <c r="BP719"/>
  <c r="BP727"/>
  <c r="BP726"/>
  <c r="BP733"/>
  <c r="BP732"/>
  <c r="BP738"/>
  <c r="BP736"/>
  <c r="BP675"/>
  <c r="BP672"/>
  <c r="BP745"/>
  <c r="BP744"/>
  <c r="BP750"/>
  <c r="BP749"/>
  <c r="BP743"/>
  <c r="BP754"/>
  <c r="BP761"/>
  <c r="BP758"/>
  <c r="BP773"/>
  <c r="BP775"/>
  <c r="BP777"/>
  <c r="BP781"/>
  <c r="BP772"/>
  <c r="BP788"/>
  <c r="BP787"/>
  <c r="BP785"/>
  <c r="BP783"/>
  <c r="BP792"/>
  <c r="BP790"/>
  <c r="BP121"/>
  <c r="BP120"/>
  <c r="BP154"/>
  <c r="BP156"/>
  <c r="BP158"/>
  <c r="BP363"/>
  <c r="BP365"/>
  <c r="BP348"/>
  <c r="BP343"/>
  <c r="BP370"/>
  <c r="BP373"/>
  <c r="BP369"/>
  <c r="BP342"/>
  <c r="BP268"/>
  <c r="BP267"/>
  <c r="BP263"/>
  <c r="BP270"/>
  <c r="BP279"/>
  <c r="BP283"/>
  <c r="BP275"/>
  <c r="BP288"/>
  <c r="BP287"/>
  <c r="BP291"/>
  <c r="BP290"/>
  <c r="BP285"/>
  <c r="BP331"/>
  <c r="BP328"/>
  <c r="BP305"/>
  <c r="BP311"/>
  <c r="BP313"/>
  <c r="BP315"/>
  <c r="BP319"/>
  <c r="BP321"/>
  <c r="BP317"/>
  <c r="BP335"/>
  <c r="BP334"/>
  <c r="BP337"/>
  <c r="BP333"/>
  <c r="BP379"/>
  <c r="BP382"/>
  <c r="BP384"/>
  <c r="BP381"/>
  <c r="BP378"/>
  <c r="BP390"/>
  <c r="BP389"/>
  <c r="BP399"/>
  <c r="BP398"/>
  <c r="BP393"/>
  <c r="BP387"/>
  <c r="BP829"/>
  <c r="BP827"/>
  <c r="BP826"/>
  <c r="BP819"/>
  <c r="BP837"/>
  <c r="BP836"/>
  <c r="BP834"/>
  <c r="BQ253"/>
  <c r="BQ204"/>
  <c r="BQ209"/>
  <c r="BQ219"/>
  <c r="BQ211"/>
  <c r="BQ222"/>
  <c r="BQ224"/>
  <c r="BQ221"/>
  <c r="BQ168"/>
  <c r="BQ167"/>
  <c r="BQ175"/>
  <c r="BQ174"/>
  <c r="BQ179"/>
  <c r="BQ181"/>
  <c r="BQ183"/>
  <c r="BQ198"/>
  <c r="BQ200"/>
  <c r="BQ197"/>
  <c r="BQ412"/>
  <c r="BQ411"/>
  <c r="BQ407"/>
  <c r="BQ415"/>
  <c r="BQ414"/>
  <c r="BQ404"/>
  <c r="BQ423"/>
  <c r="BQ421"/>
  <c r="BQ431"/>
  <c r="BQ430"/>
  <c r="BQ425"/>
  <c r="BQ435"/>
  <c r="BQ438"/>
  <c r="BQ437"/>
  <c r="BQ434"/>
  <c r="BQ442"/>
  <c r="BQ441"/>
  <c r="BQ452"/>
  <c r="BQ450"/>
  <c r="BQ446"/>
  <c r="BQ462"/>
  <c r="BQ464"/>
  <c r="BQ461"/>
  <c r="BQ471"/>
  <c r="BQ470"/>
  <c r="BQ468"/>
  <c r="BQ466"/>
  <c r="BQ475"/>
  <c r="BQ473"/>
  <c r="BQ697"/>
  <c r="BQ720"/>
  <c r="BQ722"/>
  <c r="BQ719"/>
  <c r="BQ727"/>
  <c r="BQ726"/>
  <c r="BQ733"/>
  <c r="BQ732"/>
  <c r="BQ738"/>
  <c r="BQ736"/>
  <c r="BQ683"/>
  <c r="BQ681"/>
  <c r="BQ685"/>
  <c r="BQ687"/>
  <c r="BQ678"/>
  <c r="BQ750"/>
  <c r="BQ749"/>
  <c r="BQ745"/>
  <c r="BQ744"/>
  <c r="BQ743"/>
  <c r="BQ675"/>
  <c r="BQ672"/>
  <c r="BQ754"/>
  <c r="BQ761"/>
  <c r="BQ758"/>
  <c r="BQ773"/>
  <c r="BQ775"/>
  <c r="BQ777"/>
  <c r="BQ781"/>
  <c r="BQ772"/>
  <c r="BQ788"/>
  <c r="BQ787"/>
  <c r="BQ785"/>
  <c r="BQ783"/>
  <c r="BQ792"/>
  <c r="BQ790"/>
  <c r="BQ121"/>
  <c r="BQ120"/>
  <c r="BQ154"/>
  <c r="BQ156"/>
  <c r="BQ158"/>
  <c r="BQ153"/>
  <c r="BQ152"/>
  <c r="BQ118"/>
  <c r="BQ630"/>
  <c r="BQ642"/>
  <c r="BQ651"/>
  <c r="BQ650"/>
  <c r="BQ655"/>
  <c r="BQ653"/>
  <c r="BQ649"/>
  <c r="BQ587"/>
  <c r="BQ590"/>
  <c r="BQ592"/>
  <c r="BQ589"/>
  <c r="BQ595"/>
  <c r="BQ594"/>
  <c r="BQ605"/>
  <c r="BQ608"/>
  <c r="BQ607"/>
  <c r="BQ604"/>
  <c r="BQ612"/>
  <c r="BQ611"/>
  <c r="BQ525"/>
  <c r="BQ527"/>
  <c r="BQ531"/>
  <c r="BQ533"/>
  <c r="BQ535"/>
  <c r="BQ547"/>
  <c r="BQ549"/>
  <c r="BQ537"/>
  <c r="BQ555"/>
  <c r="BQ551"/>
  <c r="BQ800"/>
  <c r="BQ808"/>
  <c r="BQ810"/>
  <c r="BQ807"/>
  <c r="BQ799"/>
  <c r="BQ814"/>
  <c r="BQ813"/>
  <c r="BQ797"/>
  <c r="BQ70"/>
  <c r="BQ72"/>
  <c r="BQ74"/>
  <c r="BQ88"/>
  <c r="BQ87"/>
  <c r="BQ91"/>
  <c r="BQ90"/>
  <c r="BQ93"/>
  <c r="BQ22"/>
  <c r="BQ21"/>
  <c r="BQ26"/>
  <c r="BQ28"/>
  <c r="BQ30"/>
  <c r="BQ25"/>
  <c r="BQ34"/>
  <c r="BQ36"/>
  <c r="BQ38"/>
  <c r="BQ40"/>
  <c r="BQ42"/>
  <c r="BQ44"/>
  <c r="BQ46"/>
  <c r="BQ48"/>
  <c r="BQ50"/>
  <c r="BQ62"/>
  <c r="BQ61"/>
  <c r="BQ54"/>
  <c r="BQ53"/>
  <c r="BQ268"/>
  <c r="BQ267"/>
  <c r="BQ263"/>
  <c r="BQ270"/>
  <c r="BQ279"/>
  <c r="BQ283"/>
  <c r="BQ275"/>
  <c r="BQ288"/>
  <c r="BQ287"/>
  <c r="BQ291"/>
  <c r="BQ290"/>
  <c r="BQ285"/>
  <c r="BQ331"/>
  <c r="BQ328"/>
  <c r="BQ305"/>
  <c r="BQ311"/>
  <c r="BQ313"/>
  <c r="BQ315"/>
  <c r="BQ319"/>
  <c r="BQ321"/>
  <c r="BQ317"/>
  <c r="BQ335"/>
  <c r="BQ334"/>
  <c r="BQ337"/>
  <c r="BQ333"/>
  <c r="BQ343"/>
  <c r="BQ365"/>
  <c r="BQ363"/>
  <c r="BQ348"/>
  <c r="BQ370"/>
  <c r="BQ373"/>
  <c r="BQ369"/>
  <c r="BQ379"/>
  <c r="BQ382"/>
  <c r="BQ384"/>
  <c r="BQ381"/>
  <c r="BQ378"/>
  <c r="BQ390"/>
  <c r="BQ389"/>
  <c r="BQ399"/>
  <c r="BQ398"/>
  <c r="BQ393"/>
  <c r="BQ829"/>
  <c r="BQ827"/>
  <c r="BQ826"/>
  <c r="BQ819"/>
  <c r="BQ837"/>
  <c r="BQ836"/>
  <c r="BQ834"/>
  <c r="BM837"/>
  <c r="BM836"/>
  <c r="BM834"/>
  <c r="BM829"/>
  <c r="BM827"/>
  <c r="BM826"/>
  <c r="BM819"/>
  <c r="BM814"/>
  <c r="BM813"/>
  <c r="BM810"/>
  <c r="BM808"/>
  <c r="BM807"/>
  <c r="BM792"/>
  <c r="BM790"/>
  <c r="BM785"/>
  <c r="BM783"/>
  <c r="BM781"/>
  <c r="BM775"/>
  <c r="BM773"/>
  <c r="BM761"/>
  <c r="BM758"/>
  <c r="BM754"/>
  <c r="BM738"/>
  <c r="BM736"/>
  <c r="BM733"/>
  <c r="BM732"/>
  <c r="BM729"/>
  <c r="BM681"/>
  <c r="BM655"/>
  <c r="BM653"/>
  <c r="BM651"/>
  <c r="BM650"/>
  <c r="BM649"/>
  <c r="BM642"/>
  <c r="BM638"/>
  <c r="BM636"/>
  <c r="BM612"/>
  <c r="BM611"/>
  <c r="BM605"/>
  <c r="BM601"/>
  <c r="BM598"/>
  <c r="BM595"/>
  <c r="BM594"/>
  <c r="BM573"/>
  <c r="BM571"/>
  <c r="BM567"/>
  <c r="BM569"/>
  <c r="BM565"/>
  <c r="BM558"/>
  <c r="BM549"/>
  <c r="BM535"/>
  <c r="BM533"/>
  <c r="BM531"/>
  <c r="BM527"/>
  <c r="BM519"/>
  <c r="BM515"/>
  <c r="BM513"/>
  <c r="BM511"/>
  <c r="BM510"/>
  <c r="BM508"/>
  <c r="BM486"/>
  <c r="BM480"/>
  <c r="BF476"/>
  <c r="BM476"/>
  <c r="BM475"/>
  <c r="BM473"/>
  <c r="BM471"/>
  <c r="BM470"/>
  <c r="BM468"/>
  <c r="BM466"/>
  <c r="BM464"/>
  <c r="BM462"/>
  <c r="BM461"/>
  <c r="BM442"/>
  <c r="BM441"/>
  <c r="BM438"/>
  <c r="BM437"/>
  <c r="BM435"/>
  <c r="BM431"/>
  <c r="BM430"/>
  <c r="BM415"/>
  <c r="BM414"/>
  <c r="BM399"/>
  <c r="BM398"/>
  <c r="BM393"/>
  <c r="BM390"/>
  <c r="BM389"/>
  <c r="BM384"/>
  <c r="BM382"/>
  <c r="BM381"/>
  <c r="BM379"/>
  <c r="BM378"/>
  <c r="BM373"/>
  <c r="BM370"/>
  <c r="BM369"/>
  <c r="BM365"/>
  <c r="BM363"/>
  <c r="BM343"/>
  <c r="BM337"/>
  <c r="BM335"/>
  <c r="BM334"/>
  <c r="BM333"/>
  <c r="BM321"/>
  <c r="BM319"/>
  <c r="BM317"/>
  <c r="BM315"/>
  <c r="BM313"/>
  <c r="BM311"/>
  <c r="BM305"/>
  <c r="BM291"/>
  <c r="BM290"/>
  <c r="BM288"/>
  <c r="BM287"/>
  <c r="BM285"/>
  <c r="BM283"/>
  <c r="BM279"/>
  <c r="BM275"/>
  <c r="BM270"/>
  <c r="BM268"/>
  <c r="BM267"/>
  <c r="BM263"/>
  <c r="BM260"/>
  <c r="BM253"/>
  <c r="BM242"/>
  <c r="BM240"/>
  <c r="BM224"/>
  <c r="BM222"/>
  <c r="BM221"/>
  <c r="BM219"/>
  <c r="BM211"/>
  <c r="BM209"/>
  <c r="BM200"/>
  <c r="BM198"/>
  <c r="BM197"/>
  <c r="BM183"/>
  <c r="BM181"/>
  <c r="BM179"/>
  <c r="BM177"/>
  <c r="BM175"/>
  <c r="BM174"/>
  <c r="BM171"/>
  <c r="BM168"/>
  <c r="BM167"/>
  <c r="BM158"/>
  <c r="BM156"/>
  <c r="BM154"/>
  <c r="BM153"/>
  <c r="BM152"/>
  <c r="BM149"/>
  <c r="BM148"/>
  <c r="BM146"/>
  <c r="BM137"/>
  <c r="BM131"/>
  <c r="BM121"/>
  <c r="BM120"/>
  <c r="BM93"/>
  <c r="BM91"/>
  <c r="BM90"/>
  <c r="BM88"/>
  <c r="BM87"/>
  <c r="BM86"/>
  <c r="BM80"/>
  <c r="BM76"/>
  <c r="BM74"/>
  <c r="BM72"/>
  <c r="BM62"/>
  <c r="BM61"/>
  <c r="BM54"/>
  <c r="BM53"/>
  <c r="BM30"/>
  <c r="BM28"/>
  <c r="BM26"/>
  <c r="BM25"/>
  <c r="BM22"/>
  <c r="BM21"/>
  <c r="BH452"/>
  <c r="BH450"/>
  <c r="BI452"/>
  <c r="BI450"/>
  <c r="BJ452"/>
  <c r="BJ450"/>
  <c r="BK452"/>
  <c r="BK450"/>
  <c r="BL452"/>
  <c r="BL450"/>
  <c r="BM452"/>
  <c r="BM450"/>
  <c r="BG452"/>
  <c r="BG450"/>
  <c r="BH697"/>
  <c r="BI697"/>
  <c r="BJ697"/>
  <c r="BK697"/>
  <c r="BL697"/>
  <c r="BM697"/>
  <c r="BG697"/>
  <c r="BH702"/>
  <c r="BH706"/>
  <c r="BH708"/>
  <c r="BH710"/>
  <c r="BH712"/>
  <c r="BH715"/>
  <c r="BH717"/>
  <c r="BH714"/>
  <c r="BH699"/>
  <c r="BH720"/>
  <c r="BH722"/>
  <c r="BH719"/>
  <c r="BH727"/>
  <c r="BH726"/>
  <c r="BH733"/>
  <c r="BH732"/>
  <c r="BH738"/>
  <c r="BH736"/>
  <c r="BH729"/>
  <c r="BI702"/>
  <c r="BI706"/>
  <c r="BI708"/>
  <c r="BI710"/>
  <c r="BI712"/>
  <c r="BI715"/>
  <c r="BI717"/>
  <c r="BI714"/>
  <c r="BI720"/>
  <c r="BI722"/>
  <c r="BI719"/>
  <c r="BI727"/>
  <c r="BI726"/>
  <c r="BI733"/>
  <c r="BI732"/>
  <c r="BI738"/>
  <c r="BI736"/>
  <c r="BJ702"/>
  <c r="BJ706"/>
  <c r="BJ708"/>
  <c r="BJ710"/>
  <c r="BJ712"/>
  <c r="BJ715"/>
  <c r="BJ717"/>
  <c r="BJ714"/>
  <c r="BJ720"/>
  <c r="BJ722"/>
  <c r="BJ719"/>
  <c r="BJ727"/>
  <c r="BJ726"/>
  <c r="BJ733"/>
  <c r="BJ732"/>
  <c r="BJ738"/>
  <c r="BJ736"/>
  <c r="BJ729"/>
  <c r="BK706"/>
  <c r="BK708"/>
  <c r="BK702"/>
  <c r="BK710"/>
  <c r="BK712"/>
  <c r="BK715"/>
  <c r="BK717"/>
  <c r="BK714"/>
  <c r="BK727"/>
  <c r="BK726"/>
  <c r="BK720"/>
  <c r="BK722"/>
  <c r="BK719"/>
  <c r="BK733"/>
  <c r="BK732"/>
  <c r="BK738"/>
  <c r="BK736"/>
  <c r="BK729"/>
  <c r="BL706"/>
  <c r="BL708"/>
  <c r="BL702"/>
  <c r="BL710"/>
  <c r="BL712"/>
  <c r="BL715"/>
  <c r="BL717"/>
  <c r="BL714"/>
  <c r="BL727"/>
  <c r="BL726"/>
  <c r="BL720"/>
  <c r="BL722"/>
  <c r="BL719"/>
  <c r="BL733"/>
  <c r="BL732"/>
  <c r="BL738"/>
  <c r="BL736"/>
  <c r="BL729"/>
  <c r="BM706"/>
  <c r="BM708"/>
  <c r="BM710"/>
  <c r="BM712"/>
  <c r="BM715"/>
  <c r="BM717"/>
  <c r="BM714"/>
  <c r="BM720"/>
  <c r="BM722"/>
  <c r="BM719"/>
  <c r="BG702"/>
  <c r="BG706"/>
  <c r="BG708"/>
  <c r="BG710"/>
  <c r="BG712"/>
  <c r="BG715"/>
  <c r="BG717"/>
  <c r="BG714"/>
  <c r="BG699"/>
  <c r="BG720"/>
  <c r="BG722"/>
  <c r="BG719"/>
  <c r="BG727"/>
  <c r="BG726"/>
  <c r="BG733"/>
  <c r="BG732"/>
  <c r="BG738"/>
  <c r="BG736"/>
  <c r="BG729"/>
  <c r="BH585"/>
  <c r="BH587"/>
  <c r="BH590"/>
  <c r="BH592"/>
  <c r="BH589"/>
  <c r="BH595"/>
  <c r="BH594"/>
  <c r="BI585"/>
  <c r="BI587"/>
  <c r="BI590"/>
  <c r="BI592"/>
  <c r="BI589"/>
  <c r="BI595"/>
  <c r="BI594"/>
  <c r="BJ585"/>
  <c r="BJ587"/>
  <c r="BJ590"/>
  <c r="BJ592"/>
  <c r="BJ589"/>
  <c r="BJ595"/>
  <c r="BJ594"/>
  <c r="BK585"/>
  <c r="BK587"/>
  <c r="BK590"/>
  <c r="BK592"/>
  <c r="BK589"/>
  <c r="BK595"/>
  <c r="BK594"/>
  <c r="AY586"/>
  <c r="BE586"/>
  <c r="BL587"/>
  <c r="BL590"/>
  <c r="BL592"/>
  <c r="BL589"/>
  <c r="BL595"/>
  <c r="BL594"/>
  <c r="AZ586"/>
  <c r="BF586"/>
  <c r="BM587"/>
  <c r="BM590"/>
  <c r="BM592"/>
  <c r="BM589"/>
  <c r="BG585"/>
  <c r="BG587"/>
  <c r="BG590"/>
  <c r="BG592"/>
  <c r="BG589"/>
  <c r="BG595"/>
  <c r="BG594"/>
  <c r="BI219"/>
  <c r="BI211"/>
  <c r="BI204"/>
  <c r="BI209"/>
  <c r="BI222"/>
  <c r="BI224"/>
  <c r="BI221"/>
  <c r="BI233"/>
  <c r="BI232"/>
  <c r="BI242"/>
  <c r="BI253"/>
  <c r="BI240"/>
  <c r="BI227"/>
  <c r="BI226"/>
  <c r="BJ204"/>
  <c r="BJ209"/>
  <c r="BJ219"/>
  <c r="BJ211"/>
  <c r="BJ222"/>
  <c r="BJ224"/>
  <c r="BJ221"/>
  <c r="BJ233"/>
  <c r="BJ232"/>
  <c r="BJ242"/>
  <c r="BJ253"/>
  <c r="BJ240"/>
  <c r="BJ227"/>
  <c r="BJ226"/>
  <c r="BK233"/>
  <c r="BK232"/>
  <c r="BK204"/>
  <c r="BK209"/>
  <c r="BK219"/>
  <c r="BK211"/>
  <c r="BK222"/>
  <c r="BK224"/>
  <c r="BK221"/>
  <c r="BK242"/>
  <c r="BK253"/>
  <c r="BK240"/>
  <c r="BK227"/>
  <c r="BK226"/>
  <c r="BK203"/>
  <c r="BL233"/>
  <c r="BL232"/>
  <c r="BL224"/>
  <c r="BL209"/>
  <c r="BL219"/>
  <c r="BL211"/>
  <c r="BL204"/>
  <c r="BL253"/>
  <c r="BL227"/>
  <c r="BL226"/>
  <c r="BM233"/>
  <c r="BM232"/>
  <c r="BM204"/>
  <c r="BM227"/>
  <c r="BM226"/>
  <c r="BH209"/>
  <c r="BH204"/>
  <c r="BH219"/>
  <c r="BH211"/>
  <c r="BH222"/>
  <c r="BH224"/>
  <c r="BH221"/>
  <c r="BH233"/>
  <c r="BH232"/>
  <c r="BH242"/>
  <c r="BH253"/>
  <c r="BH240"/>
  <c r="BH227"/>
  <c r="BH226"/>
  <c r="BH203"/>
  <c r="BG233"/>
  <c r="BG232"/>
  <c r="BG227"/>
  <c r="BG226"/>
  <c r="BI34"/>
  <c r="BI36"/>
  <c r="BI38"/>
  <c r="BI40"/>
  <c r="BI42"/>
  <c r="BI44"/>
  <c r="BI46"/>
  <c r="BI48"/>
  <c r="BI50"/>
  <c r="BJ34"/>
  <c r="BJ36"/>
  <c r="BJ38"/>
  <c r="BJ40"/>
  <c r="BJ42"/>
  <c r="BJ44"/>
  <c r="BJ46"/>
  <c r="BJ48"/>
  <c r="BJ50"/>
  <c r="BJ33"/>
  <c r="BK34"/>
  <c r="BK36"/>
  <c r="BK38"/>
  <c r="BK40"/>
  <c r="BK42"/>
  <c r="BK44"/>
  <c r="BK46"/>
  <c r="BK48"/>
  <c r="BK50"/>
  <c r="BL36"/>
  <c r="BL38"/>
  <c r="BL42"/>
  <c r="BL44"/>
  <c r="BL46"/>
  <c r="BL50"/>
  <c r="BM34"/>
  <c r="BM36"/>
  <c r="BM40"/>
  <c r="BM42"/>
  <c r="BM44"/>
  <c r="BM46"/>
  <c r="BM48"/>
  <c r="BM50"/>
  <c r="BH34"/>
  <c r="BH36"/>
  <c r="BH38"/>
  <c r="BH40"/>
  <c r="BH42"/>
  <c r="BH44"/>
  <c r="BH46"/>
  <c r="BH48"/>
  <c r="BH50"/>
  <c r="BH33"/>
  <c r="BG36"/>
  <c r="BH681"/>
  <c r="BH683"/>
  <c r="BH685"/>
  <c r="BH687"/>
  <c r="BH678"/>
  <c r="BI681"/>
  <c r="BI683"/>
  <c r="BI685"/>
  <c r="BI687"/>
  <c r="BI678"/>
  <c r="BJ681"/>
  <c r="BJ683"/>
  <c r="BJ685"/>
  <c r="BJ687"/>
  <c r="BJ678"/>
  <c r="BK683"/>
  <c r="BK681"/>
  <c r="BK685"/>
  <c r="BK687"/>
  <c r="BL683"/>
  <c r="BL681"/>
  <c r="BL685"/>
  <c r="BL687"/>
  <c r="BL678"/>
  <c r="BM683"/>
  <c r="BM685"/>
  <c r="BM687"/>
  <c r="BM678"/>
  <c r="BG681"/>
  <c r="BG683"/>
  <c r="BG685"/>
  <c r="BG687"/>
  <c r="BG678"/>
  <c r="BH80"/>
  <c r="BH76"/>
  <c r="BH70"/>
  <c r="BH72"/>
  <c r="BH74"/>
  <c r="BH88"/>
  <c r="BH87"/>
  <c r="BH91"/>
  <c r="BH90"/>
  <c r="BH93"/>
  <c r="BI80"/>
  <c r="BI76"/>
  <c r="BI70"/>
  <c r="BI72"/>
  <c r="BI74"/>
  <c r="BI88"/>
  <c r="BI87"/>
  <c r="BI91"/>
  <c r="BI90"/>
  <c r="BI93"/>
  <c r="BI86"/>
  <c r="BJ70"/>
  <c r="BJ72"/>
  <c r="BJ74"/>
  <c r="BJ80"/>
  <c r="BJ76"/>
  <c r="BJ88"/>
  <c r="BJ87"/>
  <c r="BJ91"/>
  <c r="BJ90"/>
  <c r="BJ93"/>
  <c r="BJ86"/>
  <c r="BK70"/>
  <c r="BK72"/>
  <c r="BK74"/>
  <c r="BK80"/>
  <c r="BK76"/>
  <c r="BK88"/>
  <c r="BK87"/>
  <c r="BK91"/>
  <c r="BK90"/>
  <c r="BK93"/>
  <c r="BK86"/>
  <c r="BL70"/>
  <c r="BL80"/>
  <c r="BL74"/>
  <c r="BL91"/>
  <c r="BL90"/>
  <c r="BL93"/>
  <c r="BM70"/>
  <c r="BG80"/>
  <c r="BG76"/>
  <c r="BG70"/>
  <c r="BG72"/>
  <c r="BG74"/>
  <c r="BG88"/>
  <c r="BG87"/>
  <c r="BG91"/>
  <c r="BG90"/>
  <c r="BG93"/>
  <c r="BH638"/>
  <c r="BH636"/>
  <c r="BH642"/>
  <c r="BH651"/>
  <c r="BH650"/>
  <c r="BH655"/>
  <c r="BH653"/>
  <c r="BH649"/>
  <c r="BH630"/>
  <c r="BH629"/>
  <c r="BI651"/>
  <c r="BI650"/>
  <c r="BI655"/>
  <c r="BI653"/>
  <c r="BI649"/>
  <c r="BI630"/>
  <c r="BI638"/>
  <c r="BI636"/>
  <c r="BI642"/>
  <c r="BJ630"/>
  <c r="BJ638"/>
  <c r="BJ636"/>
  <c r="BJ642"/>
  <c r="BJ651"/>
  <c r="BJ650"/>
  <c r="BJ655"/>
  <c r="BJ653"/>
  <c r="BJ649"/>
  <c r="BK630"/>
  <c r="BK638"/>
  <c r="BK636"/>
  <c r="BK642"/>
  <c r="BK651"/>
  <c r="BK650"/>
  <c r="BK655"/>
  <c r="BK653"/>
  <c r="BK649"/>
  <c r="BL630"/>
  <c r="BL642"/>
  <c r="BL651"/>
  <c r="BL650"/>
  <c r="BL655"/>
  <c r="BL653"/>
  <c r="BM630"/>
  <c r="BG630"/>
  <c r="BG638"/>
  <c r="BG636"/>
  <c r="BG642"/>
  <c r="BG651"/>
  <c r="BG650"/>
  <c r="BG655"/>
  <c r="BG653"/>
  <c r="BH475"/>
  <c r="BI475"/>
  <c r="BJ475"/>
  <c r="BK475"/>
  <c r="BE476"/>
  <c r="BL476"/>
  <c r="BL475"/>
  <c r="BL473"/>
  <c r="BG475"/>
  <c r="BG473"/>
  <c r="BG462"/>
  <c r="BG464"/>
  <c r="BG461"/>
  <c r="BG471"/>
  <c r="BG470"/>
  <c r="BG468"/>
  <c r="BG466"/>
  <c r="BG457"/>
  <c r="BG446"/>
  <c r="BG407"/>
  <c r="BG412"/>
  <c r="BG411"/>
  <c r="BG415"/>
  <c r="BG414"/>
  <c r="BG404"/>
  <c r="BG421"/>
  <c r="BG423"/>
  <c r="BG431"/>
  <c r="BG430"/>
  <c r="BG425"/>
  <c r="BG418"/>
  <c r="BG515"/>
  <c r="BG513"/>
  <c r="BG508"/>
  <c r="BG511"/>
  <c r="BG510"/>
  <c r="BG519"/>
  <c r="BG488"/>
  <c r="BG486"/>
  <c r="BG482"/>
  <c r="BG480"/>
  <c r="BG490"/>
  <c r="BG492"/>
  <c r="BG435"/>
  <c r="BG438"/>
  <c r="BG437"/>
  <c r="BG434"/>
  <c r="BG442"/>
  <c r="BG441"/>
  <c r="BG601"/>
  <c r="BG598"/>
  <c r="BG605"/>
  <c r="BG608"/>
  <c r="BG607"/>
  <c r="BG604"/>
  <c r="BG612"/>
  <c r="BG611"/>
  <c r="BG777"/>
  <c r="BG773"/>
  <c r="BG775"/>
  <c r="BG781"/>
  <c r="BG792"/>
  <c r="BG788"/>
  <c r="BG787"/>
  <c r="BG785"/>
  <c r="BG783"/>
  <c r="BG790"/>
  <c r="BG754"/>
  <c r="BG761"/>
  <c r="BG758"/>
  <c r="BG675"/>
  <c r="BG672"/>
  <c r="BG745"/>
  <c r="BG744"/>
  <c r="BG750"/>
  <c r="BG749"/>
  <c r="BG547"/>
  <c r="BG549"/>
  <c r="BG537"/>
  <c r="BG525"/>
  <c r="BG527"/>
  <c r="BG531"/>
  <c r="BG533"/>
  <c r="BG535"/>
  <c r="BG555"/>
  <c r="BG551"/>
  <c r="BG567"/>
  <c r="BG569"/>
  <c r="BG573"/>
  <c r="BG571"/>
  <c r="BG565"/>
  <c r="BG558"/>
  <c r="BG22"/>
  <c r="BG21"/>
  <c r="BG26"/>
  <c r="BG28"/>
  <c r="BG30"/>
  <c r="BG25"/>
  <c r="BG34"/>
  <c r="BG38"/>
  <c r="BG40"/>
  <c r="BG42"/>
  <c r="BG44"/>
  <c r="BG46"/>
  <c r="BG48"/>
  <c r="BG50"/>
  <c r="BG62"/>
  <c r="BG61"/>
  <c r="BG54"/>
  <c r="BG53"/>
  <c r="BG222"/>
  <c r="BG224"/>
  <c r="BG221"/>
  <c r="BG204"/>
  <c r="BG209"/>
  <c r="BG219"/>
  <c r="BG211"/>
  <c r="BG242"/>
  <c r="BG253"/>
  <c r="BG240"/>
  <c r="BG168"/>
  <c r="BG167"/>
  <c r="BG175"/>
  <c r="BG174"/>
  <c r="BG179"/>
  <c r="BG181"/>
  <c r="BG183"/>
  <c r="BG198"/>
  <c r="BG200"/>
  <c r="BG197"/>
  <c r="BG837"/>
  <c r="BG836"/>
  <c r="BG834"/>
  <c r="BG121"/>
  <c r="BG120"/>
  <c r="BG137"/>
  <c r="BG149"/>
  <c r="BG148"/>
  <c r="BG146"/>
  <c r="BG131"/>
  <c r="BG154"/>
  <c r="BG156"/>
  <c r="BG158"/>
  <c r="BG153"/>
  <c r="BG152"/>
  <c r="BG365"/>
  <c r="BG363"/>
  <c r="BG348"/>
  <c r="BG343"/>
  <c r="BG370"/>
  <c r="BG373"/>
  <c r="BG369"/>
  <c r="BG342"/>
  <c r="BG268"/>
  <c r="BG267"/>
  <c r="BG263"/>
  <c r="BG270"/>
  <c r="BG279"/>
  <c r="BG283"/>
  <c r="BG275"/>
  <c r="BG288"/>
  <c r="BG287"/>
  <c r="BG291"/>
  <c r="BG290"/>
  <c r="BG285"/>
  <c r="BG305"/>
  <c r="BG311"/>
  <c r="BG313"/>
  <c r="BG315"/>
  <c r="BG319"/>
  <c r="BG321"/>
  <c r="BG317"/>
  <c r="BG307"/>
  <c r="BG331"/>
  <c r="BG328"/>
  <c r="BG335"/>
  <c r="BG334"/>
  <c r="BG337"/>
  <c r="BG379"/>
  <c r="BG382"/>
  <c r="BG384"/>
  <c r="BG381"/>
  <c r="BG378"/>
  <c r="BG390"/>
  <c r="BG389"/>
  <c r="BG399"/>
  <c r="BG398"/>
  <c r="BG393"/>
  <c r="BG800"/>
  <c r="BG808"/>
  <c r="BG810"/>
  <c r="BG807"/>
  <c r="BG799"/>
  <c r="BG814"/>
  <c r="BG813"/>
  <c r="BG829"/>
  <c r="BG827"/>
  <c r="BG826"/>
  <c r="BG819"/>
  <c r="BH473"/>
  <c r="BH462"/>
  <c r="BH464"/>
  <c r="BH461"/>
  <c r="BH471"/>
  <c r="BH470"/>
  <c r="BH468"/>
  <c r="BH466"/>
  <c r="BH457"/>
  <c r="BH446"/>
  <c r="BH423"/>
  <c r="BH431"/>
  <c r="BH430"/>
  <c r="BH421"/>
  <c r="BH425"/>
  <c r="BH418"/>
  <c r="BH407"/>
  <c r="BH412"/>
  <c r="BH411"/>
  <c r="BH415"/>
  <c r="BH414"/>
  <c r="BH404"/>
  <c r="BH435"/>
  <c r="BH438"/>
  <c r="BH437"/>
  <c r="BH434"/>
  <c r="BH442"/>
  <c r="BH441"/>
  <c r="BH488"/>
  <c r="BH486"/>
  <c r="BH482"/>
  <c r="BH480"/>
  <c r="BH490"/>
  <c r="BH508"/>
  <c r="BH511"/>
  <c r="BH510"/>
  <c r="BH515"/>
  <c r="BH513"/>
  <c r="BH519"/>
  <c r="BH502"/>
  <c r="BH492"/>
  <c r="BH601"/>
  <c r="BH598"/>
  <c r="BH612"/>
  <c r="BH611"/>
  <c r="BH605"/>
  <c r="BH608"/>
  <c r="BH607"/>
  <c r="BH604"/>
  <c r="BH26"/>
  <c r="BH28"/>
  <c r="BH30"/>
  <c r="BH25"/>
  <c r="BH22"/>
  <c r="BH21"/>
  <c r="BH62"/>
  <c r="BH61"/>
  <c r="BH54"/>
  <c r="BH53"/>
  <c r="BH777"/>
  <c r="BH773"/>
  <c r="BH775"/>
  <c r="BH781"/>
  <c r="BH772"/>
  <c r="BH788"/>
  <c r="BH787"/>
  <c r="BH785"/>
  <c r="BH783"/>
  <c r="BH792"/>
  <c r="BH790"/>
  <c r="BH754"/>
  <c r="BH761"/>
  <c r="BH758"/>
  <c r="BH675"/>
  <c r="BH672"/>
  <c r="BH745"/>
  <c r="BH744"/>
  <c r="BH750"/>
  <c r="BH749"/>
  <c r="BH168"/>
  <c r="BH167"/>
  <c r="BH175"/>
  <c r="BH174"/>
  <c r="BH179"/>
  <c r="BH181"/>
  <c r="BH183"/>
  <c r="BH177"/>
  <c r="BH171"/>
  <c r="BH198"/>
  <c r="BH200"/>
  <c r="BH197"/>
  <c r="BH161"/>
  <c r="BH531"/>
  <c r="BH533"/>
  <c r="BH535"/>
  <c r="BH525"/>
  <c r="BH527"/>
  <c r="BH547"/>
  <c r="BH549"/>
  <c r="BH537"/>
  <c r="BH555"/>
  <c r="BH551"/>
  <c r="BH567"/>
  <c r="BH569"/>
  <c r="BH573"/>
  <c r="BH571"/>
  <c r="BH565"/>
  <c r="BH558"/>
  <c r="BH121"/>
  <c r="BH120"/>
  <c r="BH137"/>
  <c r="BH149"/>
  <c r="BH148"/>
  <c r="BH146"/>
  <c r="BH131"/>
  <c r="BH154"/>
  <c r="BH156"/>
  <c r="BH158"/>
  <c r="BH153"/>
  <c r="BH152"/>
  <c r="BH814"/>
  <c r="BH813"/>
  <c r="BH800"/>
  <c r="BH808"/>
  <c r="BH810"/>
  <c r="BH807"/>
  <c r="BH799"/>
  <c r="BH311"/>
  <c r="BH313"/>
  <c r="BH315"/>
  <c r="BH319"/>
  <c r="BH321"/>
  <c r="BH317"/>
  <c r="BH305"/>
  <c r="BH331"/>
  <c r="BH328"/>
  <c r="BH335"/>
  <c r="BH334"/>
  <c r="BH337"/>
  <c r="BH333"/>
  <c r="BH365"/>
  <c r="BH363"/>
  <c r="BH348"/>
  <c r="BH373"/>
  <c r="BH370"/>
  <c r="BH369"/>
  <c r="BH343"/>
  <c r="BH379"/>
  <c r="BH382"/>
  <c r="BH384"/>
  <c r="BH381"/>
  <c r="BH378"/>
  <c r="BH268"/>
  <c r="BH267"/>
  <c r="BH263"/>
  <c r="BH270"/>
  <c r="BH279"/>
  <c r="BH283"/>
  <c r="BH275"/>
  <c r="BH288"/>
  <c r="BH287"/>
  <c r="BH291"/>
  <c r="BH290"/>
  <c r="BH285"/>
  <c r="BH260"/>
  <c r="BH390"/>
  <c r="BH389"/>
  <c r="BH399"/>
  <c r="BH398"/>
  <c r="BH393"/>
  <c r="BH387"/>
  <c r="BH829"/>
  <c r="BH827"/>
  <c r="BH826"/>
  <c r="BH819"/>
  <c r="BH837"/>
  <c r="BH836"/>
  <c r="BH834"/>
  <c r="BI473"/>
  <c r="BI462"/>
  <c r="BI464"/>
  <c r="BI461"/>
  <c r="BI471"/>
  <c r="BI470"/>
  <c r="BI468"/>
  <c r="BI466"/>
  <c r="BI446"/>
  <c r="BI407"/>
  <c r="BI412"/>
  <c r="BI411"/>
  <c r="BI415"/>
  <c r="BI414"/>
  <c r="BI404"/>
  <c r="BI423"/>
  <c r="BI421"/>
  <c r="BI431"/>
  <c r="BI430"/>
  <c r="BI425"/>
  <c r="BI418"/>
  <c r="BI435"/>
  <c r="BI438"/>
  <c r="BI437"/>
  <c r="BI434"/>
  <c r="BI442"/>
  <c r="BI441"/>
  <c r="BI488"/>
  <c r="BI486"/>
  <c r="BI482"/>
  <c r="BI480"/>
  <c r="BI490"/>
  <c r="BI508"/>
  <c r="BI511"/>
  <c r="BI510"/>
  <c r="BI515"/>
  <c r="BI513"/>
  <c r="BI519"/>
  <c r="BI502"/>
  <c r="BI492"/>
  <c r="BI605"/>
  <c r="BI608"/>
  <c r="BI607"/>
  <c r="BI604"/>
  <c r="BI601"/>
  <c r="BI598"/>
  <c r="BI612"/>
  <c r="BI611"/>
  <c r="BI22"/>
  <c r="BI21"/>
  <c r="BI26"/>
  <c r="BI28"/>
  <c r="BI30"/>
  <c r="BI25"/>
  <c r="BI62"/>
  <c r="BI61"/>
  <c r="BI54"/>
  <c r="BI53"/>
  <c r="BI675"/>
  <c r="BI672"/>
  <c r="BI745"/>
  <c r="BI744"/>
  <c r="BI750"/>
  <c r="BI749"/>
  <c r="BI743"/>
  <c r="BI754"/>
  <c r="BI761"/>
  <c r="BI758"/>
  <c r="BI773"/>
  <c r="BI775"/>
  <c r="BI777"/>
  <c r="BI781"/>
  <c r="BI772"/>
  <c r="BI788"/>
  <c r="BI787"/>
  <c r="BI785"/>
  <c r="BI783"/>
  <c r="BI792"/>
  <c r="BI790"/>
  <c r="BI763"/>
  <c r="BI200"/>
  <c r="BI198"/>
  <c r="BI197"/>
  <c r="BI168"/>
  <c r="BI167"/>
  <c r="BI175"/>
  <c r="BI174"/>
  <c r="BI179"/>
  <c r="BI181"/>
  <c r="BI183"/>
  <c r="BI177"/>
  <c r="BI547"/>
  <c r="BI549"/>
  <c r="BI537"/>
  <c r="BI535"/>
  <c r="BI525"/>
  <c r="BI527"/>
  <c r="BI531"/>
  <c r="BI533"/>
  <c r="BI555"/>
  <c r="BI551"/>
  <c r="BI567"/>
  <c r="BI569"/>
  <c r="BI573"/>
  <c r="BI571"/>
  <c r="BI565"/>
  <c r="BI558"/>
  <c r="BI121"/>
  <c r="BI120"/>
  <c r="BI137"/>
  <c r="BI149"/>
  <c r="BI148"/>
  <c r="BI146"/>
  <c r="BI131"/>
  <c r="BI154"/>
  <c r="BI156"/>
  <c r="BI158"/>
  <c r="BI153"/>
  <c r="BI152"/>
  <c r="BI313"/>
  <c r="BI311"/>
  <c r="BI315"/>
  <c r="BI319"/>
  <c r="BI321"/>
  <c r="BI317"/>
  <c r="BI305"/>
  <c r="BI331"/>
  <c r="BI328"/>
  <c r="BI335"/>
  <c r="BI334"/>
  <c r="BI337"/>
  <c r="BI370"/>
  <c r="BI373"/>
  <c r="BI369"/>
  <c r="BI343"/>
  <c r="BI365"/>
  <c r="BI363"/>
  <c r="BI348"/>
  <c r="BI268"/>
  <c r="BI267"/>
  <c r="BI263"/>
  <c r="BI270"/>
  <c r="BI279"/>
  <c r="BI283"/>
  <c r="BI275"/>
  <c r="BI288"/>
  <c r="BI287"/>
  <c r="BI291"/>
  <c r="BI290"/>
  <c r="BI379"/>
  <c r="BI382"/>
  <c r="BI384"/>
  <c r="BI381"/>
  <c r="BI378"/>
  <c r="BI390"/>
  <c r="BI389"/>
  <c r="BI399"/>
  <c r="BI398"/>
  <c r="BI393"/>
  <c r="BI800"/>
  <c r="BI808"/>
  <c r="BI810"/>
  <c r="BI807"/>
  <c r="BI799"/>
  <c r="BI814"/>
  <c r="BI813"/>
  <c r="BI797"/>
  <c r="BI829"/>
  <c r="BI827"/>
  <c r="BI826"/>
  <c r="BI819"/>
  <c r="BI837"/>
  <c r="BI836"/>
  <c r="BI834"/>
  <c r="BJ473"/>
  <c r="BJ462"/>
  <c r="BJ464"/>
  <c r="BJ461"/>
  <c r="BJ471"/>
  <c r="BJ470"/>
  <c r="BJ468"/>
  <c r="BJ466"/>
  <c r="BJ446"/>
  <c r="BJ407"/>
  <c r="BJ412"/>
  <c r="BJ411"/>
  <c r="BJ415"/>
  <c r="BJ414"/>
  <c r="BJ404"/>
  <c r="BJ423"/>
  <c r="BJ421"/>
  <c r="BJ431"/>
  <c r="BJ430"/>
  <c r="BJ425"/>
  <c r="BJ418"/>
  <c r="BJ435"/>
  <c r="BJ438"/>
  <c r="BJ437"/>
  <c r="BJ434"/>
  <c r="BJ442"/>
  <c r="BJ441"/>
  <c r="BJ488"/>
  <c r="BJ486"/>
  <c r="BJ482"/>
  <c r="BJ480"/>
  <c r="BJ490"/>
  <c r="BJ508"/>
  <c r="BJ511"/>
  <c r="BJ510"/>
  <c r="BJ515"/>
  <c r="BJ513"/>
  <c r="BJ519"/>
  <c r="BJ502"/>
  <c r="BJ492"/>
  <c r="BJ479"/>
  <c r="BJ601"/>
  <c r="BJ598"/>
  <c r="BJ605"/>
  <c r="BJ608"/>
  <c r="BJ607"/>
  <c r="BJ604"/>
  <c r="BJ612"/>
  <c r="BJ611"/>
  <c r="BJ22"/>
  <c r="BJ21"/>
  <c r="BJ26"/>
  <c r="BJ28"/>
  <c r="BJ30"/>
  <c r="BJ25"/>
  <c r="BJ62"/>
  <c r="BJ61"/>
  <c r="BJ54"/>
  <c r="BJ53"/>
  <c r="BJ675"/>
  <c r="BJ672"/>
  <c r="BJ745"/>
  <c r="BJ744"/>
  <c r="BJ750"/>
  <c r="BJ749"/>
  <c r="BJ754"/>
  <c r="BJ761"/>
  <c r="BJ758"/>
  <c r="BJ773"/>
  <c r="BJ775"/>
  <c r="BJ777"/>
  <c r="BJ781"/>
  <c r="BJ772"/>
  <c r="BJ788"/>
  <c r="BJ787"/>
  <c r="BJ785"/>
  <c r="BJ783"/>
  <c r="BJ792"/>
  <c r="BJ790"/>
  <c r="BJ168"/>
  <c r="BJ167"/>
  <c r="BJ175"/>
  <c r="BJ174"/>
  <c r="BJ179"/>
  <c r="BJ181"/>
  <c r="BJ183"/>
  <c r="BJ177"/>
  <c r="BJ171"/>
  <c r="BJ198"/>
  <c r="BJ200"/>
  <c r="BJ197"/>
  <c r="BJ121"/>
  <c r="BJ120"/>
  <c r="BJ137"/>
  <c r="BJ149"/>
  <c r="BJ148"/>
  <c r="BJ146"/>
  <c r="BJ131"/>
  <c r="BJ154"/>
  <c r="BJ156"/>
  <c r="BJ158"/>
  <c r="BJ153"/>
  <c r="BJ152"/>
  <c r="BJ268"/>
  <c r="BJ267"/>
  <c r="BJ263"/>
  <c r="BJ270"/>
  <c r="BJ279"/>
  <c r="BJ283"/>
  <c r="BJ275"/>
  <c r="BJ288"/>
  <c r="BJ287"/>
  <c r="BJ291"/>
  <c r="BJ290"/>
  <c r="BJ305"/>
  <c r="BJ311"/>
  <c r="BJ313"/>
  <c r="BJ315"/>
  <c r="BJ319"/>
  <c r="BJ321"/>
  <c r="BJ317"/>
  <c r="BJ331"/>
  <c r="BJ328"/>
  <c r="BJ335"/>
  <c r="BJ334"/>
  <c r="BJ337"/>
  <c r="BJ333"/>
  <c r="BJ343"/>
  <c r="BJ365"/>
  <c r="BJ363"/>
  <c r="BJ348"/>
  <c r="BJ370"/>
  <c r="BJ373"/>
  <c r="BJ369"/>
  <c r="BJ379"/>
  <c r="BJ382"/>
  <c r="BJ384"/>
  <c r="BJ381"/>
  <c r="BJ378"/>
  <c r="BJ390"/>
  <c r="BJ389"/>
  <c r="BJ399"/>
  <c r="BJ398"/>
  <c r="BJ393"/>
  <c r="BJ525"/>
  <c r="BJ527"/>
  <c r="BJ531"/>
  <c r="BJ533"/>
  <c r="BJ535"/>
  <c r="BJ547"/>
  <c r="BJ549"/>
  <c r="BJ537"/>
  <c r="BJ555"/>
  <c r="BJ551"/>
  <c r="BJ524"/>
  <c r="BJ567"/>
  <c r="BJ569"/>
  <c r="BJ573"/>
  <c r="BJ571"/>
  <c r="BJ800"/>
  <c r="BJ808"/>
  <c r="BJ810"/>
  <c r="BJ807"/>
  <c r="BJ799"/>
  <c r="BJ814"/>
  <c r="BJ813"/>
  <c r="BJ829"/>
  <c r="BJ827"/>
  <c r="BJ826"/>
  <c r="BJ819"/>
  <c r="BJ837"/>
  <c r="BJ836"/>
  <c r="BJ834"/>
  <c r="BK473"/>
  <c r="BK462"/>
  <c r="BK464"/>
  <c r="BK461"/>
  <c r="BK471"/>
  <c r="BK470"/>
  <c r="BK468"/>
  <c r="BK466"/>
  <c r="BK446"/>
  <c r="BK407"/>
  <c r="BK412"/>
  <c r="BK411"/>
  <c r="BK415"/>
  <c r="BK414"/>
  <c r="BK404"/>
  <c r="BK423"/>
  <c r="BK421"/>
  <c r="BK431"/>
  <c r="BK430"/>
  <c r="BK425"/>
  <c r="BK435"/>
  <c r="BK438"/>
  <c r="BK437"/>
  <c r="BK434"/>
  <c r="BK442"/>
  <c r="BK441"/>
  <c r="BK488"/>
  <c r="BK486"/>
  <c r="BK482"/>
  <c r="BK480"/>
  <c r="BK490"/>
  <c r="BK508"/>
  <c r="BK511"/>
  <c r="BK510"/>
  <c r="BK515"/>
  <c r="BK513"/>
  <c r="BK519"/>
  <c r="BK502"/>
  <c r="BK492"/>
  <c r="BK22"/>
  <c r="BK21"/>
  <c r="BK26"/>
  <c r="BK28"/>
  <c r="BK30"/>
  <c r="BK25"/>
  <c r="BK62"/>
  <c r="BK61"/>
  <c r="BK54"/>
  <c r="BK53"/>
  <c r="BK675"/>
  <c r="BK672"/>
  <c r="BK745"/>
  <c r="BK744"/>
  <c r="BK750"/>
  <c r="BK749"/>
  <c r="BK754"/>
  <c r="BK761"/>
  <c r="BK758"/>
  <c r="BK773"/>
  <c r="BK775"/>
  <c r="BK777"/>
  <c r="BK781"/>
  <c r="BK788"/>
  <c r="BK787"/>
  <c r="BK785"/>
  <c r="BK783"/>
  <c r="BK792"/>
  <c r="BK790"/>
  <c r="BK601"/>
  <c r="BK598"/>
  <c r="BK605"/>
  <c r="BK608"/>
  <c r="BK607"/>
  <c r="BK604"/>
  <c r="BK612"/>
  <c r="BK611"/>
  <c r="BK168"/>
  <c r="BK167"/>
  <c r="BK175"/>
  <c r="BK174"/>
  <c r="BK179"/>
  <c r="BK181"/>
  <c r="BK183"/>
  <c r="BK177"/>
  <c r="BK171"/>
  <c r="BK198"/>
  <c r="BK200"/>
  <c r="BK197"/>
  <c r="BK121"/>
  <c r="BK120"/>
  <c r="BK137"/>
  <c r="BK149"/>
  <c r="BK148"/>
  <c r="BK146"/>
  <c r="BK131"/>
  <c r="BK154"/>
  <c r="BK156"/>
  <c r="BK158"/>
  <c r="BK153"/>
  <c r="BK152"/>
  <c r="BK268"/>
  <c r="BK267"/>
  <c r="BK263"/>
  <c r="BK270"/>
  <c r="BK279"/>
  <c r="BK283"/>
  <c r="BK275"/>
  <c r="BK288"/>
  <c r="BK287"/>
  <c r="BK291"/>
  <c r="BK290"/>
  <c r="BK305"/>
  <c r="BK311"/>
  <c r="BK313"/>
  <c r="BK315"/>
  <c r="BK319"/>
  <c r="BK321"/>
  <c r="BK317"/>
  <c r="BK331"/>
  <c r="BK328"/>
  <c r="BK335"/>
  <c r="BK334"/>
  <c r="BK337"/>
  <c r="BK333"/>
  <c r="BK343"/>
  <c r="BK365"/>
  <c r="BK363"/>
  <c r="BK348"/>
  <c r="BK370"/>
  <c r="BK373"/>
  <c r="BK369"/>
  <c r="BK379"/>
  <c r="BK382"/>
  <c r="BK384"/>
  <c r="BK381"/>
  <c r="BK378"/>
  <c r="BK390"/>
  <c r="BK389"/>
  <c r="BK399"/>
  <c r="BK398"/>
  <c r="BK393"/>
  <c r="BK525"/>
  <c r="BK527"/>
  <c r="BK531"/>
  <c r="BK533"/>
  <c r="BK535"/>
  <c r="BK547"/>
  <c r="BK549"/>
  <c r="BK537"/>
  <c r="BK555"/>
  <c r="BK551"/>
  <c r="BK524"/>
  <c r="BK567"/>
  <c r="BK569"/>
  <c r="BK573"/>
  <c r="BK571"/>
  <c r="BK565"/>
  <c r="BK558"/>
  <c r="BK522"/>
  <c r="BK800"/>
  <c r="BK808"/>
  <c r="BK810"/>
  <c r="BK807"/>
  <c r="BK799"/>
  <c r="BK814"/>
  <c r="BK813"/>
  <c r="BK829"/>
  <c r="BK827"/>
  <c r="BK826"/>
  <c r="BK819"/>
  <c r="BK837"/>
  <c r="BK836"/>
  <c r="BK834"/>
  <c r="BL22"/>
  <c r="BL21"/>
  <c r="BL30"/>
  <c r="BL28"/>
  <c r="BL62"/>
  <c r="BL61"/>
  <c r="BL137"/>
  <c r="BL149"/>
  <c r="BL148"/>
  <c r="BL146"/>
  <c r="BL131"/>
  <c r="BL154"/>
  <c r="BL156"/>
  <c r="BL158"/>
  <c r="BL168"/>
  <c r="BL167"/>
  <c r="BL175"/>
  <c r="BL174"/>
  <c r="BL179"/>
  <c r="BL181"/>
  <c r="BL183"/>
  <c r="BL177"/>
  <c r="BL171"/>
  <c r="BL200"/>
  <c r="BL198"/>
  <c r="BL197"/>
  <c r="BL268"/>
  <c r="BL267"/>
  <c r="BL263"/>
  <c r="BL270"/>
  <c r="BL283"/>
  <c r="BL288"/>
  <c r="BL287"/>
  <c r="BL291"/>
  <c r="BL290"/>
  <c r="BL285"/>
  <c r="BL305"/>
  <c r="BL311"/>
  <c r="BL313"/>
  <c r="BL315"/>
  <c r="BL317"/>
  <c r="BL319"/>
  <c r="BL321"/>
  <c r="BL335"/>
  <c r="BL334"/>
  <c r="BL337"/>
  <c r="BL333"/>
  <c r="BL343"/>
  <c r="BL363"/>
  <c r="BL365"/>
  <c r="BL348"/>
  <c r="BL370"/>
  <c r="BL373"/>
  <c r="BL369"/>
  <c r="BL342"/>
  <c r="BL379"/>
  <c r="BL382"/>
  <c r="BL384"/>
  <c r="BL381"/>
  <c r="BL378"/>
  <c r="BL399"/>
  <c r="BL398"/>
  <c r="BL393"/>
  <c r="BL407"/>
  <c r="BL412"/>
  <c r="BL411"/>
  <c r="BL421"/>
  <c r="BL423"/>
  <c r="BL431"/>
  <c r="BL430"/>
  <c r="BL435"/>
  <c r="BL438"/>
  <c r="BL437"/>
  <c r="BL434"/>
  <c r="BL442"/>
  <c r="BL441"/>
  <c r="BL446"/>
  <c r="BL464"/>
  <c r="BL468"/>
  <c r="BL466"/>
  <c r="BL471"/>
  <c r="BL470"/>
  <c r="BL480"/>
  <c r="BL486"/>
  <c r="BL488"/>
  <c r="BL482"/>
  <c r="BL490"/>
  <c r="BL492"/>
  <c r="BL508"/>
  <c r="BL511"/>
  <c r="BL510"/>
  <c r="BL515"/>
  <c r="BL513"/>
  <c r="BL525"/>
  <c r="BL527"/>
  <c r="BL531"/>
  <c r="BL533"/>
  <c r="BL535"/>
  <c r="BL549"/>
  <c r="BL555"/>
  <c r="BL551"/>
  <c r="BL567"/>
  <c r="BL569"/>
  <c r="BL573"/>
  <c r="BL571"/>
  <c r="BL601"/>
  <c r="BL598"/>
  <c r="BL605"/>
  <c r="BL608"/>
  <c r="BL607"/>
  <c r="BL604"/>
  <c r="BL612"/>
  <c r="BL611"/>
  <c r="BL675"/>
  <c r="BL672"/>
  <c r="BL745"/>
  <c r="BL744"/>
  <c r="BL750"/>
  <c r="BL749"/>
  <c r="BL743"/>
  <c r="BL761"/>
  <c r="BL758"/>
  <c r="BL773"/>
  <c r="BL775"/>
  <c r="BL781"/>
  <c r="BL785"/>
  <c r="BL783"/>
  <c r="BL788"/>
  <c r="BL787"/>
  <c r="BL790"/>
  <c r="BL792"/>
  <c r="BL800"/>
  <c r="BL808"/>
  <c r="BL810"/>
  <c r="BL807"/>
  <c r="BL799"/>
  <c r="BL829"/>
  <c r="BL827"/>
  <c r="BL826"/>
  <c r="BL819"/>
  <c r="BL837"/>
  <c r="BL836"/>
  <c r="BL834"/>
  <c r="BM407"/>
  <c r="BM412"/>
  <c r="BM411"/>
  <c r="BM404"/>
  <c r="BM421"/>
  <c r="BM446"/>
  <c r="BM488"/>
  <c r="BM482"/>
  <c r="BM492"/>
  <c r="BM525"/>
  <c r="BM547"/>
  <c r="BM537"/>
  <c r="BM608"/>
  <c r="BM607"/>
  <c r="BM604"/>
  <c r="BM745"/>
  <c r="BM744"/>
  <c r="BM750"/>
  <c r="BM749"/>
  <c r="BM743"/>
  <c r="BF837"/>
  <c r="BF836"/>
  <c r="BF834"/>
  <c r="BF829"/>
  <c r="BF827"/>
  <c r="AR832"/>
  <c r="AU832"/>
  <c r="BF814"/>
  <c r="BF813"/>
  <c r="BF810"/>
  <c r="BF808"/>
  <c r="BF807"/>
  <c r="BF792"/>
  <c r="BF790"/>
  <c r="BF785"/>
  <c r="BF783"/>
  <c r="BF781"/>
  <c r="BF775"/>
  <c r="BF773"/>
  <c r="BF761"/>
  <c r="BF758"/>
  <c r="BF754"/>
  <c r="BF738"/>
  <c r="BF736"/>
  <c r="BF733"/>
  <c r="BF732"/>
  <c r="BF729"/>
  <c r="BF681"/>
  <c r="BF655"/>
  <c r="BF653"/>
  <c r="BF651"/>
  <c r="BF650"/>
  <c r="BF642"/>
  <c r="BF638"/>
  <c r="BF636"/>
  <c r="BF612"/>
  <c r="BF611"/>
  <c r="BF601"/>
  <c r="BF598"/>
  <c r="BF573"/>
  <c r="BF571"/>
  <c r="BF569"/>
  <c r="BF567"/>
  <c r="BF565"/>
  <c r="BF558"/>
  <c r="BF555"/>
  <c r="AR554"/>
  <c r="AU554"/>
  <c r="BF549"/>
  <c r="BF535"/>
  <c r="BF533"/>
  <c r="BF531"/>
  <c r="BF527"/>
  <c r="BF519"/>
  <c r="BF515"/>
  <c r="BF513"/>
  <c r="BF511"/>
  <c r="BF510"/>
  <c r="BF508"/>
  <c r="BF486"/>
  <c r="BF475"/>
  <c r="BF473"/>
  <c r="BF471"/>
  <c r="BF470"/>
  <c r="BF468"/>
  <c r="BF466"/>
  <c r="BF464"/>
  <c r="BF462"/>
  <c r="BF461"/>
  <c r="BF457"/>
  <c r="BF450"/>
  <c r="BF446"/>
  <c r="BF445"/>
  <c r="BF442"/>
  <c r="BF441"/>
  <c r="BF438"/>
  <c r="BF437"/>
  <c r="BF435"/>
  <c r="BF431"/>
  <c r="BF430"/>
  <c r="BF415"/>
  <c r="BF414"/>
  <c r="BF399"/>
  <c r="BF398"/>
  <c r="BF393"/>
  <c r="BF390"/>
  <c r="BF389"/>
  <c r="BF387"/>
  <c r="BF384"/>
  <c r="BF382"/>
  <c r="BF381"/>
  <c r="BF379"/>
  <c r="BF373"/>
  <c r="AR372"/>
  <c r="AU372"/>
  <c r="AZ372"/>
  <c r="BF365"/>
  <c r="BF363"/>
  <c r="BF348"/>
  <c r="BF343"/>
  <c r="BF337"/>
  <c r="BF335"/>
  <c r="BF334"/>
  <c r="BF333"/>
  <c r="BF321"/>
  <c r="BF319"/>
  <c r="BF317"/>
  <c r="BF315"/>
  <c r="BF313"/>
  <c r="BF311"/>
  <c r="BF324"/>
  <c r="BF323"/>
  <c r="BF307"/>
  <c r="BE311"/>
  <c r="BF305"/>
  <c r="BF291"/>
  <c r="BF290"/>
  <c r="BF288"/>
  <c r="BF287"/>
  <c r="BF285"/>
  <c r="BF283"/>
  <c r="BF279"/>
  <c r="BF275"/>
  <c r="BF270"/>
  <c r="BF268"/>
  <c r="BF267"/>
  <c r="BF263"/>
  <c r="BF253"/>
  <c r="BF242"/>
  <c r="BF240"/>
  <c r="BF224"/>
  <c r="BF222"/>
  <c r="BF221"/>
  <c r="BF219"/>
  <c r="BF211"/>
  <c r="BF209"/>
  <c r="BF204"/>
  <c r="BF203"/>
  <c r="BF200"/>
  <c r="BF198"/>
  <c r="BF197"/>
  <c r="BF183"/>
  <c r="BF181"/>
  <c r="BF179"/>
  <c r="BF177"/>
  <c r="BF175"/>
  <c r="BF174"/>
  <c r="BF171"/>
  <c r="BF168"/>
  <c r="BF167"/>
  <c r="BF161"/>
  <c r="BF158"/>
  <c r="BF156"/>
  <c r="BF154"/>
  <c r="BF153"/>
  <c r="BF152"/>
  <c r="BF149"/>
  <c r="BF148"/>
  <c r="BF146"/>
  <c r="BF137"/>
  <c r="BF131"/>
  <c r="BF121"/>
  <c r="BF120"/>
  <c r="BF93"/>
  <c r="BF91"/>
  <c r="BF90"/>
  <c r="BF88"/>
  <c r="BF87"/>
  <c r="BF80"/>
  <c r="BF76"/>
  <c r="BF74"/>
  <c r="BF72"/>
  <c r="BF62"/>
  <c r="BF61"/>
  <c r="BF54"/>
  <c r="BF53"/>
  <c r="BF30"/>
  <c r="BF28"/>
  <c r="BF26"/>
  <c r="BF25"/>
  <c r="BF22"/>
  <c r="BF21"/>
  <c r="BA372"/>
  <c r="BA370"/>
  <c r="AQ372"/>
  <c r="AT372"/>
  <c r="AY372"/>
  <c r="BD370"/>
  <c r="BC370"/>
  <c r="BB370"/>
  <c r="BB373"/>
  <c r="BB369"/>
  <c r="BC311"/>
  <c r="BE313"/>
  <c r="BE315"/>
  <c r="BE319"/>
  <c r="BE321"/>
  <c r="BE317"/>
  <c r="BE324"/>
  <c r="BE323"/>
  <c r="BD313"/>
  <c r="BD315"/>
  <c r="BD319"/>
  <c r="BD321"/>
  <c r="BD317"/>
  <c r="BD323"/>
  <c r="BC313"/>
  <c r="BC315"/>
  <c r="BC319"/>
  <c r="BC321"/>
  <c r="BC317"/>
  <c r="BC323"/>
  <c r="BC307"/>
  <c r="BB313"/>
  <c r="BB315"/>
  <c r="BB319"/>
  <c r="BB321"/>
  <c r="BB317"/>
  <c r="BB323"/>
  <c r="BA313"/>
  <c r="BA315"/>
  <c r="BA319"/>
  <c r="BA321"/>
  <c r="BA317"/>
  <c r="BA323"/>
  <c r="BE253"/>
  <c r="BE242"/>
  <c r="BE240"/>
  <c r="BD242"/>
  <c r="BD253"/>
  <c r="BD240"/>
  <c r="BC242"/>
  <c r="BC253"/>
  <c r="BC240"/>
  <c r="BB242"/>
  <c r="BB253"/>
  <c r="BB240"/>
  <c r="BA253"/>
  <c r="BA242"/>
  <c r="BA240"/>
  <c r="BE335"/>
  <c r="BE334"/>
  <c r="BE337"/>
  <c r="BE333"/>
  <c r="BD335"/>
  <c r="BD334"/>
  <c r="BD337"/>
  <c r="BD333"/>
  <c r="BC335"/>
  <c r="BC334"/>
  <c r="BC337"/>
  <c r="BC333"/>
  <c r="BB335"/>
  <c r="BB334"/>
  <c r="BB337"/>
  <c r="BB333"/>
  <c r="BA335"/>
  <c r="BA334"/>
  <c r="BA337"/>
  <c r="BA333"/>
  <c r="BB475"/>
  <c r="BB473"/>
  <c r="BC475"/>
  <c r="BC473"/>
  <c r="BD475"/>
  <c r="BD473"/>
  <c r="BE475"/>
  <c r="BE473"/>
  <c r="BA475"/>
  <c r="BA473"/>
  <c r="BB515"/>
  <c r="BB513"/>
  <c r="BC515"/>
  <c r="BC513"/>
  <c r="BD515"/>
  <c r="BD513"/>
  <c r="BE515"/>
  <c r="BE513"/>
  <c r="BB573"/>
  <c r="BB571"/>
  <c r="BC573"/>
  <c r="BC571"/>
  <c r="BD573"/>
  <c r="BD571"/>
  <c r="BE573"/>
  <c r="BE571"/>
  <c r="BA515"/>
  <c r="BA513"/>
  <c r="BA573"/>
  <c r="BA571"/>
  <c r="BB808"/>
  <c r="BB810"/>
  <c r="BB807"/>
  <c r="BB800"/>
  <c r="BB799"/>
  <c r="BC810"/>
  <c r="BC808"/>
  <c r="BC807"/>
  <c r="BC800"/>
  <c r="BC799"/>
  <c r="BC814"/>
  <c r="BC813"/>
  <c r="BC797"/>
  <c r="BD808"/>
  <c r="BD810"/>
  <c r="BD807"/>
  <c r="BE810"/>
  <c r="BE808"/>
  <c r="BE807"/>
  <c r="BA808"/>
  <c r="BA810"/>
  <c r="BA807"/>
  <c r="BA800"/>
  <c r="BA799"/>
  <c r="BB773"/>
  <c r="BB775"/>
  <c r="BB777"/>
  <c r="BB781"/>
  <c r="BB772"/>
  <c r="BB788"/>
  <c r="BB787"/>
  <c r="BB785"/>
  <c r="BB783"/>
  <c r="BB792"/>
  <c r="BB790"/>
  <c r="BC773"/>
  <c r="BC775"/>
  <c r="BC777"/>
  <c r="BC781"/>
  <c r="BC772"/>
  <c r="BC788"/>
  <c r="BC787"/>
  <c r="BC785"/>
  <c r="BC783"/>
  <c r="BC792"/>
  <c r="BC790"/>
  <c r="BD773"/>
  <c r="BD775"/>
  <c r="BD777"/>
  <c r="BD781"/>
  <c r="BD772"/>
  <c r="BD788"/>
  <c r="BD787"/>
  <c r="BD785"/>
  <c r="BD783"/>
  <c r="BD792"/>
  <c r="BD790"/>
  <c r="BE773"/>
  <c r="BE775"/>
  <c r="BE777"/>
  <c r="BE781"/>
  <c r="BE772"/>
  <c r="BE788"/>
  <c r="BE787"/>
  <c r="BE785"/>
  <c r="BE783"/>
  <c r="BE792"/>
  <c r="BE790"/>
  <c r="BA773"/>
  <c r="BA775"/>
  <c r="BA777"/>
  <c r="BA781"/>
  <c r="BA772"/>
  <c r="BA788"/>
  <c r="BA787"/>
  <c r="BA785"/>
  <c r="BA783"/>
  <c r="BA792"/>
  <c r="BA790"/>
  <c r="BB88"/>
  <c r="BB87"/>
  <c r="BB91"/>
  <c r="BB90"/>
  <c r="BB93"/>
  <c r="BC93"/>
  <c r="BC88"/>
  <c r="BC87"/>
  <c r="BC91"/>
  <c r="BC90"/>
  <c r="BD88"/>
  <c r="BD87"/>
  <c r="BD91"/>
  <c r="BD90"/>
  <c r="BD93"/>
  <c r="BD86"/>
  <c r="BE93"/>
  <c r="BE91"/>
  <c r="BE90"/>
  <c r="BA88"/>
  <c r="BA87"/>
  <c r="BA91"/>
  <c r="BA90"/>
  <c r="BA93"/>
  <c r="BB435"/>
  <c r="BB438"/>
  <c r="BB437"/>
  <c r="BB434"/>
  <c r="BC438"/>
  <c r="BC437"/>
  <c r="BC435"/>
  <c r="BC434"/>
  <c r="BD435"/>
  <c r="BD438"/>
  <c r="BD437"/>
  <c r="BD434"/>
  <c r="BE438"/>
  <c r="BE437"/>
  <c r="BE435"/>
  <c r="BE434"/>
  <c r="BA435"/>
  <c r="BA438"/>
  <c r="BA437"/>
  <c r="BA434"/>
  <c r="BB382"/>
  <c r="BC382"/>
  <c r="BC384"/>
  <c r="BC381"/>
  <c r="BD382"/>
  <c r="BE382"/>
  <c r="BA382"/>
  <c r="BA384"/>
  <c r="BA381"/>
  <c r="BB384"/>
  <c r="BB381"/>
  <c r="BD384"/>
  <c r="BD381"/>
  <c r="BE384"/>
  <c r="BE653"/>
  <c r="BE651"/>
  <c r="BE650"/>
  <c r="BE655"/>
  <c r="BE649"/>
  <c r="BB651"/>
  <c r="BB650"/>
  <c r="BB655"/>
  <c r="BB653"/>
  <c r="BB649"/>
  <c r="BC653"/>
  <c r="BC651"/>
  <c r="BC650"/>
  <c r="BC655"/>
  <c r="BC649"/>
  <c r="BD651"/>
  <c r="BD650"/>
  <c r="BD655"/>
  <c r="BD653"/>
  <c r="BD649"/>
  <c r="BD638"/>
  <c r="BD636"/>
  <c r="BD642"/>
  <c r="BD629"/>
  <c r="BA651"/>
  <c r="BA650"/>
  <c r="BA655"/>
  <c r="BA653"/>
  <c r="BA649"/>
  <c r="BA638"/>
  <c r="BA636"/>
  <c r="BA642"/>
  <c r="BA629"/>
  <c r="BB567"/>
  <c r="BB569"/>
  <c r="BB565"/>
  <c r="BB558"/>
  <c r="BC569"/>
  <c r="BC567"/>
  <c r="BD567"/>
  <c r="BD569"/>
  <c r="BE569"/>
  <c r="BE567"/>
  <c r="BE565"/>
  <c r="BA567"/>
  <c r="BA569"/>
  <c r="BF547"/>
  <c r="BF537"/>
  <c r="BB547"/>
  <c r="BB549"/>
  <c r="BB537"/>
  <c r="BB525"/>
  <c r="BB527"/>
  <c r="BB531"/>
  <c r="BB533"/>
  <c r="BB535"/>
  <c r="BB553"/>
  <c r="BB552"/>
  <c r="BB555"/>
  <c r="BB551"/>
  <c r="BB524"/>
  <c r="BB522"/>
  <c r="BC547"/>
  <c r="BC549"/>
  <c r="BC537"/>
  <c r="BD547"/>
  <c r="BD549"/>
  <c r="BD537"/>
  <c r="BE549"/>
  <c r="BA547"/>
  <c r="BA549"/>
  <c r="BA537"/>
  <c r="BB462"/>
  <c r="BB464"/>
  <c r="BB461"/>
  <c r="BB471"/>
  <c r="BB470"/>
  <c r="BB468"/>
  <c r="BB466"/>
  <c r="BB457"/>
  <c r="BC462"/>
  <c r="BC464"/>
  <c r="BC461"/>
  <c r="BC471"/>
  <c r="BC470"/>
  <c r="BC468"/>
  <c r="BC466"/>
  <c r="BD462"/>
  <c r="BD464"/>
  <c r="BD461"/>
  <c r="BD471"/>
  <c r="BD470"/>
  <c r="BD468"/>
  <c r="BD466"/>
  <c r="BE464"/>
  <c r="BE471"/>
  <c r="BE470"/>
  <c r="BE468"/>
  <c r="BE466"/>
  <c r="BA462"/>
  <c r="BA464"/>
  <c r="BA461"/>
  <c r="BA471"/>
  <c r="BA470"/>
  <c r="BA468"/>
  <c r="BA466"/>
  <c r="BA457"/>
  <c r="BE558"/>
  <c r="BB508"/>
  <c r="BB511"/>
  <c r="BB510"/>
  <c r="BB519"/>
  <c r="BB502"/>
  <c r="BC508"/>
  <c r="BC511"/>
  <c r="BC510"/>
  <c r="BC519"/>
  <c r="BC502"/>
  <c r="BC488"/>
  <c r="BC486"/>
  <c r="BC482"/>
  <c r="BC480"/>
  <c r="BC490"/>
  <c r="BC492"/>
  <c r="BC479"/>
  <c r="BD508"/>
  <c r="BD511"/>
  <c r="BD510"/>
  <c r="BD519"/>
  <c r="BD502"/>
  <c r="BD488"/>
  <c r="BD486"/>
  <c r="BD482"/>
  <c r="BD480"/>
  <c r="BD490"/>
  <c r="BD492"/>
  <c r="BD479"/>
  <c r="BE508"/>
  <c r="BE511"/>
  <c r="BE510"/>
  <c r="BE519"/>
  <c r="BE502"/>
  <c r="BA508"/>
  <c r="BA511"/>
  <c r="BA510"/>
  <c r="BA519"/>
  <c r="BA502"/>
  <c r="BB488"/>
  <c r="BB486"/>
  <c r="BB482"/>
  <c r="BB480"/>
  <c r="BB490"/>
  <c r="BB492"/>
  <c r="BE480"/>
  <c r="BE488"/>
  <c r="BE486"/>
  <c r="BE482"/>
  <c r="BE490"/>
  <c r="BE492"/>
  <c r="BE479"/>
  <c r="BF488"/>
  <c r="BF482"/>
  <c r="BF480"/>
  <c r="BF492"/>
  <c r="BA488"/>
  <c r="BA486"/>
  <c r="BA482"/>
  <c r="BA480"/>
  <c r="BA490"/>
  <c r="BA492"/>
  <c r="BB421"/>
  <c r="BB423"/>
  <c r="BB431"/>
  <c r="BB430"/>
  <c r="BB425"/>
  <c r="BB418"/>
  <c r="BC421"/>
  <c r="BC423"/>
  <c r="BC431"/>
  <c r="BC430"/>
  <c r="BC425"/>
  <c r="BC418"/>
  <c r="BD423"/>
  <c r="BD421"/>
  <c r="BD431"/>
  <c r="BD430"/>
  <c r="BE423"/>
  <c r="BE421"/>
  <c r="BE431"/>
  <c r="BE430"/>
  <c r="BF421"/>
  <c r="BA423"/>
  <c r="BA421"/>
  <c r="BA431"/>
  <c r="BA430"/>
  <c r="BA425"/>
  <c r="BA418"/>
  <c r="BB702"/>
  <c r="BB706"/>
  <c r="BB708"/>
  <c r="BB710"/>
  <c r="BB712"/>
  <c r="BB715"/>
  <c r="BB717"/>
  <c r="BB714"/>
  <c r="BC702"/>
  <c r="BC706"/>
  <c r="BC708"/>
  <c r="BC710"/>
  <c r="BC712"/>
  <c r="BC715"/>
  <c r="BC717"/>
  <c r="BC714"/>
  <c r="BD706"/>
  <c r="BD710"/>
  <c r="BD702"/>
  <c r="BD708"/>
  <c r="BD712"/>
  <c r="BD715"/>
  <c r="BD717"/>
  <c r="BD714"/>
  <c r="BD699"/>
  <c r="BE706"/>
  <c r="BE710"/>
  <c r="BE702"/>
  <c r="BE708"/>
  <c r="BE712"/>
  <c r="BE715"/>
  <c r="BE717"/>
  <c r="BE714"/>
  <c r="BF706"/>
  <c r="BF710"/>
  <c r="BF702"/>
  <c r="BF708"/>
  <c r="BF712"/>
  <c r="BF715"/>
  <c r="BF717"/>
  <c r="BF714"/>
  <c r="BA702"/>
  <c r="BA706"/>
  <c r="BA708"/>
  <c r="BA710"/>
  <c r="BA712"/>
  <c r="BA715"/>
  <c r="BA717"/>
  <c r="BA714"/>
  <c r="BC553"/>
  <c r="BC552"/>
  <c r="BC555"/>
  <c r="BC551"/>
  <c r="BD553"/>
  <c r="BD552"/>
  <c r="BD555"/>
  <c r="BD551"/>
  <c r="AQ554"/>
  <c r="AT554"/>
  <c r="AY554"/>
  <c r="BE555"/>
  <c r="BA553"/>
  <c r="BA552"/>
  <c r="BA555"/>
  <c r="BA551"/>
  <c r="BB343"/>
  <c r="BC343"/>
  <c r="BC365"/>
  <c r="BC363"/>
  <c r="BC348"/>
  <c r="BC373"/>
  <c r="BC369"/>
  <c r="BC342"/>
  <c r="BD343"/>
  <c r="BE343"/>
  <c r="BA343"/>
  <c r="BB365"/>
  <c r="BB363"/>
  <c r="BB348"/>
  <c r="BB342"/>
  <c r="BD365"/>
  <c r="BD363"/>
  <c r="BD348"/>
  <c r="BD373"/>
  <c r="BD369"/>
  <c r="BE373"/>
  <c r="BE365"/>
  <c r="BE363"/>
  <c r="BE348"/>
  <c r="BA373"/>
  <c r="BA365"/>
  <c r="BA363"/>
  <c r="BA348"/>
  <c r="BA829"/>
  <c r="BA827"/>
  <c r="BA831"/>
  <c r="BA826"/>
  <c r="BA819"/>
  <c r="BB829"/>
  <c r="BB827"/>
  <c r="BB831"/>
  <c r="BB826"/>
  <c r="BB819"/>
  <c r="BC829"/>
  <c r="BC827"/>
  <c r="BD829"/>
  <c r="BD827"/>
  <c r="BD831"/>
  <c r="BD826"/>
  <c r="BD819"/>
  <c r="BE829"/>
  <c r="BE827"/>
  <c r="BC831"/>
  <c r="AQ832"/>
  <c r="AT832"/>
  <c r="AY832"/>
  <c r="BA181"/>
  <c r="BA179"/>
  <c r="BA183"/>
  <c r="BA177"/>
  <c r="BA175"/>
  <c r="BA174"/>
  <c r="BA209"/>
  <c r="BA204"/>
  <c r="BA219"/>
  <c r="BA211"/>
  <c r="BA222"/>
  <c r="BA224"/>
  <c r="BA221"/>
  <c r="BA203"/>
  <c r="BA168"/>
  <c r="BA167"/>
  <c r="BA198"/>
  <c r="BA200"/>
  <c r="BA197"/>
  <c r="BA305"/>
  <c r="BA331"/>
  <c r="BA328"/>
  <c r="BA379"/>
  <c r="BA378"/>
  <c r="BA268"/>
  <c r="BA267"/>
  <c r="BA263"/>
  <c r="BA270"/>
  <c r="BA279"/>
  <c r="BA283"/>
  <c r="BA275"/>
  <c r="BA288"/>
  <c r="BA287"/>
  <c r="BA291"/>
  <c r="BA290"/>
  <c r="BA285"/>
  <c r="BA525"/>
  <c r="BA531"/>
  <c r="BA533"/>
  <c r="BA527"/>
  <c r="BA535"/>
  <c r="BA720"/>
  <c r="BA722"/>
  <c r="BA719"/>
  <c r="BA727"/>
  <c r="BA726"/>
  <c r="BA733"/>
  <c r="BA732"/>
  <c r="BA738"/>
  <c r="BA736"/>
  <c r="BA754"/>
  <c r="BA761"/>
  <c r="BA758"/>
  <c r="BA681"/>
  <c r="BA685"/>
  <c r="BA687"/>
  <c r="BA678"/>
  <c r="BA675"/>
  <c r="BA672"/>
  <c r="BA745"/>
  <c r="BA744"/>
  <c r="BA750"/>
  <c r="BA749"/>
  <c r="BA743"/>
  <c r="BA442"/>
  <c r="BA441"/>
  <c r="BA450"/>
  <c r="BA446"/>
  <c r="BA407"/>
  <c r="BA412"/>
  <c r="BA411"/>
  <c r="BA415"/>
  <c r="BA414"/>
  <c r="BA587"/>
  <c r="BA585"/>
  <c r="BA590"/>
  <c r="BA592"/>
  <c r="BA589"/>
  <c r="BA601"/>
  <c r="BA598"/>
  <c r="BA612"/>
  <c r="BA611"/>
  <c r="BA605"/>
  <c r="BA608"/>
  <c r="BA607"/>
  <c r="BA604"/>
  <c r="BA34"/>
  <c r="BA38"/>
  <c r="BA40"/>
  <c r="BA42"/>
  <c r="BA44"/>
  <c r="BA46"/>
  <c r="BA48"/>
  <c r="BA50"/>
  <c r="BA33"/>
  <c r="BA72"/>
  <c r="BA74"/>
  <c r="BA80"/>
  <c r="BA76"/>
  <c r="BA22"/>
  <c r="BA21"/>
  <c r="BA26"/>
  <c r="BA28"/>
  <c r="BA30"/>
  <c r="BA25"/>
  <c r="BA62"/>
  <c r="BA61"/>
  <c r="BA54"/>
  <c r="BA53"/>
  <c r="BA121"/>
  <c r="BA120"/>
  <c r="BA137"/>
  <c r="BA149"/>
  <c r="BA148"/>
  <c r="BA146"/>
  <c r="BA131"/>
  <c r="BA154"/>
  <c r="BA156"/>
  <c r="BA158"/>
  <c r="BA153"/>
  <c r="BA152"/>
  <c r="BA390"/>
  <c r="BA389"/>
  <c r="BA399"/>
  <c r="BA398"/>
  <c r="BA393"/>
  <c r="BA814"/>
  <c r="BA813"/>
  <c r="BA837"/>
  <c r="BA836"/>
  <c r="BA834"/>
  <c r="BB305"/>
  <c r="BB331"/>
  <c r="BB328"/>
  <c r="BB379"/>
  <c r="BB378"/>
  <c r="BB268"/>
  <c r="BB267"/>
  <c r="BB263"/>
  <c r="BB270"/>
  <c r="BB279"/>
  <c r="BB283"/>
  <c r="BB275"/>
  <c r="BB288"/>
  <c r="BB287"/>
  <c r="BB291"/>
  <c r="BB290"/>
  <c r="BB285"/>
  <c r="BB720"/>
  <c r="BB722"/>
  <c r="BB719"/>
  <c r="BB727"/>
  <c r="BB726"/>
  <c r="BB733"/>
  <c r="BB732"/>
  <c r="BB738"/>
  <c r="BB736"/>
  <c r="BB729"/>
  <c r="BB754"/>
  <c r="BB761"/>
  <c r="BB758"/>
  <c r="BB681"/>
  <c r="BB685"/>
  <c r="BB687"/>
  <c r="BB678"/>
  <c r="BB675"/>
  <c r="BB672"/>
  <c r="BB745"/>
  <c r="BB744"/>
  <c r="BB750"/>
  <c r="BB749"/>
  <c r="BB743"/>
  <c r="BB450"/>
  <c r="BB446"/>
  <c r="BB407"/>
  <c r="BB412"/>
  <c r="BB411"/>
  <c r="BB415"/>
  <c r="BB414"/>
  <c r="BB442"/>
  <c r="BB441"/>
  <c r="BB587"/>
  <c r="BB585"/>
  <c r="BB590"/>
  <c r="BB592"/>
  <c r="BB589"/>
  <c r="BB584"/>
  <c r="BB605"/>
  <c r="BB608"/>
  <c r="BB607"/>
  <c r="BB604"/>
  <c r="BB642"/>
  <c r="BB638"/>
  <c r="BB636"/>
  <c r="BB601"/>
  <c r="BB598"/>
  <c r="BB612"/>
  <c r="BB611"/>
  <c r="BB72"/>
  <c r="BB74"/>
  <c r="BB80"/>
  <c r="BB76"/>
  <c r="BB22"/>
  <c r="BB21"/>
  <c r="BB26"/>
  <c r="BB28"/>
  <c r="BB30"/>
  <c r="BB25"/>
  <c r="BB34"/>
  <c r="BB38"/>
  <c r="BB40"/>
  <c r="BB42"/>
  <c r="BB44"/>
  <c r="BB46"/>
  <c r="BB48"/>
  <c r="BB50"/>
  <c r="BB62"/>
  <c r="BB61"/>
  <c r="BB54"/>
  <c r="BB53"/>
  <c r="BB121"/>
  <c r="BB120"/>
  <c r="BB137"/>
  <c r="BB149"/>
  <c r="BB148"/>
  <c r="BB146"/>
  <c r="BB131"/>
  <c r="BB154"/>
  <c r="BB156"/>
  <c r="BB158"/>
  <c r="BB153"/>
  <c r="BB152"/>
  <c r="BB168"/>
  <c r="BB167"/>
  <c r="BB175"/>
  <c r="BB174"/>
  <c r="BB179"/>
  <c r="BB181"/>
  <c r="BB183"/>
  <c r="BB177"/>
  <c r="BB198"/>
  <c r="BB200"/>
  <c r="BB204"/>
  <c r="BB209"/>
  <c r="BB219"/>
  <c r="BB211"/>
  <c r="BB222"/>
  <c r="BB224"/>
  <c r="BB221"/>
  <c r="BB390"/>
  <c r="BB389"/>
  <c r="BB399"/>
  <c r="BB398"/>
  <c r="BB393"/>
  <c r="BB387"/>
  <c r="BB814"/>
  <c r="BB813"/>
  <c r="BB837"/>
  <c r="BB836"/>
  <c r="BB834"/>
  <c r="BC305"/>
  <c r="BC331"/>
  <c r="BC328"/>
  <c r="BC379"/>
  <c r="BC378"/>
  <c r="BC268"/>
  <c r="BC267"/>
  <c r="BC263"/>
  <c r="BC270"/>
  <c r="BC279"/>
  <c r="BC283"/>
  <c r="BC275"/>
  <c r="BC288"/>
  <c r="BC287"/>
  <c r="BC291"/>
  <c r="BC290"/>
  <c r="BC285"/>
  <c r="BC527"/>
  <c r="BC531"/>
  <c r="BC533"/>
  <c r="BC535"/>
  <c r="BC525"/>
  <c r="BC524"/>
  <c r="BC720"/>
  <c r="BC722"/>
  <c r="BC719"/>
  <c r="BC727"/>
  <c r="BC726"/>
  <c r="BC733"/>
  <c r="BC732"/>
  <c r="BC738"/>
  <c r="BC736"/>
  <c r="BC729"/>
  <c r="BC681"/>
  <c r="BC685"/>
  <c r="BC687"/>
  <c r="BC678"/>
  <c r="BC754"/>
  <c r="BC761"/>
  <c r="BC758"/>
  <c r="BC675"/>
  <c r="BC672"/>
  <c r="BC745"/>
  <c r="BC744"/>
  <c r="BC750"/>
  <c r="BC749"/>
  <c r="BC743"/>
  <c r="BC446"/>
  <c r="BC450"/>
  <c r="BC407"/>
  <c r="BC412"/>
  <c r="BC411"/>
  <c r="BC415"/>
  <c r="BC414"/>
  <c r="BC442"/>
  <c r="BC441"/>
  <c r="BC587"/>
  <c r="BC585"/>
  <c r="BC590"/>
  <c r="BC592"/>
  <c r="BC589"/>
  <c r="BC584"/>
  <c r="BC601"/>
  <c r="BC598"/>
  <c r="BC605"/>
  <c r="BC608"/>
  <c r="BC607"/>
  <c r="BC604"/>
  <c r="BC612"/>
  <c r="BC611"/>
  <c r="BC638"/>
  <c r="BC636"/>
  <c r="BC642"/>
  <c r="BC629"/>
  <c r="BC26"/>
  <c r="BC28"/>
  <c r="BC30"/>
  <c r="BC25"/>
  <c r="BC72"/>
  <c r="BC80"/>
  <c r="BC76"/>
  <c r="BC74"/>
  <c r="BC34"/>
  <c r="BC38"/>
  <c r="BC40"/>
  <c r="BC42"/>
  <c r="BC44"/>
  <c r="BC46"/>
  <c r="BC48"/>
  <c r="BC50"/>
  <c r="BC22"/>
  <c r="BC21"/>
  <c r="BC62"/>
  <c r="BC61"/>
  <c r="BC54"/>
  <c r="BC53"/>
  <c r="BC121"/>
  <c r="BC120"/>
  <c r="BC137"/>
  <c r="BC149"/>
  <c r="BC148"/>
  <c r="BC146"/>
  <c r="BC131"/>
  <c r="BC154"/>
  <c r="BC156"/>
  <c r="BC158"/>
  <c r="BC153"/>
  <c r="BC152"/>
  <c r="BC168"/>
  <c r="BC167"/>
  <c r="BC175"/>
  <c r="BC174"/>
  <c r="BC179"/>
  <c r="BC181"/>
  <c r="BC183"/>
  <c r="BC177"/>
  <c r="BC198"/>
  <c r="BC200"/>
  <c r="BC197"/>
  <c r="BC204"/>
  <c r="BC209"/>
  <c r="BC219"/>
  <c r="BC211"/>
  <c r="BC222"/>
  <c r="BC224"/>
  <c r="BC221"/>
  <c r="BC390"/>
  <c r="BC389"/>
  <c r="BC399"/>
  <c r="BC398"/>
  <c r="BC393"/>
  <c r="BC387"/>
  <c r="BC837"/>
  <c r="BC836"/>
  <c r="BC834"/>
  <c r="BD305"/>
  <c r="BD331"/>
  <c r="BD328"/>
  <c r="BD379"/>
  <c r="BD378"/>
  <c r="BD268"/>
  <c r="BD267"/>
  <c r="BD263"/>
  <c r="BD270"/>
  <c r="BD279"/>
  <c r="BD283"/>
  <c r="BD275"/>
  <c r="BD288"/>
  <c r="BD287"/>
  <c r="BD291"/>
  <c r="BD290"/>
  <c r="BD720"/>
  <c r="BD722"/>
  <c r="BD719"/>
  <c r="BD727"/>
  <c r="BD726"/>
  <c r="BD733"/>
  <c r="BD732"/>
  <c r="BD738"/>
  <c r="BD736"/>
  <c r="BD729"/>
  <c r="BD754"/>
  <c r="BD761"/>
  <c r="BD758"/>
  <c r="BD675"/>
  <c r="BD672"/>
  <c r="BD681"/>
  <c r="BD685"/>
  <c r="BD687"/>
  <c r="BD678"/>
  <c r="BD745"/>
  <c r="BD744"/>
  <c r="BD750"/>
  <c r="BD749"/>
  <c r="BD743"/>
  <c r="BD525"/>
  <c r="BD527"/>
  <c r="BD531"/>
  <c r="BD533"/>
  <c r="BD535"/>
  <c r="BD450"/>
  <c r="BD446"/>
  <c r="BD407"/>
  <c r="BD412"/>
  <c r="BD411"/>
  <c r="BD415"/>
  <c r="BD414"/>
  <c r="BD442"/>
  <c r="BD441"/>
  <c r="BD585"/>
  <c r="BD587"/>
  <c r="BD590"/>
  <c r="BD592"/>
  <c r="BD589"/>
  <c r="BD584"/>
  <c r="BD601"/>
  <c r="BD598"/>
  <c r="BD605"/>
  <c r="BD608"/>
  <c r="BD607"/>
  <c r="BD604"/>
  <c r="BD612"/>
  <c r="BD611"/>
  <c r="BD72"/>
  <c r="BD74"/>
  <c r="BD80"/>
  <c r="BD76"/>
  <c r="BD69"/>
  <c r="BD22"/>
  <c r="BD21"/>
  <c r="BD26"/>
  <c r="BD28"/>
  <c r="BD30"/>
  <c r="BD25"/>
  <c r="BD34"/>
  <c r="BD38"/>
  <c r="BD40"/>
  <c r="BD42"/>
  <c r="BD44"/>
  <c r="BD46"/>
  <c r="BD48"/>
  <c r="BD50"/>
  <c r="BD62"/>
  <c r="BD61"/>
  <c r="BD54"/>
  <c r="BD53"/>
  <c r="BD121"/>
  <c r="BD120"/>
  <c r="BD137"/>
  <c r="BD149"/>
  <c r="BD148"/>
  <c r="BD146"/>
  <c r="BD131"/>
  <c r="BD154"/>
  <c r="BD156"/>
  <c r="BD158"/>
  <c r="BD168"/>
  <c r="BD167"/>
  <c r="BD175"/>
  <c r="BD174"/>
  <c r="BD179"/>
  <c r="BD181"/>
  <c r="BD183"/>
  <c r="BD177"/>
  <c r="BD198"/>
  <c r="BD200"/>
  <c r="BD197"/>
  <c r="BD204"/>
  <c r="BD209"/>
  <c r="BD219"/>
  <c r="BD211"/>
  <c r="BD222"/>
  <c r="BD224"/>
  <c r="BD221"/>
  <c r="BD390"/>
  <c r="BD389"/>
  <c r="BD399"/>
  <c r="BD398"/>
  <c r="BD393"/>
  <c r="BD387"/>
  <c r="BD800"/>
  <c r="BD799"/>
  <c r="BD814"/>
  <c r="BD813"/>
  <c r="BD797"/>
  <c r="BD837"/>
  <c r="BD836"/>
  <c r="BD834"/>
  <c r="BE22"/>
  <c r="BE21"/>
  <c r="BE26"/>
  <c r="BE28"/>
  <c r="BE30"/>
  <c r="BE25"/>
  <c r="BE38"/>
  <c r="BE40"/>
  <c r="BE42"/>
  <c r="BE44"/>
  <c r="BE46"/>
  <c r="BE48"/>
  <c r="BE50"/>
  <c r="BE54"/>
  <c r="BE53"/>
  <c r="BE62"/>
  <c r="BE61"/>
  <c r="BE72"/>
  <c r="BE74"/>
  <c r="BE80"/>
  <c r="BE76"/>
  <c r="BE121"/>
  <c r="BE120"/>
  <c r="BE137"/>
  <c r="BE149"/>
  <c r="BE148"/>
  <c r="BE146"/>
  <c r="BE131"/>
  <c r="BE154"/>
  <c r="BE156"/>
  <c r="BE158"/>
  <c r="BE153"/>
  <c r="BE152"/>
  <c r="BE168"/>
  <c r="BE167"/>
  <c r="BE175"/>
  <c r="BE174"/>
  <c r="BE179"/>
  <c r="BE181"/>
  <c r="BE183"/>
  <c r="BE198"/>
  <c r="BE200"/>
  <c r="BE197"/>
  <c r="BE204"/>
  <c r="BE209"/>
  <c r="BE219"/>
  <c r="BE211"/>
  <c r="BE222"/>
  <c r="BE224"/>
  <c r="BE221"/>
  <c r="BE268"/>
  <c r="BE267"/>
  <c r="BE263"/>
  <c r="BE270"/>
  <c r="BE283"/>
  <c r="BE288"/>
  <c r="BE287"/>
  <c r="BE291"/>
  <c r="BE290"/>
  <c r="BE285"/>
  <c r="BE305"/>
  <c r="BE379"/>
  <c r="BE390"/>
  <c r="BE389"/>
  <c r="BE399"/>
  <c r="BE398"/>
  <c r="BE393"/>
  <c r="BE387"/>
  <c r="BE407"/>
  <c r="BE412"/>
  <c r="BE411"/>
  <c r="BE442"/>
  <c r="BE441"/>
  <c r="BE446"/>
  <c r="BE450"/>
  <c r="BE525"/>
  <c r="BE527"/>
  <c r="BE531"/>
  <c r="BE533"/>
  <c r="BE535"/>
  <c r="BE587"/>
  <c r="BE590"/>
  <c r="BE592"/>
  <c r="BE589"/>
  <c r="BE601"/>
  <c r="BE598"/>
  <c r="BE605"/>
  <c r="BE608"/>
  <c r="BE607"/>
  <c r="BE604"/>
  <c r="BE612"/>
  <c r="BE611"/>
  <c r="BE638"/>
  <c r="BE636"/>
  <c r="BE642"/>
  <c r="BE629"/>
  <c r="BE675"/>
  <c r="BE672"/>
  <c r="BE681"/>
  <c r="BE685"/>
  <c r="BE687"/>
  <c r="BE678"/>
  <c r="BE720"/>
  <c r="BE722"/>
  <c r="BE719"/>
  <c r="BE727"/>
  <c r="BE726"/>
  <c r="BE733"/>
  <c r="BE732"/>
  <c r="BE738"/>
  <c r="BE736"/>
  <c r="BE729"/>
  <c r="BE745"/>
  <c r="BE744"/>
  <c r="BE750"/>
  <c r="BE749"/>
  <c r="BE754"/>
  <c r="BE761"/>
  <c r="BE758"/>
  <c r="BE800"/>
  <c r="BE799"/>
  <c r="BE814"/>
  <c r="BE813"/>
  <c r="BE837"/>
  <c r="BE836"/>
  <c r="BE834"/>
  <c r="BF34"/>
  <c r="BF38"/>
  <c r="BF40"/>
  <c r="BF42"/>
  <c r="BF44"/>
  <c r="BF46"/>
  <c r="BF48"/>
  <c r="BF50"/>
  <c r="BF33"/>
  <c r="BF331"/>
  <c r="BF328"/>
  <c r="BF407"/>
  <c r="BF412"/>
  <c r="BF411"/>
  <c r="BF525"/>
  <c r="BF587"/>
  <c r="BF590"/>
  <c r="BF592"/>
  <c r="BF589"/>
  <c r="BF605"/>
  <c r="BF608"/>
  <c r="BF607"/>
  <c r="BF604"/>
  <c r="BF685"/>
  <c r="BF687"/>
  <c r="BF678"/>
  <c r="BF720"/>
  <c r="BF722"/>
  <c r="BF719"/>
  <c r="BF727"/>
  <c r="BF726"/>
  <c r="BF745"/>
  <c r="BF744"/>
  <c r="BF750"/>
  <c r="BF749"/>
  <c r="BF743"/>
  <c r="BF800"/>
  <c r="BF799"/>
  <c r="BF797"/>
  <c r="AZ837"/>
  <c r="AZ836"/>
  <c r="AZ834"/>
  <c r="AZ829"/>
  <c r="AR823"/>
  <c r="AU823"/>
  <c r="AU822"/>
  <c r="AU821"/>
  <c r="AZ814"/>
  <c r="AZ813"/>
  <c r="AZ808"/>
  <c r="AZ807"/>
  <c r="AZ792"/>
  <c r="AZ788"/>
  <c r="AZ787"/>
  <c r="AZ785"/>
  <c r="AZ783"/>
  <c r="AZ781"/>
  <c r="AZ777"/>
  <c r="AZ775"/>
  <c r="AZ773"/>
  <c r="AZ772"/>
  <c r="AZ763"/>
  <c r="AZ761"/>
  <c r="AZ758"/>
  <c r="AZ754"/>
  <c r="AZ753"/>
  <c r="AZ738"/>
  <c r="AZ736"/>
  <c r="AZ733"/>
  <c r="AZ732"/>
  <c r="AZ729"/>
  <c r="AZ727"/>
  <c r="AZ726"/>
  <c r="AZ722"/>
  <c r="AZ681"/>
  <c r="AZ675"/>
  <c r="AZ672"/>
  <c r="AZ655"/>
  <c r="AZ651"/>
  <c r="AZ650"/>
  <c r="AZ649"/>
  <c r="AZ642"/>
  <c r="AZ638"/>
  <c r="AZ636"/>
  <c r="AZ612"/>
  <c r="AZ611"/>
  <c r="AZ601"/>
  <c r="AZ598"/>
  <c r="AZ587"/>
  <c r="AZ535"/>
  <c r="AZ533"/>
  <c r="AZ531"/>
  <c r="AZ527"/>
  <c r="AZ513"/>
  <c r="AZ511"/>
  <c r="AZ510"/>
  <c r="AZ508"/>
  <c r="AZ502"/>
  <c r="AZ490"/>
  <c r="AZ486"/>
  <c r="AZ480"/>
  <c r="AZ471"/>
  <c r="AZ470"/>
  <c r="AZ468"/>
  <c r="AZ466"/>
  <c r="AZ464"/>
  <c r="AZ462"/>
  <c r="AZ461"/>
  <c r="AZ457"/>
  <c r="AZ450"/>
  <c r="AZ446"/>
  <c r="AZ445"/>
  <c r="AZ442"/>
  <c r="AZ441"/>
  <c r="AZ435"/>
  <c r="AZ434"/>
  <c r="AZ431"/>
  <c r="AZ430"/>
  <c r="AZ415"/>
  <c r="AZ414"/>
  <c r="AZ399"/>
  <c r="AZ398"/>
  <c r="AZ393"/>
  <c r="AZ390"/>
  <c r="AZ389"/>
  <c r="AZ384"/>
  <c r="AZ381"/>
  <c r="AZ379"/>
  <c r="AZ373"/>
  <c r="AZ365"/>
  <c r="AZ363"/>
  <c r="AZ348"/>
  <c r="AZ335"/>
  <c r="AZ334"/>
  <c r="AZ333"/>
  <c r="AZ321"/>
  <c r="AZ319"/>
  <c r="AZ317"/>
  <c r="AZ315"/>
  <c r="AZ313"/>
  <c r="AZ307"/>
  <c r="AZ305"/>
  <c r="AZ331"/>
  <c r="AZ328"/>
  <c r="AZ291"/>
  <c r="AZ290"/>
  <c r="AZ288"/>
  <c r="AZ287"/>
  <c r="AZ285"/>
  <c r="AZ283"/>
  <c r="AZ279"/>
  <c r="AZ275"/>
  <c r="AZ270"/>
  <c r="AZ268"/>
  <c r="AZ267"/>
  <c r="AZ263"/>
  <c r="AZ242"/>
  <c r="AZ240"/>
  <c r="AZ224"/>
  <c r="AZ222"/>
  <c r="AZ221"/>
  <c r="AZ219"/>
  <c r="AZ211"/>
  <c r="AZ209"/>
  <c r="AZ204"/>
  <c r="AZ200"/>
  <c r="AZ198"/>
  <c r="AZ197"/>
  <c r="AZ183"/>
  <c r="AZ181"/>
  <c r="AZ179"/>
  <c r="AZ177"/>
  <c r="AZ175"/>
  <c r="AZ174"/>
  <c r="AZ171"/>
  <c r="AZ168"/>
  <c r="AZ167"/>
  <c r="AZ158"/>
  <c r="AZ156"/>
  <c r="AZ154"/>
  <c r="AZ149"/>
  <c r="AZ148"/>
  <c r="AZ146"/>
  <c r="AZ137"/>
  <c r="AZ121"/>
  <c r="AR125"/>
  <c r="AU125"/>
  <c r="AR127"/>
  <c r="AU127"/>
  <c r="AZ127"/>
  <c r="AZ126"/>
  <c r="AR129"/>
  <c r="AU129"/>
  <c r="AZ91"/>
  <c r="AZ90"/>
  <c r="AZ88"/>
  <c r="AZ87"/>
  <c r="AZ86"/>
  <c r="AZ80"/>
  <c r="AZ74"/>
  <c r="AZ62"/>
  <c r="AZ61"/>
  <c r="AZ54"/>
  <c r="AZ53"/>
  <c r="AZ30"/>
  <c r="AZ28"/>
  <c r="AZ26"/>
  <c r="AZ25"/>
  <c r="AZ22"/>
  <c r="AZ21"/>
  <c r="AW829"/>
  <c r="AW831"/>
  <c r="AW826"/>
  <c r="AX829"/>
  <c r="AX831"/>
  <c r="AX826"/>
  <c r="AY829"/>
  <c r="AV829"/>
  <c r="AV831"/>
  <c r="AV826"/>
  <c r="AW702"/>
  <c r="AW708"/>
  <c r="AW710"/>
  <c r="AW712"/>
  <c r="AW715"/>
  <c r="AW717"/>
  <c r="AW714"/>
  <c r="AX712"/>
  <c r="AX702"/>
  <c r="AX708"/>
  <c r="AX710"/>
  <c r="AX715"/>
  <c r="AX717"/>
  <c r="AX714"/>
  <c r="AY712"/>
  <c r="AY702"/>
  <c r="AY708"/>
  <c r="AY710"/>
  <c r="AY715"/>
  <c r="AY717"/>
  <c r="AY714"/>
  <c r="AZ712"/>
  <c r="AZ702"/>
  <c r="AZ708"/>
  <c r="AZ710"/>
  <c r="AZ715"/>
  <c r="AZ717"/>
  <c r="AZ714"/>
  <c r="AV702"/>
  <c r="AV708"/>
  <c r="AV710"/>
  <c r="AV712"/>
  <c r="AV715"/>
  <c r="AV717"/>
  <c r="AW585"/>
  <c r="AX585"/>
  <c r="AY585"/>
  <c r="AZ585"/>
  <c r="AV585"/>
  <c r="AW305"/>
  <c r="AW313"/>
  <c r="AW315"/>
  <c r="AW319"/>
  <c r="AW321"/>
  <c r="AW317"/>
  <c r="AW307"/>
  <c r="AW331"/>
  <c r="AW328"/>
  <c r="AW335"/>
  <c r="AW334"/>
  <c r="AW333"/>
  <c r="AX305"/>
  <c r="AX313"/>
  <c r="AX315"/>
  <c r="AX319"/>
  <c r="AX321"/>
  <c r="AX317"/>
  <c r="AX307"/>
  <c r="AX331"/>
  <c r="AX328"/>
  <c r="AX335"/>
  <c r="AX334"/>
  <c r="AX333"/>
  <c r="AY305"/>
  <c r="AY313"/>
  <c r="AY315"/>
  <c r="AY319"/>
  <c r="AY321"/>
  <c r="AY317"/>
  <c r="AY331"/>
  <c r="AY328"/>
  <c r="AY335"/>
  <c r="AY334"/>
  <c r="AY333"/>
  <c r="AV305"/>
  <c r="AV313"/>
  <c r="AV315"/>
  <c r="AV319"/>
  <c r="AV321"/>
  <c r="AV317"/>
  <c r="AV307"/>
  <c r="AV331"/>
  <c r="AV328"/>
  <c r="AV335"/>
  <c r="AV334"/>
  <c r="AV333"/>
  <c r="AY154"/>
  <c r="AY156"/>
  <c r="AY158"/>
  <c r="AY153"/>
  <c r="AY152"/>
  <c r="AX154"/>
  <c r="AX156"/>
  <c r="AX158"/>
  <c r="AX153"/>
  <c r="AX152"/>
  <c r="AW154"/>
  <c r="AW156"/>
  <c r="AW158"/>
  <c r="AW153"/>
  <c r="AW152"/>
  <c r="AV154"/>
  <c r="AV156"/>
  <c r="AV158"/>
  <c r="AV153"/>
  <c r="AV152"/>
  <c r="AY121"/>
  <c r="AQ125"/>
  <c r="AQ127"/>
  <c r="AT127"/>
  <c r="AQ129"/>
  <c r="AY137"/>
  <c r="AY149"/>
  <c r="AY148"/>
  <c r="AY146"/>
  <c r="AY131"/>
  <c r="AX121"/>
  <c r="AX124"/>
  <c r="AX126"/>
  <c r="AX128"/>
  <c r="AX123"/>
  <c r="AX137"/>
  <c r="AX149"/>
  <c r="AX148"/>
  <c r="AX146"/>
  <c r="AX131"/>
  <c r="AW121"/>
  <c r="AW124"/>
  <c r="AW126"/>
  <c r="AW128"/>
  <c r="AW123"/>
  <c r="AW137"/>
  <c r="AW149"/>
  <c r="AW148"/>
  <c r="AW146"/>
  <c r="AW131"/>
  <c r="AV121"/>
  <c r="AV124"/>
  <c r="AV126"/>
  <c r="AV128"/>
  <c r="AV123"/>
  <c r="AV137"/>
  <c r="AV149"/>
  <c r="AV148"/>
  <c r="AV146"/>
  <c r="AV131"/>
  <c r="AW720"/>
  <c r="AW722"/>
  <c r="AW719"/>
  <c r="AW727"/>
  <c r="AW726"/>
  <c r="AW733"/>
  <c r="AW732"/>
  <c r="AW738"/>
  <c r="AW736"/>
  <c r="AW729"/>
  <c r="AX720"/>
  <c r="AX722"/>
  <c r="AX727"/>
  <c r="AX726"/>
  <c r="AX733"/>
  <c r="AX732"/>
  <c r="AX738"/>
  <c r="AX736"/>
  <c r="AX729"/>
  <c r="AY720"/>
  <c r="AY722"/>
  <c r="AY719"/>
  <c r="AY727"/>
  <c r="AY726"/>
  <c r="AY733"/>
  <c r="AY732"/>
  <c r="AY738"/>
  <c r="AY736"/>
  <c r="AY729"/>
  <c r="AZ720"/>
  <c r="AZ719"/>
  <c r="AV720"/>
  <c r="AV722"/>
  <c r="AV719"/>
  <c r="AV727"/>
  <c r="AV726"/>
  <c r="AV733"/>
  <c r="AV732"/>
  <c r="AV738"/>
  <c r="AV736"/>
  <c r="AW590"/>
  <c r="AX590"/>
  <c r="AX592"/>
  <c r="AX589"/>
  <c r="AY590"/>
  <c r="AZ590"/>
  <c r="AZ592"/>
  <c r="AZ589"/>
  <c r="AZ584"/>
  <c r="AV590"/>
  <c r="AW592"/>
  <c r="AW589"/>
  <c r="AY592"/>
  <c r="AY589"/>
  <c r="AV592"/>
  <c r="AV589"/>
  <c r="AV587"/>
  <c r="AV584"/>
  <c r="AW587"/>
  <c r="AX587"/>
  <c r="AY587"/>
  <c r="AW605"/>
  <c r="AW608"/>
  <c r="AW607"/>
  <c r="AW604"/>
  <c r="AX605"/>
  <c r="AX608"/>
  <c r="AX607"/>
  <c r="AX604"/>
  <c r="AY605"/>
  <c r="AY608"/>
  <c r="AY607"/>
  <c r="AY604"/>
  <c r="AZ605"/>
  <c r="AZ608"/>
  <c r="AZ607"/>
  <c r="AZ604"/>
  <c r="AV605"/>
  <c r="AV608"/>
  <c r="AV607"/>
  <c r="AV604"/>
  <c r="AW655"/>
  <c r="AX655"/>
  <c r="AY655"/>
  <c r="AV655"/>
  <c r="AW651"/>
  <c r="AW650"/>
  <c r="AW649"/>
  <c r="AX651"/>
  <c r="AX650"/>
  <c r="AX649"/>
  <c r="AY651"/>
  <c r="AY650"/>
  <c r="AY649"/>
  <c r="AV651"/>
  <c r="AV650"/>
  <c r="AV649"/>
  <c r="AW754"/>
  <c r="AX754"/>
  <c r="AY754"/>
  <c r="AV754"/>
  <c r="AW525"/>
  <c r="AX525"/>
  <c r="AY525"/>
  <c r="AZ525"/>
  <c r="AV525"/>
  <c r="AZ407"/>
  <c r="AZ412"/>
  <c r="AZ411"/>
  <c r="AZ404"/>
  <c r="AY407"/>
  <c r="AY412"/>
  <c r="AY411"/>
  <c r="AX407"/>
  <c r="AX412"/>
  <c r="AX411"/>
  <c r="AX415"/>
  <c r="AX414"/>
  <c r="AX404"/>
  <c r="AW407"/>
  <c r="AW412"/>
  <c r="AW411"/>
  <c r="AW415"/>
  <c r="AW414"/>
  <c r="AV407"/>
  <c r="AV412"/>
  <c r="AV411"/>
  <c r="AV415"/>
  <c r="AV414"/>
  <c r="AZ745"/>
  <c r="AZ744"/>
  <c r="AY745"/>
  <c r="AY744"/>
  <c r="AY750"/>
  <c r="AY749"/>
  <c r="AY743"/>
  <c r="AX745"/>
  <c r="AX744"/>
  <c r="AW745"/>
  <c r="AW744"/>
  <c r="AW750"/>
  <c r="AW749"/>
  <c r="AW743"/>
  <c r="AZ750"/>
  <c r="AZ749"/>
  <c r="AX750"/>
  <c r="AX749"/>
  <c r="AX743"/>
  <c r="AV745"/>
  <c r="AV744"/>
  <c r="AV750"/>
  <c r="AV749"/>
  <c r="AV743"/>
  <c r="AQ823"/>
  <c r="AT823"/>
  <c r="AQ83"/>
  <c r="AZ50"/>
  <c r="AZ34"/>
  <c r="AZ38"/>
  <c r="AZ40"/>
  <c r="AZ42"/>
  <c r="AZ44"/>
  <c r="AZ46"/>
  <c r="AZ48"/>
  <c r="AY50"/>
  <c r="AY34"/>
  <c r="AY38"/>
  <c r="AY40"/>
  <c r="AY42"/>
  <c r="AY44"/>
  <c r="AY46"/>
  <c r="AY48"/>
  <c r="AY33"/>
  <c r="AX34"/>
  <c r="AX38"/>
  <c r="AX40"/>
  <c r="AX42"/>
  <c r="AX44"/>
  <c r="AX46"/>
  <c r="AX48"/>
  <c r="AX50"/>
  <c r="AW34"/>
  <c r="AW38"/>
  <c r="AW40"/>
  <c r="AW42"/>
  <c r="AW44"/>
  <c r="AW46"/>
  <c r="AW48"/>
  <c r="AW50"/>
  <c r="AV34"/>
  <c r="AV38"/>
  <c r="AV40"/>
  <c r="AV42"/>
  <c r="AV44"/>
  <c r="AV46"/>
  <c r="AV48"/>
  <c r="AV50"/>
  <c r="AU399"/>
  <c r="AU398"/>
  <c r="AU393"/>
  <c r="AV399"/>
  <c r="AW399"/>
  <c r="AW398"/>
  <c r="AW393"/>
  <c r="AX399"/>
  <c r="AY399"/>
  <c r="AY398"/>
  <c r="AY393"/>
  <c r="AV398"/>
  <c r="AV393"/>
  <c r="AX398"/>
  <c r="AX393"/>
  <c r="AR83"/>
  <c r="AU83"/>
  <c r="AV788"/>
  <c r="AV787"/>
  <c r="AV773"/>
  <c r="AV775"/>
  <c r="AV777"/>
  <c r="AV781"/>
  <c r="AV772"/>
  <c r="AV785"/>
  <c r="AV783"/>
  <c r="AV792"/>
  <c r="AV763"/>
  <c r="AV761"/>
  <c r="AV758"/>
  <c r="AV675"/>
  <c r="AV672"/>
  <c r="AV681"/>
  <c r="AV685"/>
  <c r="AV687"/>
  <c r="AV678"/>
  <c r="AV22"/>
  <c r="AV21"/>
  <c r="AV26"/>
  <c r="AV28"/>
  <c r="AV30"/>
  <c r="AV25"/>
  <c r="AV62"/>
  <c r="AV61"/>
  <c r="AV72"/>
  <c r="AV74"/>
  <c r="AV80"/>
  <c r="AV82"/>
  <c r="AV76"/>
  <c r="AV88"/>
  <c r="AV87"/>
  <c r="AV91"/>
  <c r="AV90"/>
  <c r="AV54"/>
  <c r="AV53"/>
  <c r="AV168"/>
  <c r="AV167"/>
  <c r="AV175"/>
  <c r="AV174"/>
  <c r="AV179"/>
  <c r="AV181"/>
  <c r="AV183"/>
  <c r="AV177"/>
  <c r="AV198"/>
  <c r="AV200"/>
  <c r="AV197"/>
  <c r="AV204"/>
  <c r="AV209"/>
  <c r="AV219"/>
  <c r="AV211"/>
  <c r="AV222"/>
  <c r="AV224"/>
  <c r="AV221"/>
  <c r="AV242"/>
  <c r="AV240"/>
  <c r="AV268"/>
  <c r="AV267"/>
  <c r="AV263"/>
  <c r="AV270"/>
  <c r="AV279"/>
  <c r="AV283"/>
  <c r="AV275"/>
  <c r="AV288"/>
  <c r="AV287"/>
  <c r="AV291"/>
  <c r="AV290"/>
  <c r="AV285"/>
  <c r="AV365"/>
  <c r="AV363"/>
  <c r="AV348"/>
  <c r="AV370"/>
  <c r="AV373"/>
  <c r="AV369"/>
  <c r="AV342"/>
  <c r="AV379"/>
  <c r="AV384"/>
  <c r="AV381"/>
  <c r="AV378"/>
  <c r="AV390"/>
  <c r="AV389"/>
  <c r="AV387"/>
  <c r="AV423"/>
  <c r="AV421"/>
  <c r="AV431"/>
  <c r="AV430"/>
  <c r="AV418"/>
  <c r="AV435"/>
  <c r="AV434"/>
  <c r="AV442"/>
  <c r="AV441"/>
  <c r="AV450"/>
  <c r="AV446"/>
  <c r="AV462"/>
  <c r="AV464"/>
  <c r="AV461"/>
  <c r="AV471"/>
  <c r="AV470"/>
  <c r="AV468"/>
  <c r="AV466"/>
  <c r="AV488"/>
  <c r="AV486"/>
  <c r="AV482"/>
  <c r="AV480"/>
  <c r="AV490"/>
  <c r="AV508"/>
  <c r="AV511"/>
  <c r="AV510"/>
  <c r="AV513"/>
  <c r="AV502"/>
  <c r="AV527"/>
  <c r="AV531"/>
  <c r="AV533"/>
  <c r="AV535"/>
  <c r="AV547"/>
  <c r="AV537"/>
  <c r="AV553"/>
  <c r="AV552"/>
  <c r="AV551"/>
  <c r="AV601"/>
  <c r="AV598"/>
  <c r="AV612"/>
  <c r="AV611"/>
  <c r="AV638"/>
  <c r="AV636"/>
  <c r="AV642"/>
  <c r="AV800"/>
  <c r="AV808"/>
  <c r="AV807"/>
  <c r="AV799"/>
  <c r="AV814"/>
  <c r="AV813"/>
  <c r="AV822"/>
  <c r="AV821"/>
  <c r="AV837"/>
  <c r="AV836"/>
  <c r="AV834"/>
  <c r="AW788"/>
  <c r="AW787"/>
  <c r="AW773"/>
  <c r="AW775"/>
  <c r="AW777"/>
  <c r="AW781"/>
  <c r="AW772"/>
  <c r="AW785"/>
  <c r="AW783"/>
  <c r="AW792"/>
  <c r="AW763"/>
  <c r="AW761"/>
  <c r="AW758"/>
  <c r="AW675"/>
  <c r="AW672"/>
  <c r="AW681"/>
  <c r="AW685"/>
  <c r="AW687"/>
  <c r="AW22"/>
  <c r="AW21"/>
  <c r="AW26"/>
  <c r="AW28"/>
  <c r="AW30"/>
  <c r="AW25"/>
  <c r="AW62"/>
  <c r="AW61"/>
  <c r="AW72"/>
  <c r="AW74"/>
  <c r="AW80"/>
  <c r="AW82"/>
  <c r="AW76"/>
  <c r="AW88"/>
  <c r="AW87"/>
  <c r="AW91"/>
  <c r="AW90"/>
  <c r="AW86"/>
  <c r="AW54"/>
  <c r="AW53"/>
  <c r="AW168"/>
  <c r="AW167"/>
  <c r="AW175"/>
  <c r="AW174"/>
  <c r="AW179"/>
  <c r="AW181"/>
  <c r="AW183"/>
  <c r="AW177"/>
  <c r="AW198"/>
  <c r="AW200"/>
  <c r="AW197"/>
  <c r="AW204"/>
  <c r="AW209"/>
  <c r="AW219"/>
  <c r="AW211"/>
  <c r="AW222"/>
  <c r="AW224"/>
  <c r="AW221"/>
  <c r="AW242"/>
  <c r="AW240"/>
  <c r="AW203"/>
  <c r="AW268"/>
  <c r="AW267"/>
  <c r="AW263"/>
  <c r="AW270"/>
  <c r="AW279"/>
  <c r="AW283"/>
  <c r="AW275"/>
  <c r="AW288"/>
  <c r="AW287"/>
  <c r="AW291"/>
  <c r="AW290"/>
  <c r="AW365"/>
  <c r="AW363"/>
  <c r="AW348"/>
  <c r="AW370"/>
  <c r="AW373"/>
  <c r="AW369"/>
  <c r="AW342"/>
  <c r="AW379"/>
  <c r="AW384"/>
  <c r="AW381"/>
  <c r="AW378"/>
  <c r="AW390"/>
  <c r="AW389"/>
  <c r="AW423"/>
  <c r="AW421"/>
  <c r="AW431"/>
  <c r="AW430"/>
  <c r="AW418"/>
  <c r="AW435"/>
  <c r="AW434"/>
  <c r="AW442"/>
  <c r="AW441"/>
  <c r="AW450"/>
  <c r="AW446"/>
  <c r="AW462"/>
  <c r="AW464"/>
  <c r="AW461"/>
  <c r="AW471"/>
  <c r="AW470"/>
  <c r="AW468"/>
  <c r="AW466"/>
  <c r="AW488"/>
  <c r="AW486"/>
  <c r="AW482"/>
  <c r="AW480"/>
  <c r="AW490"/>
  <c r="AW508"/>
  <c r="AW511"/>
  <c r="AW510"/>
  <c r="AW513"/>
  <c r="AW502"/>
  <c r="AW527"/>
  <c r="AW531"/>
  <c r="AW533"/>
  <c r="AW535"/>
  <c r="AW547"/>
  <c r="AW537"/>
  <c r="AW553"/>
  <c r="AW552"/>
  <c r="AW551"/>
  <c r="AW601"/>
  <c r="AW598"/>
  <c r="AW612"/>
  <c r="AW611"/>
  <c r="AW638"/>
  <c r="AW636"/>
  <c r="AW642"/>
  <c r="AW629"/>
  <c r="AW800"/>
  <c r="AW808"/>
  <c r="AW807"/>
  <c r="AW799"/>
  <c r="AW814"/>
  <c r="AW813"/>
  <c r="AW822"/>
  <c r="AW821"/>
  <c r="AW819"/>
  <c r="AW837"/>
  <c r="AW836"/>
  <c r="AW834"/>
  <c r="AX788"/>
  <c r="AX787"/>
  <c r="AX773"/>
  <c r="AX775"/>
  <c r="AX777"/>
  <c r="AX781"/>
  <c r="AX772"/>
  <c r="AX785"/>
  <c r="AX783"/>
  <c r="AX792"/>
  <c r="AX763"/>
  <c r="AX761"/>
  <c r="AX758"/>
  <c r="AX675"/>
  <c r="AX672"/>
  <c r="AX681"/>
  <c r="AX685"/>
  <c r="AX687"/>
  <c r="AX22"/>
  <c r="AX21"/>
  <c r="AX26"/>
  <c r="AX28"/>
  <c r="AX30"/>
  <c r="AX25"/>
  <c r="AX62"/>
  <c r="AX61"/>
  <c r="AX72"/>
  <c r="AX74"/>
  <c r="AX80"/>
  <c r="AX82"/>
  <c r="AX76"/>
  <c r="AX88"/>
  <c r="AX87"/>
  <c r="AX91"/>
  <c r="AX90"/>
  <c r="AX86"/>
  <c r="AX54"/>
  <c r="AX53"/>
  <c r="AX168"/>
  <c r="AX167"/>
  <c r="AX175"/>
  <c r="AX174"/>
  <c r="AX179"/>
  <c r="AX181"/>
  <c r="AX183"/>
  <c r="AX177"/>
  <c r="AX198"/>
  <c r="AX200"/>
  <c r="AX197"/>
  <c r="AX204"/>
  <c r="AX209"/>
  <c r="AX219"/>
  <c r="AX211"/>
  <c r="AX222"/>
  <c r="AX224"/>
  <c r="AX221"/>
  <c r="AX242"/>
  <c r="AX240"/>
  <c r="AX268"/>
  <c r="AX267"/>
  <c r="AX263"/>
  <c r="AX270"/>
  <c r="AX279"/>
  <c r="AX283"/>
  <c r="AX275"/>
  <c r="AX288"/>
  <c r="AX287"/>
  <c r="AX291"/>
  <c r="AX290"/>
  <c r="AX285"/>
  <c r="AX365"/>
  <c r="AX363"/>
  <c r="AX348"/>
  <c r="AX370"/>
  <c r="AX373"/>
  <c r="AX369"/>
  <c r="AX379"/>
  <c r="AX384"/>
  <c r="AX381"/>
  <c r="AX378"/>
  <c r="AX390"/>
  <c r="AX389"/>
  <c r="AX423"/>
  <c r="AX421"/>
  <c r="AX431"/>
  <c r="AX430"/>
  <c r="AX418"/>
  <c r="AX435"/>
  <c r="AX434"/>
  <c r="AX442"/>
  <c r="AX441"/>
  <c r="AX450"/>
  <c r="AX446"/>
  <c r="AX462"/>
  <c r="AX464"/>
  <c r="AX461"/>
  <c r="AX471"/>
  <c r="AX470"/>
  <c r="AX468"/>
  <c r="AX466"/>
  <c r="AX488"/>
  <c r="AX486"/>
  <c r="AX482"/>
  <c r="AX480"/>
  <c r="AX490"/>
  <c r="AX508"/>
  <c r="AX511"/>
  <c r="AX510"/>
  <c r="AX513"/>
  <c r="AX527"/>
  <c r="AX531"/>
  <c r="AX533"/>
  <c r="AX535"/>
  <c r="AX547"/>
  <c r="AX537"/>
  <c r="AX553"/>
  <c r="AX552"/>
  <c r="AX551"/>
  <c r="AX601"/>
  <c r="AX598"/>
  <c r="AX612"/>
  <c r="AX611"/>
  <c r="AX638"/>
  <c r="AX636"/>
  <c r="AX642"/>
  <c r="AX800"/>
  <c r="AX808"/>
  <c r="AX807"/>
  <c r="AX799"/>
  <c r="AX814"/>
  <c r="AX813"/>
  <c r="AX797"/>
  <c r="AX822"/>
  <c r="AX821"/>
  <c r="AX819"/>
  <c r="AX837"/>
  <c r="AX836"/>
  <c r="AX834"/>
  <c r="AY22"/>
  <c r="AY21"/>
  <c r="AY26"/>
  <c r="AY28"/>
  <c r="AY30"/>
  <c r="AY25"/>
  <c r="AY54"/>
  <c r="AY53"/>
  <c r="AY62"/>
  <c r="AY61"/>
  <c r="AY72"/>
  <c r="AY74"/>
  <c r="AY80"/>
  <c r="AY88"/>
  <c r="AY87"/>
  <c r="AY91"/>
  <c r="AY90"/>
  <c r="AY168"/>
  <c r="AY167"/>
  <c r="AY175"/>
  <c r="AY174"/>
  <c r="AY179"/>
  <c r="AY181"/>
  <c r="AY183"/>
  <c r="AY177"/>
  <c r="AY198"/>
  <c r="AY200"/>
  <c r="AY197"/>
  <c r="AY204"/>
  <c r="AY209"/>
  <c r="AY219"/>
  <c r="AY211"/>
  <c r="AY222"/>
  <c r="AY224"/>
  <c r="AY221"/>
  <c r="AY242"/>
  <c r="AY240"/>
  <c r="AY268"/>
  <c r="AY267"/>
  <c r="AY263"/>
  <c r="AY270"/>
  <c r="AY283"/>
  <c r="AY288"/>
  <c r="AY287"/>
  <c r="AY291"/>
  <c r="AY290"/>
  <c r="AY363"/>
  <c r="AY365"/>
  <c r="AY348"/>
  <c r="AY373"/>
  <c r="AY379"/>
  <c r="AY384"/>
  <c r="AY381"/>
  <c r="AY378"/>
  <c r="AY390"/>
  <c r="AY389"/>
  <c r="AY387"/>
  <c r="AY421"/>
  <c r="AY423"/>
  <c r="AY431"/>
  <c r="AY430"/>
  <c r="AY418"/>
  <c r="AY435"/>
  <c r="AY434"/>
  <c r="AY442"/>
  <c r="AY441"/>
  <c r="AY446"/>
  <c r="AY450"/>
  <c r="AY462"/>
  <c r="AY464"/>
  <c r="AY461"/>
  <c r="AY468"/>
  <c r="AY466"/>
  <c r="AY471"/>
  <c r="AY470"/>
  <c r="AY480"/>
  <c r="AY486"/>
  <c r="AY488"/>
  <c r="AY482"/>
  <c r="AY490"/>
  <c r="AY508"/>
  <c r="AY511"/>
  <c r="AY510"/>
  <c r="AY513"/>
  <c r="AY502"/>
  <c r="AY479"/>
  <c r="AY527"/>
  <c r="AY531"/>
  <c r="AY533"/>
  <c r="AY535"/>
  <c r="AY547"/>
  <c r="AY537"/>
  <c r="AY601"/>
  <c r="AY598"/>
  <c r="AY612"/>
  <c r="AY611"/>
  <c r="AY638"/>
  <c r="AY636"/>
  <c r="AY642"/>
  <c r="AY675"/>
  <c r="AY672"/>
  <c r="AY681"/>
  <c r="AY685"/>
  <c r="AY687"/>
  <c r="AY678"/>
  <c r="AY761"/>
  <c r="AY758"/>
  <c r="AY773"/>
  <c r="AY775"/>
  <c r="AY777"/>
  <c r="AY781"/>
  <c r="AY772"/>
  <c r="AY785"/>
  <c r="AY783"/>
  <c r="AY788"/>
  <c r="AY787"/>
  <c r="AY792"/>
  <c r="AY800"/>
  <c r="AY808"/>
  <c r="AY807"/>
  <c r="AY799"/>
  <c r="AY814"/>
  <c r="AY813"/>
  <c r="AY797"/>
  <c r="AY837"/>
  <c r="AY836"/>
  <c r="AY834"/>
  <c r="AZ72"/>
  <c r="AZ421"/>
  <c r="AZ488"/>
  <c r="AZ482"/>
  <c r="AZ479"/>
  <c r="AZ547"/>
  <c r="AZ537"/>
  <c r="AZ685"/>
  <c r="AZ687"/>
  <c r="AZ678"/>
  <c r="AZ800"/>
  <c r="AZ799"/>
  <c r="AZ797"/>
  <c r="AU837"/>
  <c r="AU836"/>
  <c r="AU834"/>
  <c r="AU814"/>
  <c r="AU813"/>
  <c r="AU808"/>
  <c r="AU807"/>
  <c r="AU792"/>
  <c r="AU788"/>
  <c r="AU787"/>
  <c r="AU785"/>
  <c r="AU783"/>
  <c r="AU781"/>
  <c r="AU777"/>
  <c r="AU775"/>
  <c r="AU773"/>
  <c r="AU772"/>
  <c r="AU761"/>
  <c r="AU758"/>
  <c r="AU738"/>
  <c r="AU736"/>
  <c r="AU733"/>
  <c r="AU732"/>
  <c r="AU727"/>
  <c r="AU726"/>
  <c r="AU699"/>
  <c r="AU681"/>
  <c r="AU675"/>
  <c r="AU672"/>
  <c r="AU651"/>
  <c r="AU650"/>
  <c r="AU649"/>
  <c r="AU642"/>
  <c r="AU638"/>
  <c r="AU636"/>
  <c r="AU612"/>
  <c r="AU611"/>
  <c r="AU605"/>
  <c r="AU604"/>
  <c r="AU601"/>
  <c r="AU598"/>
  <c r="AU587"/>
  <c r="AU584"/>
  <c r="AU535"/>
  <c r="AU533"/>
  <c r="AU531"/>
  <c r="AU527"/>
  <c r="AU513"/>
  <c r="AU511"/>
  <c r="AU510"/>
  <c r="AU508"/>
  <c r="AU502"/>
  <c r="AU490"/>
  <c r="AU486"/>
  <c r="AU471"/>
  <c r="AU470"/>
  <c r="AU468"/>
  <c r="AQ467"/>
  <c r="AU464"/>
  <c r="AU462"/>
  <c r="AU461"/>
  <c r="AU450"/>
  <c r="AU446"/>
  <c r="AU442"/>
  <c r="AU441"/>
  <c r="AU435"/>
  <c r="AU434"/>
  <c r="AU431"/>
  <c r="AU430"/>
  <c r="AU421"/>
  <c r="AU415"/>
  <c r="AU414"/>
  <c r="AU390"/>
  <c r="AU389"/>
  <c r="AU387"/>
  <c r="AU384"/>
  <c r="AU381"/>
  <c r="AU379"/>
  <c r="AU378"/>
  <c r="AU373"/>
  <c r="AU370"/>
  <c r="AU369"/>
  <c r="AU365"/>
  <c r="AU363"/>
  <c r="AU348"/>
  <c r="AU342"/>
  <c r="AU335"/>
  <c r="AU334"/>
  <c r="AU333"/>
  <c r="AU305"/>
  <c r="AU313"/>
  <c r="AU315"/>
  <c r="AU319"/>
  <c r="AU321"/>
  <c r="AU317"/>
  <c r="AU307"/>
  <c r="AU291"/>
  <c r="AU290"/>
  <c r="AU288"/>
  <c r="AU287"/>
  <c r="AU285"/>
  <c r="AU283"/>
  <c r="AU279"/>
  <c r="AU275"/>
  <c r="AU270"/>
  <c r="AU268"/>
  <c r="AU267"/>
  <c r="AU263"/>
  <c r="AU242"/>
  <c r="AU240"/>
  <c r="AU224"/>
  <c r="AU222"/>
  <c r="AU221"/>
  <c r="AU219"/>
  <c r="AU211"/>
  <c r="AU209"/>
  <c r="AU204"/>
  <c r="AU203"/>
  <c r="AU200"/>
  <c r="AU198"/>
  <c r="AU197"/>
  <c r="AU183"/>
  <c r="AU181"/>
  <c r="AU179"/>
  <c r="AU177"/>
  <c r="AU175"/>
  <c r="AU174"/>
  <c r="AU168"/>
  <c r="AU167"/>
  <c r="AU149"/>
  <c r="AU148"/>
  <c r="AU146"/>
  <c r="AU137"/>
  <c r="AU131"/>
  <c r="AU126"/>
  <c r="AU121"/>
  <c r="AU91"/>
  <c r="AU90"/>
  <c r="AU88"/>
  <c r="AU87"/>
  <c r="AU86"/>
  <c r="AU80"/>
  <c r="AU74"/>
  <c r="AU72"/>
  <c r="AU62"/>
  <c r="AU61"/>
  <c r="AU54"/>
  <c r="AU53"/>
  <c r="AU30"/>
  <c r="AU28"/>
  <c r="AU26"/>
  <c r="AU25"/>
  <c r="AU22"/>
  <c r="AU21"/>
  <c r="AS727"/>
  <c r="AS726"/>
  <c r="AS699"/>
  <c r="AS715"/>
  <c r="AS717"/>
  <c r="AS714"/>
  <c r="AS733"/>
  <c r="AS732"/>
  <c r="AS738"/>
  <c r="AS736"/>
  <c r="AS729"/>
  <c r="AS788"/>
  <c r="AS787"/>
  <c r="AS773"/>
  <c r="AS775"/>
  <c r="AS777"/>
  <c r="AS781"/>
  <c r="AS772"/>
  <c r="AS785"/>
  <c r="AS783"/>
  <c r="AS792"/>
  <c r="AS761"/>
  <c r="AS758"/>
  <c r="AS675"/>
  <c r="AS672"/>
  <c r="AS681"/>
  <c r="AS685"/>
  <c r="AS687"/>
  <c r="AS678"/>
  <c r="AS750"/>
  <c r="AS749"/>
  <c r="AS743"/>
  <c r="AS22"/>
  <c r="AS21"/>
  <c r="AS26"/>
  <c r="AS28"/>
  <c r="AS30"/>
  <c r="AS25"/>
  <c r="AS34"/>
  <c r="AS38"/>
  <c r="AS40"/>
  <c r="AS42"/>
  <c r="AS44"/>
  <c r="AS46"/>
  <c r="AS48"/>
  <c r="AS62"/>
  <c r="AS61"/>
  <c r="AS72"/>
  <c r="AS74"/>
  <c r="AS80"/>
  <c r="AS82"/>
  <c r="AS76"/>
  <c r="AS88"/>
  <c r="AS87"/>
  <c r="AS91"/>
  <c r="AS90"/>
  <c r="AS54"/>
  <c r="AS53"/>
  <c r="AS121"/>
  <c r="AS124"/>
  <c r="AS126"/>
  <c r="AS128"/>
  <c r="AS123"/>
  <c r="AS120"/>
  <c r="AS137"/>
  <c r="AS149"/>
  <c r="AS148"/>
  <c r="AS146"/>
  <c r="AS131"/>
  <c r="AS168"/>
  <c r="AS167"/>
  <c r="AS175"/>
  <c r="AS174"/>
  <c r="AS179"/>
  <c r="AS181"/>
  <c r="AS183"/>
  <c r="AS177"/>
  <c r="AS171"/>
  <c r="AS198"/>
  <c r="AS200"/>
  <c r="AS197"/>
  <c r="AS204"/>
  <c r="AS209"/>
  <c r="AS219"/>
  <c r="AS211"/>
  <c r="AS222"/>
  <c r="AS224"/>
  <c r="AS221"/>
  <c r="AS242"/>
  <c r="AS240"/>
  <c r="AS268"/>
  <c r="AS267"/>
  <c r="AS263"/>
  <c r="AS270"/>
  <c r="AS279"/>
  <c r="AS283"/>
  <c r="AS275"/>
  <c r="AS288"/>
  <c r="AS287"/>
  <c r="AS291"/>
  <c r="AS290"/>
  <c r="AS305"/>
  <c r="AS313"/>
  <c r="AS315"/>
  <c r="AS319"/>
  <c r="AS321"/>
  <c r="AS317"/>
  <c r="AS335"/>
  <c r="AS334"/>
  <c r="AS333"/>
  <c r="AS365"/>
  <c r="AS363"/>
  <c r="AS348"/>
  <c r="AS370"/>
  <c r="AS373"/>
  <c r="AS369"/>
  <c r="AS342"/>
  <c r="AS379"/>
  <c r="AS384"/>
  <c r="AS381"/>
  <c r="AS378"/>
  <c r="AS390"/>
  <c r="AS389"/>
  <c r="AS399"/>
  <c r="AS398"/>
  <c r="AS393"/>
  <c r="AS407"/>
  <c r="AS415"/>
  <c r="AS414"/>
  <c r="AS404"/>
  <c r="AS423"/>
  <c r="AS421"/>
  <c r="AS431"/>
  <c r="AS430"/>
  <c r="AS418"/>
  <c r="AS435"/>
  <c r="AS434"/>
  <c r="AS442"/>
  <c r="AS441"/>
  <c r="AS450"/>
  <c r="AS446"/>
  <c r="AS462"/>
  <c r="AS464"/>
  <c r="AS461"/>
  <c r="AS471"/>
  <c r="AS470"/>
  <c r="AS468"/>
  <c r="AS488"/>
  <c r="AS486"/>
  <c r="AS482"/>
  <c r="AS480"/>
  <c r="AS490"/>
  <c r="AS508"/>
  <c r="AS511"/>
  <c r="AS510"/>
  <c r="AS513"/>
  <c r="AS502"/>
  <c r="AS527"/>
  <c r="AS531"/>
  <c r="AS533"/>
  <c r="AS535"/>
  <c r="AS547"/>
  <c r="AS537"/>
  <c r="AS553"/>
  <c r="AS552"/>
  <c r="AS551"/>
  <c r="AS587"/>
  <c r="AS584"/>
  <c r="AS601"/>
  <c r="AS598"/>
  <c r="AS605"/>
  <c r="AS604"/>
  <c r="AS612"/>
  <c r="AS611"/>
  <c r="AS638"/>
  <c r="AS636"/>
  <c r="AS642"/>
  <c r="AS651"/>
  <c r="AS650"/>
  <c r="AS649"/>
  <c r="AS800"/>
  <c r="AS808"/>
  <c r="AS807"/>
  <c r="AS799"/>
  <c r="AS814"/>
  <c r="AS813"/>
  <c r="AS797"/>
  <c r="AS822"/>
  <c r="AS821"/>
  <c r="AS831"/>
  <c r="AS826"/>
  <c r="AS819"/>
  <c r="AS837"/>
  <c r="AS836"/>
  <c r="AS834"/>
  <c r="AT22"/>
  <c r="AT21"/>
  <c r="AT26"/>
  <c r="AT28"/>
  <c r="AT30"/>
  <c r="AT25"/>
  <c r="AT34"/>
  <c r="AT38"/>
  <c r="AT40"/>
  <c r="AT42"/>
  <c r="AT44"/>
  <c r="AT46"/>
  <c r="AT48"/>
  <c r="AT33"/>
  <c r="AT54"/>
  <c r="AT53"/>
  <c r="AT62"/>
  <c r="AT61"/>
  <c r="AT72"/>
  <c r="AT74"/>
  <c r="AT80"/>
  <c r="AT88"/>
  <c r="AT87"/>
  <c r="AT91"/>
  <c r="AT90"/>
  <c r="AT121"/>
  <c r="AT137"/>
  <c r="AT149"/>
  <c r="AT148"/>
  <c r="AT146"/>
  <c r="AT131"/>
  <c r="AT168"/>
  <c r="AT167"/>
  <c r="AT175"/>
  <c r="AT174"/>
  <c r="AT179"/>
  <c r="AT181"/>
  <c r="AT183"/>
  <c r="AT177"/>
  <c r="AT198"/>
  <c r="AT200"/>
  <c r="AT197"/>
  <c r="AT204"/>
  <c r="AT209"/>
  <c r="AT219"/>
  <c r="AT211"/>
  <c r="AT222"/>
  <c r="AT224"/>
  <c r="AT221"/>
  <c r="AT242"/>
  <c r="AT240"/>
  <c r="AT203"/>
  <c r="AT268"/>
  <c r="AT267"/>
  <c r="AT263"/>
  <c r="AT270"/>
  <c r="AT283"/>
  <c r="AT288"/>
  <c r="AT287"/>
  <c r="AT291"/>
  <c r="AT290"/>
  <c r="AT285"/>
  <c r="AT305"/>
  <c r="AT313"/>
  <c r="AT315"/>
  <c r="AT317"/>
  <c r="AT319"/>
  <c r="AT321"/>
  <c r="AT335"/>
  <c r="AT334"/>
  <c r="AT333"/>
  <c r="AT363"/>
  <c r="AT365"/>
  <c r="AT348"/>
  <c r="AT370"/>
  <c r="AT373"/>
  <c r="AT369"/>
  <c r="AT342"/>
  <c r="AT379"/>
  <c r="AT384"/>
  <c r="AT381"/>
  <c r="AT378"/>
  <c r="AT390"/>
  <c r="AT389"/>
  <c r="AT399"/>
  <c r="AT398"/>
  <c r="AT393"/>
  <c r="AT407"/>
  <c r="AT415"/>
  <c r="AT414"/>
  <c r="AT404"/>
  <c r="AT421"/>
  <c r="AT423"/>
  <c r="AT431"/>
  <c r="AT430"/>
  <c r="AT418"/>
  <c r="AT435"/>
  <c r="AT434"/>
  <c r="AT442"/>
  <c r="AT441"/>
  <c r="AT446"/>
  <c r="AT450"/>
  <c r="AT462"/>
  <c r="AT464"/>
  <c r="AT461"/>
  <c r="AT468"/>
  <c r="AT471"/>
  <c r="AT470"/>
  <c r="AT480"/>
  <c r="AT486"/>
  <c r="AT488"/>
  <c r="AT482"/>
  <c r="AT490"/>
  <c r="AT508"/>
  <c r="AT511"/>
  <c r="AT510"/>
  <c r="AT513"/>
  <c r="AT502"/>
  <c r="AT479"/>
  <c r="AT527"/>
  <c r="AT531"/>
  <c r="AT533"/>
  <c r="AT535"/>
  <c r="AT547"/>
  <c r="AT537"/>
  <c r="AT553"/>
  <c r="AT552"/>
  <c r="AT551"/>
  <c r="AT587"/>
  <c r="AT584"/>
  <c r="AT601"/>
  <c r="AT598"/>
  <c r="AT605"/>
  <c r="AT604"/>
  <c r="AT612"/>
  <c r="AT611"/>
  <c r="AT638"/>
  <c r="AT636"/>
  <c r="AT642"/>
  <c r="AT651"/>
  <c r="AT650"/>
  <c r="AT649"/>
  <c r="AT675"/>
  <c r="AT672"/>
  <c r="AT681"/>
  <c r="AT685"/>
  <c r="AT687"/>
  <c r="AT678"/>
  <c r="AT699"/>
  <c r="AT715"/>
  <c r="AT717"/>
  <c r="AT714"/>
  <c r="AT727"/>
  <c r="AT726"/>
  <c r="AT733"/>
  <c r="AT732"/>
  <c r="AT738"/>
  <c r="AT736"/>
  <c r="AT729"/>
  <c r="AT690"/>
  <c r="AT750"/>
  <c r="AT749"/>
  <c r="AT743"/>
  <c r="AT761"/>
  <c r="AT758"/>
  <c r="AT773"/>
  <c r="AT775"/>
  <c r="AT777"/>
  <c r="AT781"/>
  <c r="AT772"/>
  <c r="AT785"/>
  <c r="AT783"/>
  <c r="AT788"/>
  <c r="AT787"/>
  <c r="AT792"/>
  <c r="AT800"/>
  <c r="AT808"/>
  <c r="AT807"/>
  <c r="AT799"/>
  <c r="AT814"/>
  <c r="AT813"/>
  <c r="AT831"/>
  <c r="AT826"/>
  <c r="AT837"/>
  <c r="AT836"/>
  <c r="AT834"/>
  <c r="AU34"/>
  <c r="AU38"/>
  <c r="AU40"/>
  <c r="AU42"/>
  <c r="AU44"/>
  <c r="AU46"/>
  <c r="AU48"/>
  <c r="AU33"/>
  <c r="AU407"/>
  <c r="AU423"/>
  <c r="AU418"/>
  <c r="AU480"/>
  <c r="AU488"/>
  <c r="AU482"/>
  <c r="AU479"/>
  <c r="AU547"/>
  <c r="AU537"/>
  <c r="AU685"/>
  <c r="AU687"/>
  <c r="AU678"/>
  <c r="AU715"/>
  <c r="AU717"/>
  <c r="AU714"/>
  <c r="AU750"/>
  <c r="AU749"/>
  <c r="AU743"/>
  <c r="AU800"/>
  <c r="AU799"/>
  <c r="AR837"/>
  <c r="AR836"/>
  <c r="AR834"/>
  <c r="AR831"/>
  <c r="AR826"/>
  <c r="AR822"/>
  <c r="AR821"/>
  <c r="AR819"/>
  <c r="AR814"/>
  <c r="AR813"/>
  <c r="AR800"/>
  <c r="AR808"/>
  <c r="AR807"/>
  <c r="AR799"/>
  <c r="AR797"/>
  <c r="AR792"/>
  <c r="AR788"/>
  <c r="AR787"/>
  <c r="AR785"/>
  <c r="AR784"/>
  <c r="AR783"/>
  <c r="AR781"/>
  <c r="AR777"/>
  <c r="AR775"/>
  <c r="AR773"/>
  <c r="AR772"/>
  <c r="AR763"/>
  <c r="AR761"/>
  <c r="AR758"/>
  <c r="AR738"/>
  <c r="AR736"/>
  <c r="AR733"/>
  <c r="AR732"/>
  <c r="AR729"/>
  <c r="AR727"/>
  <c r="AR726"/>
  <c r="AR681"/>
  <c r="AR675"/>
  <c r="AR672"/>
  <c r="AR651"/>
  <c r="AR650"/>
  <c r="AR649"/>
  <c r="AR642"/>
  <c r="AR638"/>
  <c r="AR636"/>
  <c r="AR629"/>
  <c r="AR612"/>
  <c r="AR611"/>
  <c r="AR605"/>
  <c r="AR604"/>
  <c r="AR601"/>
  <c r="AR598"/>
  <c r="AR587"/>
  <c r="AR584"/>
  <c r="AR553"/>
  <c r="AR552"/>
  <c r="AR551"/>
  <c r="AR527"/>
  <c r="AR531"/>
  <c r="AR533"/>
  <c r="AR535"/>
  <c r="AR547"/>
  <c r="AR537"/>
  <c r="AR524"/>
  <c r="AR522"/>
  <c r="AR513"/>
  <c r="AR511"/>
  <c r="AR510"/>
  <c r="AR508"/>
  <c r="AR490"/>
  <c r="AR486"/>
  <c r="AR471"/>
  <c r="AR470"/>
  <c r="AR468"/>
  <c r="AR464"/>
  <c r="AR462"/>
  <c r="AR461"/>
  <c r="AR450"/>
  <c r="AR446"/>
  <c r="AR442"/>
  <c r="AR441"/>
  <c r="AR435"/>
  <c r="AR434"/>
  <c r="AR431"/>
  <c r="AR430"/>
  <c r="AR421"/>
  <c r="AR415"/>
  <c r="AR414"/>
  <c r="AR399"/>
  <c r="AR398"/>
  <c r="AR393"/>
  <c r="AR390"/>
  <c r="AR389"/>
  <c r="AR387"/>
  <c r="AR384"/>
  <c r="AR381"/>
  <c r="AR379"/>
  <c r="AR378"/>
  <c r="AR373"/>
  <c r="AR370"/>
  <c r="AR369"/>
  <c r="AR365"/>
  <c r="AR363"/>
  <c r="AR348"/>
  <c r="AR335"/>
  <c r="AR334"/>
  <c r="AR333"/>
  <c r="AR321"/>
  <c r="AR319"/>
  <c r="AR317"/>
  <c r="AR315"/>
  <c r="AR313"/>
  <c r="AR307"/>
  <c r="AR305"/>
  <c r="AR291"/>
  <c r="AR290"/>
  <c r="AR288"/>
  <c r="AR287"/>
  <c r="AR285"/>
  <c r="AR283"/>
  <c r="AR279"/>
  <c r="AR275"/>
  <c r="AR270"/>
  <c r="AR268"/>
  <c r="AR267"/>
  <c r="AR263"/>
  <c r="AR260"/>
  <c r="AR242"/>
  <c r="AR240"/>
  <c r="AR224"/>
  <c r="AR222"/>
  <c r="AR221"/>
  <c r="AR219"/>
  <c r="AR211"/>
  <c r="AR209"/>
  <c r="AR204"/>
  <c r="AR200"/>
  <c r="AR198"/>
  <c r="AR197"/>
  <c r="AR183"/>
  <c r="AR181"/>
  <c r="AR179"/>
  <c r="AR177"/>
  <c r="AR175"/>
  <c r="AR174"/>
  <c r="AR171"/>
  <c r="AR168"/>
  <c r="AR167"/>
  <c r="AR149"/>
  <c r="AR148"/>
  <c r="AR146"/>
  <c r="AR137"/>
  <c r="AR128"/>
  <c r="AR126"/>
  <c r="AR124"/>
  <c r="AR123"/>
  <c r="AR121"/>
  <c r="AR91"/>
  <c r="AR90"/>
  <c r="AR88"/>
  <c r="AR87"/>
  <c r="AR86"/>
  <c r="AR82"/>
  <c r="AR80"/>
  <c r="AR74"/>
  <c r="AR72"/>
  <c r="AR76"/>
  <c r="AR69"/>
  <c r="AR62"/>
  <c r="AR61"/>
  <c r="AR54"/>
  <c r="AR53"/>
  <c r="AR30"/>
  <c r="AR28"/>
  <c r="AR26"/>
  <c r="AR25"/>
  <c r="AR22"/>
  <c r="AR21"/>
  <c r="AR34"/>
  <c r="AR38"/>
  <c r="AR40"/>
  <c r="AR42"/>
  <c r="AR44"/>
  <c r="AR46"/>
  <c r="AR48"/>
  <c r="AR33"/>
  <c r="AR19"/>
  <c r="AO699"/>
  <c r="AP699"/>
  <c r="AQ699"/>
  <c r="AR699"/>
  <c r="AQ784"/>
  <c r="AO837"/>
  <c r="AO836"/>
  <c r="AO834"/>
  <c r="AP837"/>
  <c r="AP836"/>
  <c r="AP834"/>
  <c r="AQ837"/>
  <c r="AQ836"/>
  <c r="AQ834"/>
  <c r="AO831"/>
  <c r="AO826"/>
  <c r="AP831"/>
  <c r="AP826"/>
  <c r="AQ831"/>
  <c r="AQ826"/>
  <c r="AO822"/>
  <c r="AO821"/>
  <c r="AO819"/>
  <c r="AP822"/>
  <c r="AP821"/>
  <c r="AQ822"/>
  <c r="AQ821"/>
  <c r="AQ819"/>
  <c r="AO814"/>
  <c r="AO813"/>
  <c r="AP814"/>
  <c r="AP813"/>
  <c r="AQ814"/>
  <c r="AQ813"/>
  <c r="AO808"/>
  <c r="AO807"/>
  <c r="AO800"/>
  <c r="AO799"/>
  <c r="AO797"/>
  <c r="AP808"/>
  <c r="AP807"/>
  <c r="AQ808"/>
  <c r="AQ807"/>
  <c r="AQ800"/>
  <c r="AQ799"/>
  <c r="AQ797"/>
  <c r="AP800"/>
  <c r="AO792"/>
  <c r="AP792"/>
  <c r="AQ792"/>
  <c r="AO788"/>
  <c r="AO787"/>
  <c r="AP788"/>
  <c r="AP787"/>
  <c r="AQ788"/>
  <c r="AQ787"/>
  <c r="AO785"/>
  <c r="AO783"/>
  <c r="AP785"/>
  <c r="AQ785"/>
  <c r="AQ783"/>
  <c r="AP783"/>
  <c r="AO781"/>
  <c r="AP781"/>
  <c r="AQ781"/>
  <c r="AO777"/>
  <c r="AP777"/>
  <c r="AQ777"/>
  <c r="AO775"/>
  <c r="AP775"/>
  <c r="AQ775"/>
  <c r="AQ773"/>
  <c r="AQ772"/>
  <c r="AO773"/>
  <c r="AP773"/>
  <c r="AP772"/>
  <c r="AP763"/>
  <c r="AP761"/>
  <c r="AP758"/>
  <c r="AO772"/>
  <c r="AO763"/>
  <c r="AO761"/>
  <c r="AO758"/>
  <c r="AQ761"/>
  <c r="AQ758"/>
  <c r="AO754"/>
  <c r="AO753"/>
  <c r="AP750"/>
  <c r="AP749"/>
  <c r="AP743"/>
  <c r="AQ750"/>
  <c r="AQ749"/>
  <c r="AQ743"/>
  <c r="AR750"/>
  <c r="AR749"/>
  <c r="AR743"/>
  <c r="AO738"/>
  <c r="AO736"/>
  <c r="AP738"/>
  <c r="AP736"/>
  <c r="AP733"/>
  <c r="AP732"/>
  <c r="AP729"/>
  <c r="AQ738"/>
  <c r="AQ736"/>
  <c r="AO733"/>
  <c r="AO732"/>
  <c r="AO729"/>
  <c r="AQ733"/>
  <c r="AQ732"/>
  <c r="AQ729"/>
  <c r="AQ715"/>
  <c r="AQ717"/>
  <c r="AQ714"/>
  <c r="AQ727"/>
  <c r="AQ726"/>
  <c r="AQ690"/>
  <c r="AO727"/>
  <c r="AO726"/>
  <c r="AP727"/>
  <c r="AP726"/>
  <c r="AP717"/>
  <c r="AR717"/>
  <c r="AR715"/>
  <c r="AR714"/>
  <c r="AP715"/>
  <c r="AP714"/>
  <c r="AP687"/>
  <c r="AP681"/>
  <c r="AP685"/>
  <c r="AP678"/>
  <c r="AQ687"/>
  <c r="AR687"/>
  <c r="AR685"/>
  <c r="AR678"/>
  <c r="AQ685"/>
  <c r="AO681"/>
  <c r="AQ681"/>
  <c r="AQ678"/>
  <c r="AP675"/>
  <c r="AQ675"/>
  <c r="AP672"/>
  <c r="AQ672"/>
  <c r="AO651"/>
  <c r="AO650"/>
  <c r="AO649"/>
  <c r="AP651"/>
  <c r="AP650"/>
  <c r="AP649"/>
  <c r="AQ651"/>
  <c r="AQ650"/>
  <c r="AQ649"/>
  <c r="AO642"/>
  <c r="AP642"/>
  <c r="AQ642"/>
  <c r="AO638"/>
  <c r="AP638"/>
  <c r="AQ638"/>
  <c r="AO636"/>
  <c r="AO629"/>
  <c r="AP636"/>
  <c r="AP629"/>
  <c r="AQ636"/>
  <c r="AO612"/>
  <c r="AO611"/>
  <c r="AP612"/>
  <c r="AP611"/>
  <c r="AQ612"/>
  <c r="AQ611"/>
  <c r="AO605"/>
  <c r="AO604"/>
  <c r="AP605"/>
  <c r="AP604"/>
  <c r="AQ605"/>
  <c r="AQ604"/>
  <c r="AO601"/>
  <c r="AP601"/>
  <c r="AQ601"/>
  <c r="AO599"/>
  <c r="AO598"/>
  <c r="AP598"/>
  <c r="AQ598"/>
  <c r="AO587"/>
  <c r="AP587"/>
  <c r="AP584"/>
  <c r="AQ587"/>
  <c r="AO584"/>
  <c r="AQ584"/>
  <c r="AO616"/>
  <c r="AO618"/>
  <c r="AO620"/>
  <c r="AO626"/>
  <c r="AO622"/>
  <c r="AO615"/>
  <c r="AO661"/>
  <c r="AO659"/>
  <c r="AO663"/>
  <c r="AO667"/>
  <c r="AO666"/>
  <c r="AO665"/>
  <c r="AO553"/>
  <c r="AO552"/>
  <c r="AO551"/>
  <c r="AP553"/>
  <c r="AP552"/>
  <c r="AP551"/>
  <c r="AQ553"/>
  <c r="AQ552"/>
  <c r="AQ551"/>
  <c r="AP547"/>
  <c r="AP537"/>
  <c r="AQ547"/>
  <c r="AQ537"/>
  <c r="AO535"/>
  <c r="AP535"/>
  <c r="AQ535"/>
  <c r="AO533"/>
  <c r="AP533"/>
  <c r="AQ533"/>
  <c r="AO531"/>
  <c r="AP531"/>
  <c r="AQ531"/>
  <c r="AO527"/>
  <c r="AP527"/>
  <c r="AQ527"/>
  <c r="AO513"/>
  <c r="AP513"/>
  <c r="AQ513"/>
  <c r="AO511"/>
  <c r="AO510"/>
  <c r="AO506"/>
  <c r="AO508"/>
  <c r="AO502"/>
  <c r="AP511"/>
  <c r="AP510"/>
  <c r="AP508"/>
  <c r="AP502"/>
  <c r="AQ511"/>
  <c r="AQ510"/>
  <c r="AQ508"/>
  <c r="AQ502"/>
  <c r="AQ488"/>
  <c r="AQ486"/>
  <c r="AQ482"/>
  <c r="AQ480"/>
  <c r="AQ490"/>
  <c r="AQ479"/>
  <c r="AO490"/>
  <c r="AP490"/>
  <c r="AP488"/>
  <c r="AR488"/>
  <c r="AP486"/>
  <c r="AP482"/>
  <c r="AP480"/>
  <c r="AP479"/>
  <c r="AR482"/>
  <c r="AR480"/>
  <c r="AO480"/>
  <c r="AO471"/>
  <c r="AO470"/>
  <c r="AP471"/>
  <c r="AP470"/>
  <c r="AQ471"/>
  <c r="AQ470"/>
  <c r="AO468"/>
  <c r="AO466"/>
  <c r="AP468"/>
  <c r="AQ468"/>
  <c r="AQ466"/>
  <c r="AP466"/>
  <c r="AO464"/>
  <c r="AP464"/>
  <c r="AQ464"/>
  <c r="AQ462"/>
  <c r="AQ461"/>
  <c r="AQ457"/>
  <c r="AO462"/>
  <c r="AO461"/>
  <c r="AO457"/>
  <c r="AO450"/>
  <c r="AO446"/>
  <c r="AO445"/>
  <c r="AP462"/>
  <c r="AP461"/>
  <c r="AP457"/>
  <c r="AP450"/>
  <c r="AP446"/>
  <c r="AP445"/>
  <c r="AQ450"/>
  <c r="AQ446"/>
  <c r="AO442"/>
  <c r="AO441"/>
  <c r="AP442"/>
  <c r="AP441"/>
  <c r="AQ442"/>
  <c r="AQ441"/>
  <c r="AO435"/>
  <c r="AO434"/>
  <c r="AP435"/>
  <c r="AP434"/>
  <c r="AQ435"/>
  <c r="AQ434"/>
  <c r="AO431"/>
  <c r="AO430"/>
  <c r="AP431"/>
  <c r="AP430"/>
  <c r="AP423"/>
  <c r="AP421"/>
  <c r="AP418"/>
  <c r="AQ431"/>
  <c r="AQ430"/>
  <c r="AQ423"/>
  <c r="AR423"/>
  <c r="AO421"/>
  <c r="AQ421"/>
  <c r="AQ418"/>
  <c r="AO415"/>
  <c r="AO414"/>
  <c r="AP415"/>
  <c r="AP414"/>
  <c r="AP407"/>
  <c r="AP405"/>
  <c r="AP404"/>
  <c r="AQ415"/>
  <c r="AQ414"/>
  <c r="AQ407"/>
  <c r="AR407"/>
  <c r="AQ405"/>
  <c r="AR405"/>
  <c r="AR404"/>
  <c r="AO399"/>
  <c r="AO398"/>
  <c r="AO393"/>
  <c r="AP399"/>
  <c r="AP398"/>
  <c r="AP393"/>
  <c r="AQ399"/>
  <c r="AQ398"/>
  <c r="AQ393"/>
  <c r="AO390"/>
  <c r="AO389"/>
  <c r="AO387"/>
  <c r="AP390"/>
  <c r="AP389"/>
  <c r="AQ390"/>
  <c r="AQ389"/>
  <c r="AO384"/>
  <c r="AO381"/>
  <c r="AP384"/>
  <c r="AP381"/>
  <c r="AP379"/>
  <c r="AP378"/>
  <c r="AQ384"/>
  <c r="AQ381"/>
  <c r="AQ379"/>
  <c r="AQ378"/>
  <c r="AO379"/>
  <c r="AO373"/>
  <c r="AP373"/>
  <c r="AQ373"/>
  <c r="AQ370"/>
  <c r="AQ369"/>
  <c r="AO370"/>
  <c r="AP370"/>
  <c r="AP369"/>
  <c r="AO369"/>
  <c r="AO365"/>
  <c r="AP365"/>
  <c r="AQ365"/>
  <c r="AO363"/>
  <c r="AP363"/>
  <c r="AQ363"/>
  <c r="AQ348"/>
  <c r="AO361"/>
  <c r="AO348"/>
  <c r="AO342"/>
  <c r="AP348"/>
  <c r="AP342"/>
  <c r="AO335"/>
  <c r="AO334"/>
  <c r="AO333"/>
  <c r="AP335"/>
  <c r="AQ335"/>
  <c r="AQ334"/>
  <c r="AQ333"/>
  <c r="AP334"/>
  <c r="AP333"/>
  <c r="AO321"/>
  <c r="AP321"/>
  <c r="AQ321"/>
  <c r="AO319"/>
  <c r="AP319"/>
  <c r="AQ319"/>
  <c r="AO317"/>
  <c r="AP317"/>
  <c r="AP313"/>
  <c r="AP315"/>
  <c r="AP307"/>
  <c r="AQ317"/>
  <c r="AO315"/>
  <c r="AQ315"/>
  <c r="AO313"/>
  <c r="AQ313"/>
  <c r="AO311"/>
  <c r="AO307"/>
  <c r="AO305"/>
  <c r="AP305"/>
  <c r="AQ305"/>
  <c r="AO291"/>
  <c r="AO290"/>
  <c r="AP291"/>
  <c r="AP290"/>
  <c r="AQ291"/>
  <c r="AQ290"/>
  <c r="AQ288"/>
  <c r="AQ287"/>
  <c r="AQ285"/>
  <c r="AO288"/>
  <c r="AO287"/>
  <c r="AO285"/>
  <c r="AP288"/>
  <c r="AP287"/>
  <c r="AP285"/>
  <c r="AP268"/>
  <c r="AP267"/>
  <c r="AP263"/>
  <c r="AP270"/>
  <c r="AP279"/>
  <c r="AP283"/>
  <c r="AP275"/>
  <c r="AP260"/>
  <c r="AO283"/>
  <c r="AQ283"/>
  <c r="AO279"/>
  <c r="AO281"/>
  <c r="AO275"/>
  <c r="AO270"/>
  <c r="AQ270"/>
  <c r="AO268"/>
  <c r="AO267"/>
  <c r="AO263"/>
  <c r="AQ268"/>
  <c r="AQ267"/>
  <c r="AQ263"/>
  <c r="AO242"/>
  <c r="AP242"/>
  <c r="AP240"/>
  <c r="AQ242"/>
  <c r="AO240"/>
  <c r="AQ240"/>
  <c r="AO224"/>
  <c r="AP224"/>
  <c r="AQ224"/>
  <c r="AO222"/>
  <c r="AO221"/>
  <c r="AP222"/>
  <c r="AP221"/>
  <c r="AQ222"/>
  <c r="AQ221"/>
  <c r="AQ204"/>
  <c r="AQ209"/>
  <c r="AQ219"/>
  <c r="AQ211"/>
  <c r="AQ203"/>
  <c r="AO219"/>
  <c r="AO211"/>
  <c r="AO204"/>
  <c r="AO209"/>
  <c r="AO227"/>
  <c r="AO226"/>
  <c r="AO203"/>
  <c r="AP219"/>
  <c r="AP211"/>
  <c r="AP209"/>
  <c r="AP204"/>
  <c r="AO200"/>
  <c r="AP200"/>
  <c r="AQ200"/>
  <c r="AO198"/>
  <c r="AO197"/>
  <c r="AP198"/>
  <c r="AP197"/>
  <c r="AQ198"/>
  <c r="AQ197"/>
  <c r="AO183"/>
  <c r="AP183"/>
  <c r="AQ183"/>
  <c r="AO181"/>
  <c r="AP181"/>
  <c r="AQ181"/>
  <c r="AO179"/>
  <c r="AO177"/>
  <c r="AP179"/>
  <c r="AQ179"/>
  <c r="AQ177"/>
  <c r="AP177"/>
  <c r="AO175"/>
  <c r="AO174"/>
  <c r="AO171"/>
  <c r="AP175"/>
  <c r="AQ175"/>
  <c r="AQ174"/>
  <c r="AQ171"/>
  <c r="AP174"/>
  <c r="AP171"/>
  <c r="AO168"/>
  <c r="AO167"/>
  <c r="AP168"/>
  <c r="AP167"/>
  <c r="AQ168"/>
  <c r="AQ167"/>
  <c r="AO192"/>
  <c r="AO194"/>
  <c r="AO191"/>
  <c r="AO188"/>
  <c r="AO149"/>
  <c r="AO148"/>
  <c r="AO146"/>
  <c r="AO137"/>
  <c r="AO131"/>
  <c r="AP149"/>
  <c r="AP148"/>
  <c r="AP146"/>
  <c r="AP137"/>
  <c r="AP131"/>
  <c r="AQ149"/>
  <c r="AQ148"/>
  <c r="AQ146"/>
  <c r="AQ137"/>
  <c r="AQ131"/>
  <c r="AO128"/>
  <c r="AP128"/>
  <c r="AO126"/>
  <c r="AP126"/>
  <c r="AQ126"/>
  <c r="AO124"/>
  <c r="AO123"/>
  <c r="AP124"/>
  <c r="AP123"/>
  <c r="AO121"/>
  <c r="AO120"/>
  <c r="AP121"/>
  <c r="AP120"/>
  <c r="AP118"/>
  <c r="AQ121"/>
  <c r="AO91"/>
  <c r="AO90"/>
  <c r="AP91"/>
  <c r="AP90"/>
  <c r="AQ91"/>
  <c r="AQ90"/>
  <c r="AO88"/>
  <c r="AO87"/>
  <c r="AO86"/>
  <c r="AP88"/>
  <c r="AP87"/>
  <c r="AQ88"/>
  <c r="AQ87"/>
  <c r="AO82"/>
  <c r="AP82"/>
  <c r="AP80"/>
  <c r="AP76"/>
  <c r="AO80"/>
  <c r="AQ80"/>
  <c r="AO74"/>
  <c r="AP74"/>
  <c r="AQ74"/>
  <c r="AP72"/>
  <c r="AQ72"/>
  <c r="AO62"/>
  <c r="AO61"/>
  <c r="AP62"/>
  <c r="AP61"/>
  <c r="AQ62"/>
  <c r="AQ61"/>
  <c r="AO54"/>
  <c r="AO53"/>
  <c r="AP54"/>
  <c r="AP53"/>
  <c r="AQ54"/>
  <c r="AQ53"/>
  <c r="AP48"/>
  <c r="AQ48"/>
  <c r="AP46"/>
  <c r="AQ46"/>
  <c r="AP44"/>
  <c r="AQ44"/>
  <c r="AP42"/>
  <c r="AQ42"/>
  <c r="AP40"/>
  <c r="AQ40"/>
  <c r="AP38"/>
  <c r="AQ38"/>
  <c r="AP34"/>
  <c r="AQ34"/>
  <c r="AQ33"/>
  <c r="AO30"/>
  <c r="AP30"/>
  <c r="AQ30"/>
  <c r="AO28"/>
  <c r="AP28"/>
  <c r="AQ28"/>
  <c r="AO26"/>
  <c r="AO25"/>
  <c r="AP26"/>
  <c r="AP25"/>
  <c r="AQ26"/>
  <c r="AQ25"/>
  <c r="AO22"/>
  <c r="AO21"/>
  <c r="AP22"/>
  <c r="AP21"/>
  <c r="AQ22"/>
  <c r="AQ21"/>
  <c r="AM223"/>
  <c r="AM222"/>
  <c r="AM225"/>
  <c r="AM224"/>
  <c r="AM221"/>
  <c r="AN222"/>
  <c r="AN224"/>
  <c r="AN221"/>
  <c r="AN506"/>
  <c r="AN508"/>
  <c r="AN511"/>
  <c r="AN510"/>
  <c r="AN513"/>
  <c r="T507"/>
  <c r="X507"/>
  <c r="AA507"/>
  <c r="AF507"/>
  <c r="AK507"/>
  <c r="AM509"/>
  <c r="AM508"/>
  <c r="AM512"/>
  <c r="AM511"/>
  <c r="AM510"/>
  <c r="AM514"/>
  <c r="AM513"/>
  <c r="AN553"/>
  <c r="AN552"/>
  <c r="AN551"/>
  <c r="AM554"/>
  <c r="AM553"/>
  <c r="AM552"/>
  <c r="AM551"/>
  <c r="AN242"/>
  <c r="AM243"/>
  <c r="AM244"/>
  <c r="AM245"/>
  <c r="AM246"/>
  <c r="AM247"/>
  <c r="AM248"/>
  <c r="AN240"/>
  <c r="AN773"/>
  <c r="AN775"/>
  <c r="AN777"/>
  <c r="AN781"/>
  <c r="AN788"/>
  <c r="AN787"/>
  <c r="AN785"/>
  <c r="AN783"/>
  <c r="AN792"/>
  <c r="T774"/>
  <c r="X774"/>
  <c r="AA774"/>
  <c r="T776"/>
  <c r="X776"/>
  <c r="AA776"/>
  <c r="AF776"/>
  <c r="AK776"/>
  <c r="O778"/>
  <c r="T778"/>
  <c r="X778"/>
  <c r="AA778"/>
  <c r="AI778"/>
  <c r="AM779"/>
  <c r="AK780"/>
  <c r="AM780"/>
  <c r="AK782"/>
  <c r="AM782"/>
  <c r="AM781"/>
  <c r="O789"/>
  <c r="T789"/>
  <c r="X789"/>
  <c r="AA789"/>
  <c r="T784"/>
  <c r="X784"/>
  <c r="AA784"/>
  <c r="AM786"/>
  <c r="AM785"/>
  <c r="AM793"/>
  <c r="AM792"/>
  <c r="AM832"/>
  <c r="AN831"/>
  <c r="AN826"/>
  <c r="AN822"/>
  <c r="AN821"/>
  <c r="AN819"/>
  <c r="AM831"/>
  <c r="AM826"/>
  <c r="AM823"/>
  <c r="AM822"/>
  <c r="AM821"/>
  <c r="AM819"/>
  <c r="AN270"/>
  <c r="AN268"/>
  <c r="AN267"/>
  <c r="AN263"/>
  <c r="AN279"/>
  <c r="AN281"/>
  <c r="AN283"/>
  <c r="AN275"/>
  <c r="AN288"/>
  <c r="AN287"/>
  <c r="AN291"/>
  <c r="AN290"/>
  <c r="AN305"/>
  <c r="AN311"/>
  <c r="AN313"/>
  <c r="AN315"/>
  <c r="AN319"/>
  <c r="AN321"/>
  <c r="AN317"/>
  <c r="AN335"/>
  <c r="AN334"/>
  <c r="AN333"/>
  <c r="AN365"/>
  <c r="AN361"/>
  <c r="AN363"/>
  <c r="AN348"/>
  <c r="AN370"/>
  <c r="AN373"/>
  <c r="AN369"/>
  <c r="AN379"/>
  <c r="AN384"/>
  <c r="AN381"/>
  <c r="AN378"/>
  <c r="AN681"/>
  <c r="AN685"/>
  <c r="AN687"/>
  <c r="AN678"/>
  <c r="AO685"/>
  <c r="AO687"/>
  <c r="O682"/>
  <c r="T682"/>
  <c r="X682"/>
  <c r="AA682"/>
  <c r="AM686"/>
  <c r="AM685"/>
  <c r="AM688"/>
  <c r="AM687"/>
  <c r="O308"/>
  <c r="T308"/>
  <c r="X308"/>
  <c r="AA308"/>
  <c r="T312"/>
  <c r="X312"/>
  <c r="AA312"/>
  <c r="AM314"/>
  <c r="AM313"/>
  <c r="T316"/>
  <c r="X316"/>
  <c r="AA316"/>
  <c r="T320"/>
  <c r="X320"/>
  <c r="AA320"/>
  <c r="T322"/>
  <c r="X322"/>
  <c r="AA322"/>
  <c r="AF322"/>
  <c r="AK322"/>
  <c r="AM318"/>
  <c r="AM317"/>
  <c r="AM284"/>
  <c r="AM283"/>
  <c r="AN675"/>
  <c r="AN672"/>
  <c r="AN699"/>
  <c r="AN715"/>
  <c r="AN717"/>
  <c r="AN714"/>
  <c r="AN722"/>
  <c r="AN719"/>
  <c r="AN727"/>
  <c r="AN726"/>
  <c r="AN733"/>
  <c r="AN732"/>
  <c r="AN738"/>
  <c r="AN736"/>
  <c r="AN729"/>
  <c r="AN750"/>
  <c r="AN749"/>
  <c r="AN743"/>
  <c r="AN754"/>
  <c r="AN761"/>
  <c r="AN758"/>
  <c r="AO675"/>
  <c r="AO672"/>
  <c r="AO715"/>
  <c r="AO717"/>
  <c r="AO714"/>
  <c r="AO722"/>
  <c r="AO719"/>
  <c r="AO750"/>
  <c r="AO749"/>
  <c r="AO743"/>
  <c r="T676"/>
  <c r="X676"/>
  <c r="AA676"/>
  <c r="T701"/>
  <c r="X701"/>
  <c r="AA701"/>
  <c r="AM716"/>
  <c r="AM715"/>
  <c r="AM718"/>
  <c r="AM717"/>
  <c r="AM723"/>
  <c r="AM722"/>
  <c r="AM719"/>
  <c r="AF728"/>
  <c r="AK728"/>
  <c r="AM728"/>
  <c r="AM727"/>
  <c r="AM726"/>
  <c r="T734"/>
  <c r="X734"/>
  <c r="AA734"/>
  <c r="O735"/>
  <c r="T735"/>
  <c r="X735"/>
  <c r="AA735"/>
  <c r="AF735"/>
  <c r="AK735"/>
  <c r="AM735"/>
  <c r="T737"/>
  <c r="X737"/>
  <c r="AA737"/>
  <c r="AF737"/>
  <c r="AM739"/>
  <c r="AM738"/>
  <c r="AM751"/>
  <c r="AM750"/>
  <c r="AM749"/>
  <c r="AM743"/>
  <c r="AM755"/>
  <c r="AM754"/>
  <c r="T762"/>
  <c r="X762"/>
  <c r="AA762"/>
  <c r="AN121"/>
  <c r="AN124"/>
  <c r="AN126"/>
  <c r="AN128"/>
  <c r="AN123"/>
  <c r="T122"/>
  <c r="X122"/>
  <c r="AA122"/>
  <c r="AM125"/>
  <c r="AM124"/>
  <c r="AM127"/>
  <c r="AM126"/>
  <c r="AM129"/>
  <c r="AM128"/>
  <c r="AN149"/>
  <c r="AN148"/>
  <c r="AN146"/>
  <c r="AN137"/>
  <c r="AN131"/>
  <c r="T150"/>
  <c r="X150"/>
  <c r="AA150"/>
  <c r="AN800"/>
  <c r="AN808"/>
  <c r="AN807"/>
  <c r="AN799"/>
  <c r="AM801"/>
  <c r="AM800"/>
  <c r="AM809"/>
  <c r="AM808"/>
  <c r="AM807"/>
  <c r="AM815"/>
  <c r="AM814"/>
  <c r="AM813"/>
  <c r="AM372"/>
  <c r="AM370"/>
  <c r="AM374"/>
  <c r="AM373"/>
  <c r="AN204"/>
  <c r="AN209"/>
  <c r="AN219"/>
  <c r="AN211"/>
  <c r="AN227"/>
  <c r="AN226"/>
  <c r="AN203"/>
  <c r="AF205"/>
  <c r="AK205"/>
  <c r="AM205"/>
  <c r="AM208"/>
  <c r="AM204"/>
  <c r="T210"/>
  <c r="X210"/>
  <c r="AA210"/>
  <c r="T212"/>
  <c r="X212"/>
  <c r="AA212"/>
  <c r="T220"/>
  <c r="X220"/>
  <c r="AA220"/>
  <c r="AM228"/>
  <c r="AM227"/>
  <c r="AM226"/>
  <c r="AN34"/>
  <c r="AN38"/>
  <c r="AN40"/>
  <c r="AN42"/>
  <c r="AN44"/>
  <c r="AN46"/>
  <c r="AN48"/>
  <c r="AO34"/>
  <c r="AO38"/>
  <c r="AO40"/>
  <c r="AO42"/>
  <c r="AO44"/>
  <c r="AO46"/>
  <c r="AO48"/>
  <c r="O35"/>
  <c r="T35"/>
  <c r="X35"/>
  <c r="AA35"/>
  <c r="AA34"/>
  <c r="AM39"/>
  <c r="AM38"/>
  <c r="AM41"/>
  <c r="AM40"/>
  <c r="AM43"/>
  <c r="AM42"/>
  <c r="AM45"/>
  <c r="AM44"/>
  <c r="AM47"/>
  <c r="AM46"/>
  <c r="AM49"/>
  <c r="AM48"/>
  <c r="AN814"/>
  <c r="AN813"/>
  <c r="AN661"/>
  <c r="AN659"/>
  <c r="AN663"/>
  <c r="AN667"/>
  <c r="AN666"/>
  <c r="AN665"/>
  <c r="AN658"/>
  <c r="AN618"/>
  <c r="AN620"/>
  <c r="AN616"/>
  <c r="AN626"/>
  <c r="AN622"/>
  <c r="AN615"/>
  <c r="AN587"/>
  <c r="AN584"/>
  <c r="AN601"/>
  <c r="AN599"/>
  <c r="AN598"/>
  <c r="AN605"/>
  <c r="AN604"/>
  <c r="AN612"/>
  <c r="AN611"/>
  <c r="AN638"/>
  <c r="AN636"/>
  <c r="AN642"/>
  <c r="AN651"/>
  <c r="AN650"/>
  <c r="AN649"/>
  <c r="T660"/>
  <c r="X660"/>
  <c r="AA660"/>
  <c r="AM662"/>
  <c r="AM661"/>
  <c r="T664"/>
  <c r="X664"/>
  <c r="AA664"/>
  <c r="AM668"/>
  <c r="AM667"/>
  <c r="AM666"/>
  <c r="AM665"/>
  <c r="T619"/>
  <c r="X619"/>
  <c r="AA619"/>
  <c r="AM621"/>
  <c r="AM620"/>
  <c r="T617"/>
  <c r="X617"/>
  <c r="AA617"/>
  <c r="AM627"/>
  <c r="AM626"/>
  <c r="AM622"/>
  <c r="T588"/>
  <c r="X588"/>
  <c r="AA588"/>
  <c r="AF588"/>
  <c r="AK588"/>
  <c r="T602"/>
  <c r="X602"/>
  <c r="AA602"/>
  <c r="AA601"/>
  <c r="T600"/>
  <c r="X600"/>
  <c r="AA600"/>
  <c r="T606"/>
  <c r="X606"/>
  <c r="AA606"/>
  <c r="T613"/>
  <c r="X613"/>
  <c r="AA613"/>
  <c r="AM637"/>
  <c r="AM639"/>
  <c r="AM638"/>
  <c r="AM636"/>
  <c r="AM643"/>
  <c r="AM642"/>
  <c r="AM652"/>
  <c r="AM651"/>
  <c r="AM650"/>
  <c r="AM649"/>
  <c r="AO58"/>
  <c r="AO57"/>
  <c r="AO66"/>
  <c r="AO65"/>
  <c r="AO72"/>
  <c r="AO76"/>
  <c r="AO97"/>
  <c r="AO103"/>
  <c r="AO105"/>
  <c r="AO101"/>
  <c r="AO112"/>
  <c r="AO111"/>
  <c r="AO115"/>
  <c r="AO114"/>
  <c r="AO109"/>
  <c r="AO99"/>
  <c r="AO96"/>
  <c r="AN97"/>
  <c r="AN99"/>
  <c r="AN103"/>
  <c r="AN105"/>
  <c r="AN101"/>
  <c r="AN112"/>
  <c r="AN111"/>
  <c r="AN115"/>
  <c r="AN114"/>
  <c r="AN54"/>
  <c r="AN53"/>
  <c r="AN80"/>
  <c r="AN82"/>
  <c r="AN76"/>
  <c r="AN72"/>
  <c r="AN74"/>
  <c r="AN88"/>
  <c r="AN87"/>
  <c r="AN91"/>
  <c r="AN90"/>
  <c r="AN86"/>
  <c r="AN22"/>
  <c r="AN21"/>
  <c r="AN26"/>
  <c r="AN28"/>
  <c r="AN30"/>
  <c r="AN25"/>
  <c r="AN58"/>
  <c r="AN57"/>
  <c r="AN62"/>
  <c r="AN61"/>
  <c r="AN66"/>
  <c r="AN65"/>
  <c r="T98"/>
  <c r="X98"/>
  <c r="AA98"/>
  <c r="T100"/>
  <c r="X100"/>
  <c r="AA100"/>
  <c r="O102"/>
  <c r="T102"/>
  <c r="X102"/>
  <c r="AA102"/>
  <c r="T104"/>
  <c r="X104"/>
  <c r="AA104"/>
  <c r="AM106"/>
  <c r="AM105"/>
  <c r="O107"/>
  <c r="T107"/>
  <c r="X107"/>
  <c r="AA107"/>
  <c r="AF107"/>
  <c r="AK107"/>
  <c r="AM107"/>
  <c r="T113"/>
  <c r="X113"/>
  <c r="AA113"/>
  <c r="AF113"/>
  <c r="AK113"/>
  <c r="T116"/>
  <c r="X116"/>
  <c r="AA116"/>
  <c r="AA115"/>
  <c r="AA114"/>
  <c r="AM55"/>
  <c r="AM54"/>
  <c r="AM53"/>
  <c r="AM78"/>
  <c r="AM77"/>
  <c r="AM81"/>
  <c r="AM80"/>
  <c r="AM83"/>
  <c r="AM82"/>
  <c r="AM76"/>
  <c r="AM73"/>
  <c r="AM72"/>
  <c r="AM75"/>
  <c r="AM74"/>
  <c r="AM89"/>
  <c r="AM88"/>
  <c r="AM87"/>
  <c r="AM92"/>
  <c r="AM91"/>
  <c r="AM90"/>
  <c r="AM86"/>
  <c r="T23"/>
  <c r="X23"/>
  <c r="AA23"/>
  <c r="T27"/>
  <c r="X27"/>
  <c r="AA27"/>
  <c r="T29"/>
  <c r="X29"/>
  <c r="AA29"/>
  <c r="AF29"/>
  <c r="AK29"/>
  <c r="T31"/>
  <c r="X31"/>
  <c r="AA31"/>
  <c r="T59"/>
  <c r="X59"/>
  <c r="AA59"/>
  <c r="AM63"/>
  <c r="AM62"/>
  <c r="AM61"/>
  <c r="T67"/>
  <c r="X67"/>
  <c r="AA67"/>
  <c r="AN168"/>
  <c r="AN167"/>
  <c r="AN175"/>
  <c r="AN174"/>
  <c r="AN179"/>
  <c r="AN181"/>
  <c r="AN183"/>
  <c r="AN177"/>
  <c r="AN171"/>
  <c r="AN192"/>
  <c r="AN194"/>
  <c r="AN191"/>
  <c r="AN188"/>
  <c r="AN198"/>
  <c r="AN200"/>
  <c r="AN197"/>
  <c r="AN390"/>
  <c r="AN389"/>
  <c r="AN399"/>
  <c r="AN398"/>
  <c r="AN393"/>
  <c r="AN387"/>
  <c r="AN407"/>
  <c r="AN405"/>
  <c r="AN415"/>
  <c r="AN414"/>
  <c r="AN404"/>
  <c r="AN423"/>
  <c r="AN421"/>
  <c r="AN419"/>
  <c r="AN431"/>
  <c r="AN430"/>
  <c r="AN435"/>
  <c r="AN434"/>
  <c r="AN442"/>
  <c r="AN441"/>
  <c r="AN450"/>
  <c r="AN446"/>
  <c r="AN462"/>
  <c r="AN464"/>
  <c r="AN461"/>
  <c r="AN471"/>
  <c r="AN470"/>
  <c r="AN468"/>
  <c r="AN466"/>
  <c r="AN488"/>
  <c r="AN486"/>
  <c r="AN482"/>
  <c r="AN480"/>
  <c r="AN490"/>
  <c r="AN525"/>
  <c r="AN527"/>
  <c r="AN531"/>
  <c r="AN533"/>
  <c r="AN535"/>
  <c r="AN547"/>
  <c r="AN537"/>
  <c r="AN571"/>
  <c r="AN558"/>
  <c r="AN579"/>
  <c r="AN578"/>
  <c r="AN837"/>
  <c r="AN836"/>
  <c r="AN834"/>
  <c r="AO407"/>
  <c r="AO405"/>
  <c r="AO404"/>
  <c r="AO423"/>
  <c r="AO419"/>
  <c r="AO418"/>
  <c r="AO488"/>
  <c r="AO486"/>
  <c r="AO482"/>
  <c r="AO525"/>
  <c r="AO547"/>
  <c r="AO537"/>
  <c r="AO524"/>
  <c r="AO571"/>
  <c r="AO558"/>
  <c r="AO579"/>
  <c r="AO578"/>
  <c r="T138"/>
  <c r="X138"/>
  <c r="AA138"/>
  <c r="T169"/>
  <c r="X169"/>
  <c r="AM176"/>
  <c r="AM175"/>
  <c r="AM174"/>
  <c r="T180"/>
  <c r="X180"/>
  <c r="T182"/>
  <c r="X182"/>
  <c r="AM184"/>
  <c r="AM183"/>
  <c r="AM193"/>
  <c r="AM192"/>
  <c r="AM195"/>
  <c r="AM194"/>
  <c r="AM191"/>
  <c r="AM188"/>
  <c r="T199"/>
  <c r="X199"/>
  <c r="AM201"/>
  <c r="AM200"/>
  <c r="AM269"/>
  <c r="AM268"/>
  <c r="AM267"/>
  <c r="AM263"/>
  <c r="T271"/>
  <c r="X271"/>
  <c r="T276"/>
  <c r="X276"/>
  <c r="T280"/>
  <c r="X280"/>
  <c r="AA280"/>
  <c r="T282"/>
  <c r="X282"/>
  <c r="T289"/>
  <c r="X289"/>
  <c r="T292"/>
  <c r="X292"/>
  <c r="T306"/>
  <c r="X306"/>
  <c r="AM336"/>
  <c r="AM335"/>
  <c r="AM334"/>
  <c r="AM333"/>
  <c r="T349"/>
  <c r="X349"/>
  <c r="T366"/>
  <c r="X366"/>
  <c r="AM362"/>
  <c r="AM361"/>
  <c r="AM364"/>
  <c r="AM363"/>
  <c r="T380"/>
  <c r="X380"/>
  <c r="AM385"/>
  <c r="AM384"/>
  <c r="AM381"/>
  <c r="AM391"/>
  <c r="AM390"/>
  <c r="AM389"/>
  <c r="T400"/>
  <c r="X400"/>
  <c r="AA400"/>
  <c r="T408"/>
  <c r="X408"/>
  <c r="T406"/>
  <c r="X406"/>
  <c r="AM416"/>
  <c r="AM415"/>
  <c r="AM414"/>
  <c r="O424"/>
  <c r="T424"/>
  <c r="X424"/>
  <c r="AA424"/>
  <c r="O422"/>
  <c r="T422"/>
  <c r="X422"/>
  <c r="T420"/>
  <c r="X420"/>
  <c r="AM432"/>
  <c r="AM431"/>
  <c r="AM430"/>
  <c r="O436"/>
  <c r="T436"/>
  <c r="X436"/>
  <c r="T443"/>
  <c r="X443"/>
  <c r="AA443"/>
  <c r="T451"/>
  <c r="X451"/>
  <c r="T447"/>
  <c r="X447"/>
  <c r="T463"/>
  <c r="X463"/>
  <c r="T465"/>
  <c r="X465"/>
  <c r="T472"/>
  <c r="X472"/>
  <c r="T467"/>
  <c r="X467"/>
  <c r="AM469"/>
  <c r="AM468"/>
  <c r="T489"/>
  <c r="X489"/>
  <c r="AM487"/>
  <c r="AM486"/>
  <c r="O481"/>
  <c r="T481"/>
  <c r="X481"/>
  <c r="T491"/>
  <c r="X491"/>
  <c r="AA491"/>
  <c r="T526"/>
  <c r="X526"/>
  <c r="T528"/>
  <c r="X528"/>
  <c r="AA528"/>
  <c r="T532"/>
  <c r="X532"/>
  <c r="T534"/>
  <c r="X534"/>
  <c r="T536"/>
  <c r="X536"/>
  <c r="AA536"/>
  <c r="T538"/>
  <c r="X538"/>
  <c r="AF548"/>
  <c r="AK548"/>
  <c r="T572"/>
  <c r="X572"/>
  <c r="T580"/>
  <c r="X580"/>
  <c r="AM838"/>
  <c r="AM837"/>
  <c r="AM836"/>
  <c r="AM834"/>
  <c r="X839"/>
  <c r="Z839"/>
  <c r="AA839"/>
  <c r="AF839"/>
  <c r="AK839"/>
  <c r="AM839"/>
  <c r="AL400"/>
  <c r="AL399"/>
  <c r="AL398"/>
  <c r="AL59"/>
  <c r="AL58"/>
  <c r="AL57"/>
  <c r="AL789"/>
  <c r="AL788"/>
  <c r="AL787"/>
  <c r="AL784"/>
  <c r="AL783"/>
  <c r="AL782"/>
  <c r="AL781"/>
  <c r="AL778"/>
  <c r="AL780"/>
  <c r="AL777"/>
  <c r="AL776"/>
  <c r="AL775"/>
  <c r="AL774"/>
  <c r="AL773"/>
  <c r="AL762"/>
  <c r="AL761"/>
  <c r="AL758"/>
  <c r="AL737"/>
  <c r="AL736"/>
  <c r="AL734"/>
  <c r="AL735"/>
  <c r="AL733"/>
  <c r="AL732"/>
  <c r="AL729"/>
  <c r="AL728"/>
  <c r="AL727"/>
  <c r="AL726"/>
  <c r="AL701"/>
  <c r="AL699"/>
  <c r="AL682"/>
  <c r="AL681"/>
  <c r="AL679"/>
  <c r="AL676"/>
  <c r="AL675"/>
  <c r="AL673"/>
  <c r="AL672"/>
  <c r="AL664"/>
  <c r="AL663"/>
  <c r="AL660"/>
  <c r="AL659"/>
  <c r="AL658"/>
  <c r="AL619"/>
  <c r="AL618"/>
  <c r="AL617"/>
  <c r="AL616"/>
  <c r="AL625"/>
  <c r="AL624"/>
  <c r="AL623"/>
  <c r="AL622"/>
  <c r="AL615"/>
  <c r="AL613"/>
  <c r="AL612"/>
  <c r="AL611"/>
  <c r="AL606"/>
  <c r="AL605"/>
  <c r="AL604"/>
  <c r="AL602"/>
  <c r="AL601"/>
  <c r="AL600"/>
  <c r="AL599"/>
  <c r="AL598"/>
  <c r="AL588"/>
  <c r="AL587"/>
  <c r="AL584"/>
  <c r="AL580"/>
  <c r="AL579"/>
  <c r="AL578"/>
  <c r="AL572"/>
  <c r="AL571"/>
  <c r="AL558"/>
  <c r="AL548"/>
  <c r="AL547"/>
  <c r="AL538"/>
  <c r="AL537"/>
  <c r="AL536"/>
  <c r="AL535"/>
  <c r="AL534"/>
  <c r="AL533"/>
  <c r="AL532"/>
  <c r="AL531"/>
  <c r="AL528"/>
  <c r="AL527"/>
  <c r="AL526"/>
  <c r="AL525"/>
  <c r="AL507"/>
  <c r="AL506"/>
  <c r="AL502"/>
  <c r="AL491"/>
  <c r="AL490"/>
  <c r="AL489"/>
  <c r="AL488"/>
  <c r="AL482"/>
  <c r="AL481"/>
  <c r="AL480"/>
  <c r="AL472"/>
  <c r="AL471"/>
  <c r="AL470"/>
  <c r="AL467"/>
  <c r="AL466"/>
  <c r="AL465"/>
  <c r="AL464"/>
  <c r="AL463"/>
  <c r="AL462"/>
  <c r="AL451"/>
  <c r="AL450"/>
  <c r="AL447"/>
  <c r="AL446"/>
  <c r="AL443"/>
  <c r="AL442"/>
  <c r="AL441"/>
  <c r="AL436"/>
  <c r="AL435"/>
  <c r="AL434"/>
  <c r="AL424"/>
  <c r="AL423"/>
  <c r="AL422"/>
  <c r="AL421"/>
  <c r="AL420"/>
  <c r="AL419"/>
  <c r="AL408"/>
  <c r="AL407"/>
  <c r="AL406"/>
  <c r="AL405"/>
  <c r="AL404"/>
  <c r="AL394"/>
  <c r="AL396"/>
  <c r="AL380"/>
  <c r="AL379"/>
  <c r="AL378"/>
  <c r="AL366"/>
  <c r="AL365"/>
  <c r="AL349"/>
  <c r="AL348"/>
  <c r="AL342"/>
  <c r="AL322"/>
  <c r="AL321"/>
  <c r="AL320"/>
  <c r="AL319"/>
  <c r="AL316"/>
  <c r="AL315"/>
  <c r="AG308"/>
  <c r="AL308"/>
  <c r="AL312"/>
  <c r="AL311"/>
  <c r="AL306"/>
  <c r="AL305"/>
  <c r="AL292"/>
  <c r="AL291"/>
  <c r="AL290"/>
  <c r="AL289"/>
  <c r="AL288"/>
  <c r="AL287"/>
  <c r="AL285"/>
  <c r="AL282"/>
  <c r="AL281"/>
  <c r="AL280"/>
  <c r="AL279"/>
  <c r="AL276"/>
  <c r="AL275"/>
  <c r="AL220"/>
  <c r="AL219"/>
  <c r="AL212"/>
  <c r="AL211"/>
  <c r="AL210"/>
  <c r="AL209"/>
  <c r="AL205"/>
  <c r="AL204"/>
  <c r="AL203"/>
  <c r="AL199"/>
  <c r="AL198"/>
  <c r="AL197"/>
  <c r="AL182"/>
  <c r="AL181"/>
  <c r="AL180"/>
  <c r="AL179"/>
  <c r="AL177"/>
  <c r="AL172"/>
  <c r="AL175"/>
  <c r="AL174"/>
  <c r="AL169"/>
  <c r="AL168"/>
  <c r="AL167"/>
  <c r="O165"/>
  <c r="N165"/>
  <c r="R165"/>
  <c r="P165"/>
  <c r="U165"/>
  <c r="AL150"/>
  <c r="AL149"/>
  <c r="AL148"/>
  <c r="AL146"/>
  <c r="AL138"/>
  <c r="AL137"/>
  <c r="AL131"/>
  <c r="AL122"/>
  <c r="AL121"/>
  <c r="AL120"/>
  <c r="AL116"/>
  <c r="AL115"/>
  <c r="AL114"/>
  <c r="AL113"/>
  <c r="AL112"/>
  <c r="AL111"/>
  <c r="AL109"/>
  <c r="AL104"/>
  <c r="AL103"/>
  <c r="AL102"/>
  <c r="AL107"/>
  <c r="AL100"/>
  <c r="AL99"/>
  <c r="AL98"/>
  <c r="AL97"/>
  <c r="AL67"/>
  <c r="AL66"/>
  <c r="AL65"/>
  <c r="AL35"/>
  <c r="AL34"/>
  <c r="AL33"/>
  <c r="AL31"/>
  <c r="AL30"/>
  <c r="AL29"/>
  <c r="AL28"/>
  <c r="AL27"/>
  <c r="AL26"/>
  <c r="AL25"/>
  <c r="AL23"/>
  <c r="AL22"/>
  <c r="AL21"/>
  <c r="AL839"/>
  <c r="AJ777"/>
  <c r="AI777"/>
  <c r="AJ773"/>
  <c r="AJ775"/>
  <c r="AJ781"/>
  <c r="AJ772"/>
  <c r="AK781"/>
  <c r="AI781"/>
  <c r="AI773"/>
  <c r="AI775"/>
  <c r="AI772"/>
  <c r="AI788"/>
  <c r="AI787"/>
  <c r="AI783"/>
  <c r="AI763"/>
  <c r="U625"/>
  <c r="Y625"/>
  <c r="AB625"/>
  <c r="T625"/>
  <c r="X625"/>
  <c r="AA625"/>
  <c r="AL271"/>
  <c r="AG58"/>
  <c r="AI58"/>
  <c r="AJ788"/>
  <c r="AJ787"/>
  <c r="AJ783"/>
  <c r="AI761"/>
  <c r="AJ761"/>
  <c r="AI758"/>
  <c r="AI753"/>
  <c r="AJ758"/>
  <c r="AI736"/>
  <c r="AJ736"/>
  <c r="AI733"/>
  <c r="AI732"/>
  <c r="AI729"/>
  <c r="AI699"/>
  <c r="AI727"/>
  <c r="AI726"/>
  <c r="AI690"/>
  <c r="AJ733"/>
  <c r="AJ732"/>
  <c r="AJ729"/>
  <c r="AJ699"/>
  <c r="AJ727"/>
  <c r="AJ726"/>
  <c r="AJ690"/>
  <c r="AK727"/>
  <c r="AK726"/>
  <c r="AI679"/>
  <c r="AI681"/>
  <c r="AI678"/>
  <c r="AJ679"/>
  <c r="AJ681"/>
  <c r="AJ678"/>
  <c r="AK679"/>
  <c r="AI673"/>
  <c r="AI675"/>
  <c r="AI672"/>
  <c r="AJ673"/>
  <c r="AJ675"/>
  <c r="AJ672"/>
  <c r="AK673"/>
  <c r="AI663"/>
  <c r="AJ663"/>
  <c r="AI659"/>
  <c r="AI658"/>
  <c r="AJ659"/>
  <c r="AJ658"/>
  <c r="AI624"/>
  <c r="AI623"/>
  <c r="AI622"/>
  <c r="AJ624"/>
  <c r="AJ623"/>
  <c r="AJ622"/>
  <c r="AI618"/>
  <c r="AJ618"/>
  <c r="AI616"/>
  <c r="AJ616"/>
  <c r="AJ615"/>
  <c r="AI612"/>
  <c r="AI611"/>
  <c r="AJ612"/>
  <c r="AJ611"/>
  <c r="AI605"/>
  <c r="AI604"/>
  <c r="AJ605"/>
  <c r="AJ604"/>
  <c r="AI601"/>
  <c r="AI599"/>
  <c r="AI598"/>
  <c r="AJ601"/>
  <c r="AJ599"/>
  <c r="AJ598"/>
  <c r="AI587"/>
  <c r="AJ587"/>
  <c r="AJ584"/>
  <c r="AJ582"/>
  <c r="AI584"/>
  <c r="AI579"/>
  <c r="AI578"/>
  <c r="AJ579"/>
  <c r="AJ578"/>
  <c r="AI571"/>
  <c r="AI558"/>
  <c r="AJ571"/>
  <c r="AJ558"/>
  <c r="AI547"/>
  <c r="AI537"/>
  <c r="AJ547"/>
  <c r="AJ537"/>
  <c r="AI535"/>
  <c r="AJ535"/>
  <c r="AI533"/>
  <c r="AJ533"/>
  <c r="AI531"/>
  <c r="AJ531"/>
  <c r="AI527"/>
  <c r="AJ527"/>
  <c r="AI525"/>
  <c r="AJ525"/>
  <c r="AI506"/>
  <c r="AI502"/>
  <c r="AJ506"/>
  <c r="AJ502"/>
  <c r="AI490"/>
  <c r="AJ490"/>
  <c r="AI488"/>
  <c r="AI482"/>
  <c r="AI480"/>
  <c r="AI479"/>
  <c r="AJ488"/>
  <c r="AJ482"/>
  <c r="AJ480"/>
  <c r="AI471"/>
  <c r="AI470"/>
  <c r="AJ471"/>
  <c r="AJ470"/>
  <c r="AI466"/>
  <c r="AJ466"/>
  <c r="AI464"/>
  <c r="AJ464"/>
  <c r="AI462"/>
  <c r="AI461"/>
  <c r="AI457"/>
  <c r="AJ462"/>
  <c r="AJ461"/>
  <c r="AJ457"/>
  <c r="AI450"/>
  <c r="AJ450"/>
  <c r="AI446"/>
  <c r="AI445"/>
  <c r="AJ446"/>
  <c r="AI442"/>
  <c r="AI441"/>
  <c r="AJ442"/>
  <c r="AJ441"/>
  <c r="AI435"/>
  <c r="AI434"/>
  <c r="AJ435"/>
  <c r="AJ434"/>
  <c r="AI423"/>
  <c r="AI421"/>
  <c r="AI419"/>
  <c r="AI418"/>
  <c r="AJ423"/>
  <c r="AJ421"/>
  <c r="AJ419"/>
  <c r="AJ418"/>
  <c r="AI407"/>
  <c r="AJ407"/>
  <c r="AI405"/>
  <c r="AI404"/>
  <c r="AI402"/>
  <c r="AJ405"/>
  <c r="AI394"/>
  <c r="AI396"/>
  <c r="AI399"/>
  <c r="AI398"/>
  <c r="AI393"/>
  <c r="AI387"/>
  <c r="AJ394"/>
  <c r="AJ396"/>
  <c r="AJ399"/>
  <c r="AJ398"/>
  <c r="AJ393"/>
  <c r="AJ387"/>
  <c r="AK394"/>
  <c r="AK396"/>
  <c r="AI379"/>
  <c r="AI378"/>
  <c r="AJ379"/>
  <c r="AJ378"/>
  <c r="AI365"/>
  <c r="AI348"/>
  <c r="AI342"/>
  <c r="AJ365"/>
  <c r="AJ348"/>
  <c r="AJ342"/>
  <c r="AI321"/>
  <c r="AJ321"/>
  <c r="AI319"/>
  <c r="AJ319"/>
  <c r="AI315"/>
  <c r="AJ315"/>
  <c r="AI311"/>
  <c r="AI307"/>
  <c r="AJ311"/>
  <c r="AJ307"/>
  <c r="AJ305"/>
  <c r="AJ302"/>
  <c r="AI305"/>
  <c r="AI302"/>
  <c r="AI291"/>
  <c r="AI290"/>
  <c r="AJ291"/>
  <c r="AJ290"/>
  <c r="AI288"/>
  <c r="AI287"/>
  <c r="AJ288"/>
  <c r="AJ287"/>
  <c r="AJ285"/>
  <c r="AJ270"/>
  <c r="AJ279"/>
  <c r="AJ281"/>
  <c r="AJ275"/>
  <c r="AJ260"/>
  <c r="AJ258"/>
  <c r="AI281"/>
  <c r="AI279"/>
  <c r="AI275"/>
  <c r="AI270"/>
  <c r="AL270"/>
  <c r="AL260"/>
  <c r="AI219"/>
  <c r="AI211"/>
  <c r="AJ219"/>
  <c r="AJ211"/>
  <c r="AI209"/>
  <c r="AJ209"/>
  <c r="AI204"/>
  <c r="AI203"/>
  <c r="AJ204"/>
  <c r="AK204"/>
  <c r="AI198"/>
  <c r="AI197"/>
  <c r="AJ198"/>
  <c r="AJ197"/>
  <c r="AI181"/>
  <c r="AJ181"/>
  <c r="AI172"/>
  <c r="AI175"/>
  <c r="AI174"/>
  <c r="AI179"/>
  <c r="AI177"/>
  <c r="AI171"/>
  <c r="AJ172"/>
  <c r="AJ175"/>
  <c r="AJ174"/>
  <c r="AJ179"/>
  <c r="AJ177"/>
  <c r="AJ171"/>
  <c r="AK172"/>
  <c r="AK175"/>
  <c r="AK174"/>
  <c r="AI168"/>
  <c r="AI167"/>
  <c r="AJ168"/>
  <c r="AJ167"/>
  <c r="AI149"/>
  <c r="AI148"/>
  <c r="AI146"/>
  <c r="AI137"/>
  <c r="AI131"/>
  <c r="AJ149"/>
  <c r="AJ148"/>
  <c r="AJ146"/>
  <c r="AI121"/>
  <c r="AI120"/>
  <c r="AI118"/>
  <c r="AJ137"/>
  <c r="AJ131"/>
  <c r="AJ121"/>
  <c r="AJ120"/>
  <c r="AI115"/>
  <c r="AI114"/>
  <c r="AJ115"/>
  <c r="AJ114"/>
  <c r="AI112"/>
  <c r="AI111"/>
  <c r="AJ112"/>
  <c r="AJ111"/>
  <c r="AJ109"/>
  <c r="AJ97"/>
  <c r="AJ103"/>
  <c r="AJ101"/>
  <c r="AJ99"/>
  <c r="AJ96"/>
  <c r="AI103"/>
  <c r="AI101"/>
  <c r="AI99"/>
  <c r="AI97"/>
  <c r="AI66"/>
  <c r="AI65"/>
  <c r="AJ66"/>
  <c r="AJ65"/>
  <c r="AI57"/>
  <c r="AJ58"/>
  <c r="AJ57"/>
  <c r="AI34"/>
  <c r="AI33"/>
  <c r="AJ34"/>
  <c r="AJ33"/>
  <c r="AI30"/>
  <c r="AJ30"/>
  <c r="AI28"/>
  <c r="AJ28"/>
  <c r="AI26"/>
  <c r="AI25"/>
  <c r="AJ26"/>
  <c r="AJ25"/>
  <c r="AI22"/>
  <c r="AI21"/>
  <c r="AJ22"/>
  <c r="AJ21"/>
  <c r="AJ19"/>
  <c r="T741"/>
  <c r="X741"/>
  <c r="AA736"/>
  <c r="AA727"/>
  <c r="AA726"/>
  <c r="AA673"/>
  <c r="AA679"/>
  <c r="AA759"/>
  <c r="AA775"/>
  <c r="AA585"/>
  <c r="AA587"/>
  <c r="AA584"/>
  <c r="AA28"/>
  <c r="AA33"/>
  <c r="AA112"/>
  <c r="AA111"/>
  <c r="AA109"/>
  <c r="AA172"/>
  <c r="AA175"/>
  <c r="AA174"/>
  <c r="T208"/>
  <c r="X208"/>
  <c r="AA208"/>
  <c r="AA204"/>
  <c r="AA321"/>
  <c r="AA394"/>
  <c r="AA396"/>
  <c r="AA506"/>
  <c r="AA502"/>
  <c r="AC740"/>
  <c r="AC733"/>
  <c r="AC732"/>
  <c r="AC736"/>
  <c r="AC729"/>
  <c r="AC699"/>
  <c r="AC727"/>
  <c r="AC726"/>
  <c r="AC690"/>
  <c r="AC673"/>
  <c r="AC675"/>
  <c r="AC672"/>
  <c r="AC679"/>
  <c r="AC681"/>
  <c r="AC678"/>
  <c r="AC759"/>
  <c r="AC761"/>
  <c r="AC758"/>
  <c r="AC773"/>
  <c r="AC775"/>
  <c r="AC777"/>
  <c r="AC772"/>
  <c r="AC788"/>
  <c r="AC787"/>
  <c r="AC783"/>
  <c r="AC763"/>
  <c r="AC753"/>
  <c r="AC670"/>
  <c r="AC624"/>
  <c r="AC623"/>
  <c r="AC622"/>
  <c r="AC616"/>
  <c r="AC618"/>
  <c r="AC615"/>
  <c r="AC585"/>
  <c r="AC587"/>
  <c r="AC584"/>
  <c r="AC601"/>
  <c r="AC599"/>
  <c r="AC598"/>
  <c r="AC605"/>
  <c r="AC604"/>
  <c r="AC612"/>
  <c r="AC611"/>
  <c r="AC659"/>
  <c r="AC663"/>
  <c r="AC658"/>
  <c r="AC582"/>
  <c r="AC22"/>
  <c r="AC21"/>
  <c r="AC26"/>
  <c r="AC28"/>
  <c r="AC25"/>
  <c r="AC34"/>
  <c r="AC33"/>
  <c r="AC58"/>
  <c r="AC57"/>
  <c r="AC66"/>
  <c r="AC65"/>
  <c r="AC97"/>
  <c r="AC103"/>
  <c r="AC101"/>
  <c r="AC112"/>
  <c r="AC111"/>
  <c r="AC115"/>
  <c r="AC114"/>
  <c r="AC109"/>
  <c r="AC99"/>
  <c r="AC121"/>
  <c r="AC120"/>
  <c r="AC137"/>
  <c r="AC146"/>
  <c r="AC131"/>
  <c r="AC118"/>
  <c r="AC168"/>
  <c r="AC167"/>
  <c r="AC172"/>
  <c r="AC175"/>
  <c r="AC174"/>
  <c r="AC179"/>
  <c r="AC181"/>
  <c r="AC177"/>
  <c r="AC171"/>
  <c r="AC198"/>
  <c r="AC197"/>
  <c r="AC204"/>
  <c r="AC209"/>
  <c r="AC219"/>
  <c r="AC211"/>
  <c r="AC203"/>
  <c r="AC270"/>
  <c r="AC279"/>
  <c r="AC281"/>
  <c r="AC275"/>
  <c r="AC288"/>
  <c r="AC287"/>
  <c r="AC291"/>
  <c r="AC290"/>
  <c r="AC285"/>
  <c r="AC305"/>
  <c r="AC311"/>
  <c r="AC315"/>
  <c r="AC319"/>
  <c r="AC321"/>
  <c r="AC307"/>
  <c r="AC302"/>
  <c r="AC365"/>
  <c r="AC348"/>
  <c r="AC342"/>
  <c r="AC379"/>
  <c r="AC378"/>
  <c r="AC394"/>
  <c r="AC396"/>
  <c r="AC399"/>
  <c r="AC398"/>
  <c r="AC393"/>
  <c r="AC387"/>
  <c r="AC407"/>
  <c r="AC405"/>
  <c r="AC404"/>
  <c r="AC423"/>
  <c r="AC421"/>
  <c r="AC419"/>
  <c r="AC418"/>
  <c r="AC435"/>
  <c r="AC434"/>
  <c r="AC442"/>
  <c r="AC441"/>
  <c r="AC450"/>
  <c r="AC446"/>
  <c r="AC462"/>
  <c r="AC464"/>
  <c r="AC461"/>
  <c r="AC471"/>
  <c r="AC470"/>
  <c r="AC466"/>
  <c r="AC457"/>
  <c r="AC488"/>
  <c r="AC482"/>
  <c r="AC480"/>
  <c r="AC490"/>
  <c r="AC506"/>
  <c r="AC502"/>
  <c r="AC479"/>
  <c r="AC525"/>
  <c r="AC527"/>
  <c r="AC531"/>
  <c r="AC533"/>
  <c r="AC535"/>
  <c r="AC547"/>
  <c r="AC537"/>
  <c r="AC524"/>
  <c r="AC571"/>
  <c r="AC558"/>
  <c r="AC579"/>
  <c r="AC578"/>
  <c r="U463"/>
  <c r="Y463"/>
  <c r="AB463"/>
  <c r="AD547"/>
  <c r="AD537"/>
  <c r="AE547"/>
  <c r="AE537"/>
  <c r="AF547"/>
  <c r="AG547"/>
  <c r="AG537"/>
  <c r="U538"/>
  <c r="Y538"/>
  <c r="AH548"/>
  <c r="AH547"/>
  <c r="AH205"/>
  <c r="U208"/>
  <c r="U210"/>
  <c r="Y210"/>
  <c r="AB210"/>
  <c r="AB209"/>
  <c r="U212"/>
  <c r="Y212"/>
  <c r="AB212"/>
  <c r="U220"/>
  <c r="Y220"/>
  <c r="AG209"/>
  <c r="AG219"/>
  <c r="AG211"/>
  <c r="AG203"/>
  <c r="AE204"/>
  <c r="AE203"/>
  <c r="AD204"/>
  <c r="AD209"/>
  <c r="AD219"/>
  <c r="AD211"/>
  <c r="AD203"/>
  <c r="F206"/>
  <c r="G207"/>
  <c r="G208"/>
  <c r="G206"/>
  <c r="H206"/>
  <c r="I206"/>
  <c r="J206"/>
  <c r="K206"/>
  <c r="L206"/>
  <c r="M206"/>
  <c r="N208"/>
  <c r="N206"/>
  <c r="O206"/>
  <c r="P206"/>
  <c r="Q206"/>
  <c r="R206"/>
  <c r="S206"/>
  <c r="T206"/>
  <c r="V206"/>
  <c r="W206"/>
  <c r="X206"/>
  <c r="Z206"/>
  <c r="AC206"/>
  <c r="AD206"/>
  <c r="AG206"/>
  <c r="AG22"/>
  <c r="AG21"/>
  <c r="AG26"/>
  <c r="AG28"/>
  <c r="AG25"/>
  <c r="AG34"/>
  <c r="AG33"/>
  <c r="AG57"/>
  <c r="AG66"/>
  <c r="AG65"/>
  <c r="AG97"/>
  <c r="AG103"/>
  <c r="AG101"/>
  <c r="AG112"/>
  <c r="AG111"/>
  <c r="AG115"/>
  <c r="AG114"/>
  <c r="AG99"/>
  <c r="AG121"/>
  <c r="AG120"/>
  <c r="AG137"/>
  <c r="AG146"/>
  <c r="AG131"/>
  <c r="AG118"/>
  <c r="AG168"/>
  <c r="AG167"/>
  <c r="AG172"/>
  <c r="AG175"/>
  <c r="AG174"/>
  <c r="AG179"/>
  <c r="AG181"/>
  <c r="AG177"/>
  <c r="AG198"/>
  <c r="AG197"/>
  <c r="AG270"/>
  <c r="AG279"/>
  <c r="AG281"/>
  <c r="AG275"/>
  <c r="AG288"/>
  <c r="AG287"/>
  <c r="AG291"/>
  <c r="AG290"/>
  <c r="AG285"/>
  <c r="AG305"/>
  <c r="AG311"/>
  <c r="AG315"/>
  <c r="AG319"/>
  <c r="AG321"/>
  <c r="AG307"/>
  <c r="AG365"/>
  <c r="AG348"/>
  <c r="AG342"/>
  <c r="AG379"/>
  <c r="AG378"/>
  <c r="AG394"/>
  <c r="AG396"/>
  <c r="AG399"/>
  <c r="AG398"/>
  <c r="AG393"/>
  <c r="AG387"/>
  <c r="AG407"/>
  <c r="AG405"/>
  <c r="AG404"/>
  <c r="AG423"/>
  <c r="AG421"/>
  <c r="AG419"/>
  <c r="AG435"/>
  <c r="AG434"/>
  <c r="AG442"/>
  <c r="AG441"/>
  <c r="AG450"/>
  <c r="AG446"/>
  <c r="AG462"/>
  <c r="AG464"/>
  <c r="AG461"/>
  <c r="AG471"/>
  <c r="AG470"/>
  <c r="AG466"/>
  <c r="AG488"/>
  <c r="AG482"/>
  <c r="AG480"/>
  <c r="AG490"/>
  <c r="AG506"/>
  <c r="AG502"/>
  <c r="AG525"/>
  <c r="AG527"/>
  <c r="AG531"/>
  <c r="AG533"/>
  <c r="AG535"/>
  <c r="AG571"/>
  <c r="AG558"/>
  <c r="AG579"/>
  <c r="AG578"/>
  <c r="AG585"/>
  <c r="AG587"/>
  <c r="AG584"/>
  <c r="AG601"/>
  <c r="AG599"/>
  <c r="AG598"/>
  <c r="AG605"/>
  <c r="AG604"/>
  <c r="AG612"/>
  <c r="AG611"/>
  <c r="AG616"/>
  <c r="AG618"/>
  <c r="AG624"/>
  <c r="AG623"/>
  <c r="AG622"/>
  <c r="AG615"/>
  <c r="AG659"/>
  <c r="AG663"/>
  <c r="AG658"/>
  <c r="AG582"/>
  <c r="AG673"/>
  <c r="AG675"/>
  <c r="AG672"/>
  <c r="AG679"/>
  <c r="AG681"/>
  <c r="AG678"/>
  <c r="AG699"/>
  <c r="AG727"/>
  <c r="AG726"/>
  <c r="AG733"/>
  <c r="AG732"/>
  <c r="AG740"/>
  <c r="AG736"/>
  <c r="AG729"/>
  <c r="AG759"/>
  <c r="AG761"/>
  <c r="AG758"/>
  <c r="AG773"/>
  <c r="AG775"/>
  <c r="AG777"/>
  <c r="AG772"/>
  <c r="AG788"/>
  <c r="AG787"/>
  <c r="AG783"/>
  <c r="AG763"/>
  <c r="AG149"/>
  <c r="AD22"/>
  <c r="AD21"/>
  <c r="AD26"/>
  <c r="AD28"/>
  <c r="AD34"/>
  <c r="AD33"/>
  <c r="AD58"/>
  <c r="AD57"/>
  <c r="AD66"/>
  <c r="AD65"/>
  <c r="AD97"/>
  <c r="AD103"/>
  <c r="AD101"/>
  <c r="AD112"/>
  <c r="AD111"/>
  <c r="AD115"/>
  <c r="AD114"/>
  <c r="AD109"/>
  <c r="AD99"/>
  <c r="AD121"/>
  <c r="AD120"/>
  <c r="AD137"/>
  <c r="AD146"/>
  <c r="AD168"/>
  <c r="AD167"/>
  <c r="AD172"/>
  <c r="AD175"/>
  <c r="AD174"/>
  <c r="AD179"/>
  <c r="AD181"/>
  <c r="AD177"/>
  <c r="AD198"/>
  <c r="AD197"/>
  <c r="AD270"/>
  <c r="AD279"/>
  <c r="AD281"/>
  <c r="AD275"/>
  <c r="AD288"/>
  <c r="AD287"/>
  <c r="AD291"/>
  <c r="AD290"/>
  <c r="AD285"/>
  <c r="AD260"/>
  <c r="AD305"/>
  <c r="AD311"/>
  <c r="AD315"/>
  <c r="AD319"/>
  <c r="AD321"/>
  <c r="AD307"/>
  <c r="AD302"/>
  <c r="AD365"/>
  <c r="AD348"/>
  <c r="AD342"/>
  <c r="AD379"/>
  <c r="AD378"/>
  <c r="AD394"/>
  <c r="AD396"/>
  <c r="AD399"/>
  <c r="AD398"/>
  <c r="AD393"/>
  <c r="AD387"/>
  <c r="AD407"/>
  <c r="AD405"/>
  <c r="AD404"/>
  <c r="AD423"/>
  <c r="AD421"/>
  <c r="AD419"/>
  <c r="AD418"/>
  <c r="AD435"/>
  <c r="AD434"/>
  <c r="AD442"/>
  <c r="AD441"/>
  <c r="AD450"/>
  <c r="AD446"/>
  <c r="AD462"/>
  <c r="AD464"/>
  <c r="AD461"/>
  <c r="AD471"/>
  <c r="AD470"/>
  <c r="AD466"/>
  <c r="AD457"/>
  <c r="AD445"/>
  <c r="AD488"/>
  <c r="AD482"/>
  <c r="AD480"/>
  <c r="AD490"/>
  <c r="AD506"/>
  <c r="AD502"/>
  <c r="AD525"/>
  <c r="AD527"/>
  <c r="AD531"/>
  <c r="AD533"/>
  <c r="AD535"/>
  <c r="AD571"/>
  <c r="AD558"/>
  <c r="AD579"/>
  <c r="AD578"/>
  <c r="AD585"/>
  <c r="AD587"/>
  <c r="AD584"/>
  <c r="AD601"/>
  <c r="AD599"/>
  <c r="AD598"/>
  <c r="AD605"/>
  <c r="AD604"/>
  <c r="AD612"/>
  <c r="AD611"/>
  <c r="AD616"/>
  <c r="AD618"/>
  <c r="AD624"/>
  <c r="AD623"/>
  <c r="AD622"/>
  <c r="AD659"/>
  <c r="AD663"/>
  <c r="AD658"/>
  <c r="AD673"/>
  <c r="AD675"/>
  <c r="AD672"/>
  <c r="AD679"/>
  <c r="AD681"/>
  <c r="AD678"/>
  <c r="AD699"/>
  <c r="AD727"/>
  <c r="AD726"/>
  <c r="AD733"/>
  <c r="AD732"/>
  <c r="AD740"/>
  <c r="AD736"/>
  <c r="AD729"/>
  <c r="AD690"/>
  <c r="AD759"/>
  <c r="AD761"/>
  <c r="AD758"/>
  <c r="AD773"/>
  <c r="AD775"/>
  <c r="AD777"/>
  <c r="AD772"/>
  <c r="AD788"/>
  <c r="AD787"/>
  <c r="AD783"/>
  <c r="AD763"/>
  <c r="AD149"/>
  <c r="AH728"/>
  <c r="AH727"/>
  <c r="AH726"/>
  <c r="U701"/>
  <c r="Y701"/>
  <c r="AB701"/>
  <c r="U734"/>
  <c r="Y734"/>
  <c r="Q735"/>
  <c r="U735"/>
  <c r="U741"/>
  <c r="Y741"/>
  <c r="AB741"/>
  <c r="U737"/>
  <c r="Y737"/>
  <c r="AF727"/>
  <c r="AF726"/>
  <c r="AB727"/>
  <c r="AB726"/>
  <c r="AE727"/>
  <c r="AE726"/>
  <c r="AE740"/>
  <c r="AE729"/>
  <c r="U23"/>
  <c r="Y23"/>
  <c r="U27"/>
  <c r="Y27"/>
  <c r="U29"/>
  <c r="Y29"/>
  <c r="AB29"/>
  <c r="U31"/>
  <c r="Y31"/>
  <c r="Q35"/>
  <c r="U35"/>
  <c r="Y35"/>
  <c r="U59"/>
  <c r="Y59"/>
  <c r="U67"/>
  <c r="Y67"/>
  <c r="U98"/>
  <c r="Y98"/>
  <c r="Q102"/>
  <c r="U102"/>
  <c r="Y102"/>
  <c r="U104"/>
  <c r="Y104"/>
  <c r="Q107"/>
  <c r="U107"/>
  <c r="Y107"/>
  <c r="AB107"/>
  <c r="AH107"/>
  <c r="U113"/>
  <c r="Y113"/>
  <c r="AB113"/>
  <c r="U116"/>
  <c r="Y116"/>
  <c r="AB116"/>
  <c r="U100"/>
  <c r="Y100"/>
  <c r="U122"/>
  <c r="Y122"/>
  <c r="AB122"/>
  <c r="U138"/>
  <c r="Y138"/>
  <c r="AB138"/>
  <c r="U150"/>
  <c r="Y150"/>
  <c r="U169"/>
  <c r="Y169"/>
  <c r="AB169"/>
  <c r="AH172"/>
  <c r="AH175"/>
  <c r="AH174"/>
  <c r="U180"/>
  <c r="Y180"/>
  <c r="U182"/>
  <c r="Y182"/>
  <c r="AB182"/>
  <c r="U199"/>
  <c r="Y199"/>
  <c r="U271"/>
  <c r="Y271"/>
  <c r="U276"/>
  <c r="Y276"/>
  <c r="AB276"/>
  <c r="U280"/>
  <c r="Y280"/>
  <c r="AB280"/>
  <c r="U282"/>
  <c r="Y282"/>
  <c r="Q289"/>
  <c r="U289"/>
  <c r="Y289"/>
  <c r="U292"/>
  <c r="Y292"/>
  <c r="U306"/>
  <c r="Y306"/>
  <c r="AB306"/>
  <c r="Q308"/>
  <c r="U308"/>
  <c r="U312"/>
  <c r="Y312"/>
  <c r="AB312"/>
  <c r="U316"/>
  <c r="Y316"/>
  <c r="U320"/>
  <c r="Y320"/>
  <c r="AB320"/>
  <c r="U322"/>
  <c r="Y322"/>
  <c r="U349"/>
  <c r="Y349"/>
  <c r="AB349"/>
  <c r="U366"/>
  <c r="Y366"/>
  <c r="AB366"/>
  <c r="U380"/>
  <c r="Y380"/>
  <c r="AH394"/>
  <c r="AH396"/>
  <c r="U400"/>
  <c r="Y400"/>
  <c r="U408"/>
  <c r="Y408"/>
  <c r="U406"/>
  <c r="Y406"/>
  <c r="Q424"/>
  <c r="U424"/>
  <c r="Y424"/>
  <c r="Q422"/>
  <c r="U422"/>
  <c r="U420"/>
  <c r="Y420"/>
  <c r="Q436"/>
  <c r="U436"/>
  <c r="Y436"/>
  <c r="U443"/>
  <c r="Y443"/>
  <c r="AB443"/>
  <c r="U451"/>
  <c r="Y451"/>
  <c r="AB451"/>
  <c r="U447"/>
  <c r="Y447"/>
  <c r="U465"/>
  <c r="Y465"/>
  <c r="AB465"/>
  <c r="U472"/>
  <c r="Y472"/>
  <c r="U467"/>
  <c r="Y467"/>
  <c r="AB467"/>
  <c r="U489"/>
  <c r="Y489"/>
  <c r="Q481"/>
  <c r="U481"/>
  <c r="U491"/>
  <c r="Y491"/>
  <c r="AB491"/>
  <c r="U507"/>
  <c r="Y507"/>
  <c r="U526"/>
  <c r="Y526"/>
  <c r="U528"/>
  <c r="Y528"/>
  <c r="AB528"/>
  <c r="U532"/>
  <c r="Y532"/>
  <c r="U534"/>
  <c r="Y534"/>
  <c r="U536"/>
  <c r="Y536"/>
  <c r="AB536"/>
  <c r="U572"/>
  <c r="Y572"/>
  <c r="U580"/>
  <c r="Y580"/>
  <c r="AH585"/>
  <c r="U588"/>
  <c r="Y588"/>
  <c r="U602"/>
  <c r="Y602"/>
  <c r="U600"/>
  <c r="Y600"/>
  <c r="U606"/>
  <c r="Y606"/>
  <c r="U613"/>
  <c r="Y613"/>
  <c r="U617"/>
  <c r="Y617"/>
  <c r="U619"/>
  <c r="Y619"/>
  <c r="U660"/>
  <c r="Y660"/>
  <c r="U664"/>
  <c r="Y664"/>
  <c r="AB664"/>
  <c r="AH673"/>
  <c r="U676"/>
  <c r="Y676"/>
  <c r="AB676"/>
  <c r="AH679"/>
  <c r="Q682"/>
  <c r="U682"/>
  <c r="Y682"/>
  <c r="AH759"/>
  <c r="U762"/>
  <c r="Y762"/>
  <c r="U774"/>
  <c r="Y774"/>
  <c r="U776"/>
  <c r="Y776"/>
  <c r="Q778"/>
  <c r="U778"/>
  <c r="U789"/>
  <c r="Y789"/>
  <c r="U784"/>
  <c r="Y784"/>
  <c r="Y839"/>
  <c r="AB839"/>
  <c r="AH839"/>
  <c r="AF28"/>
  <c r="AF112"/>
  <c r="AF111"/>
  <c r="AF172"/>
  <c r="AF175"/>
  <c r="AF174"/>
  <c r="AF321"/>
  <c r="AF394"/>
  <c r="AF396"/>
  <c r="AF506"/>
  <c r="AF502"/>
  <c r="AF585"/>
  <c r="AF587"/>
  <c r="AF584"/>
  <c r="AF673"/>
  <c r="AF679"/>
  <c r="AF759"/>
  <c r="AF775"/>
  <c r="AC149"/>
  <c r="Z788"/>
  <c r="Z787"/>
  <c r="Z783"/>
  <c r="Z777"/>
  <c r="Z775"/>
  <c r="Z773"/>
  <c r="Z772"/>
  <c r="Z759"/>
  <c r="Z761"/>
  <c r="Z758"/>
  <c r="Z740"/>
  <c r="Z736"/>
  <c r="Z733"/>
  <c r="Z732"/>
  <c r="Z729"/>
  <c r="Z699"/>
  <c r="Z679"/>
  <c r="Z681"/>
  <c r="Z678"/>
  <c r="Z673"/>
  <c r="Z675"/>
  <c r="Z672"/>
  <c r="Z663"/>
  <c r="Z659"/>
  <c r="Z658"/>
  <c r="Z624"/>
  <c r="Z623"/>
  <c r="Z622"/>
  <c r="Z618"/>
  <c r="Z616"/>
  <c r="Z612"/>
  <c r="Z611"/>
  <c r="Z605"/>
  <c r="Z604"/>
  <c r="Z601"/>
  <c r="Z599"/>
  <c r="Z598"/>
  <c r="Z585"/>
  <c r="Z587"/>
  <c r="Z584"/>
  <c r="Z579"/>
  <c r="Z578"/>
  <c r="Z571"/>
  <c r="Z558"/>
  <c r="Z537"/>
  <c r="Z535"/>
  <c r="Z533"/>
  <c r="Z531"/>
  <c r="Z527"/>
  <c r="Z525"/>
  <c r="Z524"/>
  <c r="Z506"/>
  <c r="Z502"/>
  <c r="Z488"/>
  <c r="Z482"/>
  <c r="Z480"/>
  <c r="Z490"/>
  <c r="Z479"/>
  <c r="Z471"/>
  <c r="Z470"/>
  <c r="Z466"/>
  <c r="Z464"/>
  <c r="Z462"/>
  <c r="Z461"/>
  <c r="Z457"/>
  <c r="Z450"/>
  <c r="Z446"/>
  <c r="Z445"/>
  <c r="Z442"/>
  <c r="Z441"/>
  <c r="Z435"/>
  <c r="Z434"/>
  <c r="Z423"/>
  <c r="Z421"/>
  <c r="Z419"/>
  <c r="Z418"/>
  <c r="Z407"/>
  <c r="Z405"/>
  <c r="Z404"/>
  <c r="Z394"/>
  <c r="Z396"/>
  <c r="Z399"/>
  <c r="Z398"/>
  <c r="Z393"/>
  <c r="Z387"/>
  <c r="Z379"/>
  <c r="Z378"/>
  <c r="Z365"/>
  <c r="Z348"/>
  <c r="Z342"/>
  <c r="Z321"/>
  <c r="Z319"/>
  <c r="Z315"/>
  <c r="Z311"/>
  <c r="Z307"/>
  <c r="Z305"/>
  <c r="Z291"/>
  <c r="Z290"/>
  <c r="Z288"/>
  <c r="Z287"/>
  <c r="Z281"/>
  <c r="Z279"/>
  <c r="Z275"/>
  <c r="Z270"/>
  <c r="Z219"/>
  <c r="Z211"/>
  <c r="Z209"/>
  <c r="Z203"/>
  <c r="Z198"/>
  <c r="Z197"/>
  <c r="Z181"/>
  <c r="Z172"/>
  <c r="Z175"/>
  <c r="Z174"/>
  <c r="Z179"/>
  <c r="Z177"/>
  <c r="Z171"/>
  <c r="Z168"/>
  <c r="Z167"/>
  <c r="Z149"/>
  <c r="Z146"/>
  <c r="Y137"/>
  <c r="Z137"/>
  <c r="Z131"/>
  <c r="Z121"/>
  <c r="Z120"/>
  <c r="Z118"/>
  <c r="Z115"/>
  <c r="Z114"/>
  <c r="Y115"/>
  <c r="Y114"/>
  <c r="Z112"/>
  <c r="Z111"/>
  <c r="Z109"/>
  <c r="Z103"/>
  <c r="Z101"/>
  <c r="Z97"/>
  <c r="Z99"/>
  <c r="Z96"/>
  <c r="Z66"/>
  <c r="Z65"/>
  <c r="Z58"/>
  <c r="Z57"/>
  <c r="Z34"/>
  <c r="Z33"/>
  <c r="Z28"/>
  <c r="Z26"/>
  <c r="Z25"/>
  <c r="Z22"/>
  <c r="Z21"/>
  <c r="AB172"/>
  <c r="AB175"/>
  <c r="AB174"/>
  <c r="AB394"/>
  <c r="AB396"/>
  <c r="AB585"/>
  <c r="AB673"/>
  <c r="AB679"/>
  <c r="AB759"/>
  <c r="V26"/>
  <c r="V28"/>
  <c r="V30"/>
  <c r="V25"/>
  <c r="W26"/>
  <c r="W28"/>
  <c r="W30"/>
  <c r="W25"/>
  <c r="X26"/>
  <c r="X28"/>
  <c r="X30"/>
  <c r="X25"/>
  <c r="Y28"/>
  <c r="V34"/>
  <c r="V33"/>
  <c r="W34"/>
  <c r="W33"/>
  <c r="X34"/>
  <c r="X33"/>
  <c r="V58"/>
  <c r="V57"/>
  <c r="W58"/>
  <c r="W57"/>
  <c r="X58"/>
  <c r="X57"/>
  <c r="V66"/>
  <c r="V65"/>
  <c r="W66"/>
  <c r="W65"/>
  <c r="X66"/>
  <c r="X65"/>
  <c r="V97"/>
  <c r="V103"/>
  <c r="V101"/>
  <c r="V112"/>
  <c r="V111"/>
  <c r="V115"/>
  <c r="V114"/>
  <c r="V109"/>
  <c r="V99"/>
  <c r="W97"/>
  <c r="W103"/>
  <c r="W101"/>
  <c r="W112"/>
  <c r="W111"/>
  <c r="W115"/>
  <c r="W114"/>
  <c r="W99"/>
  <c r="X97"/>
  <c r="X103"/>
  <c r="X101"/>
  <c r="X112"/>
  <c r="X111"/>
  <c r="X115"/>
  <c r="X114"/>
  <c r="X109"/>
  <c r="X99"/>
  <c r="Y112"/>
  <c r="Y111"/>
  <c r="Y109"/>
  <c r="U115"/>
  <c r="U114"/>
  <c r="V121"/>
  <c r="V120"/>
  <c r="V137"/>
  <c r="V149"/>
  <c r="V148"/>
  <c r="V146"/>
  <c r="V131"/>
  <c r="W121"/>
  <c r="W120"/>
  <c r="W137"/>
  <c r="W149"/>
  <c r="W148"/>
  <c r="W146"/>
  <c r="W131"/>
  <c r="W118"/>
  <c r="X121"/>
  <c r="X120"/>
  <c r="X137"/>
  <c r="X149"/>
  <c r="X148"/>
  <c r="X146"/>
  <c r="X131"/>
  <c r="Y121"/>
  <c r="Y120"/>
  <c r="U149"/>
  <c r="U148"/>
  <c r="U146"/>
  <c r="U137"/>
  <c r="U131"/>
  <c r="V168"/>
  <c r="V167"/>
  <c r="V172"/>
  <c r="V175"/>
  <c r="V174"/>
  <c r="V179"/>
  <c r="V181"/>
  <c r="V177"/>
  <c r="V198"/>
  <c r="V197"/>
  <c r="V209"/>
  <c r="V219"/>
  <c r="V211"/>
  <c r="V203"/>
  <c r="W168"/>
  <c r="W167"/>
  <c r="W172"/>
  <c r="W175"/>
  <c r="W174"/>
  <c r="W179"/>
  <c r="W181"/>
  <c r="W177"/>
  <c r="W171"/>
  <c r="W198"/>
  <c r="W197"/>
  <c r="W209"/>
  <c r="W219"/>
  <c r="W211"/>
  <c r="W203"/>
  <c r="X172"/>
  <c r="X175"/>
  <c r="X174"/>
  <c r="X209"/>
  <c r="X219"/>
  <c r="X211"/>
  <c r="X203"/>
  <c r="Y168"/>
  <c r="Y167"/>
  <c r="Y172"/>
  <c r="Y175"/>
  <c r="Y174"/>
  <c r="Y181"/>
  <c r="Y209"/>
  <c r="V270"/>
  <c r="V279"/>
  <c r="V281"/>
  <c r="V275"/>
  <c r="V288"/>
  <c r="V287"/>
  <c r="V291"/>
  <c r="V290"/>
  <c r="V285"/>
  <c r="V305"/>
  <c r="V311"/>
  <c r="V315"/>
  <c r="V319"/>
  <c r="V321"/>
  <c r="V307"/>
  <c r="V302"/>
  <c r="V365"/>
  <c r="V348"/>
  <c r="V342"/>
  <c r="V379"/>
  <c r="V378"/>
  <c r="W270"/>
  <c r="W279"/>
  <c r="W281"/>
  <c r="W275"/>
  <c r="W288"/>
  <c r="W287"/>
  <c r="W291"/>
  <c r="W290"/>
  <c r="W285"/>
  <c r="W260"/>
  <c r="W305"/>
  <c r="W311"/>
  <c r="W315"/>
  <c r="W319"/>
  <c r="W321"/>
  <c r="W307"/>
  <c r="W302"/>
  <c r="W365"/>
  <c r="W348"/>
  <c r="W342"/>
  <c r="W379"/>
  <c r="W378"/>
  <c r="X279"/>
  <c r="X311"/>
  <c r="X315"/>
  <c r="X319"/>
  <c r="X321"/>
  <c r="X307"/>
  <c r="Y279"/>
  <c r="Y305"/>
  <c r="Y311"/>
  <c r="Y319"/>
  <c r="Y365"/>
  <c r="Y348"/>
  <c r="Y342"/>
  <c r="U291"/>
  <c r="U290"/>
  <c r="V394"/>
  <c r="V396"/>
  <c r="V399"/>
  <c r="V398"/>
  <c r="W394"/>
  <c r="W396"/>
  <c r="W399"/>
  <c r="W398"/>
  <c r="W393"/>
  <c r="W387"/>
  <c r="X394"/>
  <c r="X396"/>
  <c r="X399"/>
  <c r="X398"/>
  <c r="Y394"/>
  <c r="Y396"/>
  <c r="U504"/>
  <c r="U506"/>
  <c r="U502"/>
  <c r="V506"/>
  <c r="V502"/>
  <c r="W506"/>
  <c r="W502"/>
  <c r="X506"/>
  <c r="X502"/>
  <c r="V405"/>
  <c r="V407"/>
  <c r="V404"/>
  <c r="V490"/>
  <c r="V488"/>
  <c r="V482"/>
  <c r="V480"/>
  <c r="V479"/>
  <c r="V421"/>
  <c r="V423"/>
  <c r="V419"/>
  <c r="V418"/>
  <c r="V435"/>
  <c r="V434"/>
  <c r="V442"/>
  <c r="V441"/>
  <c r="V450"/>
  <c r="V446"/>
  <c r="V462"/>
  <c r="V464"/>
  <c r="V461"/>
  <c r="V471"/>
  <c r="V470"/>
  <c r="V466"/>
  <c r="V457"/>
  <c r="V445"/>
  <c r="W405"/>
  <c r="W407"/>
  <c r="W404"/>
  <c r="W490"/>
  <c r="W488"/>
  <c r="W482"/>
  <c r="W480"/>
  <c r="W479"/>
  <c r="W421"/>
  <c r="W423"/>
  <c r="W419"/>
  <c r="W418"/>
  <c r="W435"/>
  <c r="W434"/>
  <c r="W442"/>
  <c r="W441"/>
  <c r="W450"/>
  <c r="W446"/>
  <c r="W462"/>
  <c r="W464"/>
  <c r="W461"/>
  <c r="W471"/>
  <c r="W470"/>
  <c r="W466"/>
  <c r="X490"/>
  <c r="X423"/>
  <c r="X442"/>
  <c r="X441"/>
  <c r="Y490"/>
  <c r="Y442"/>
  <c r="Y441"/>
  <c r="Y450"/>
  <c r="Y462"/>
  <c r="Y464"/>
  <c r="Y461"/>
  <c r="Y466"/>
  <c r="U471"/>
  <c r="U470"/>
  <c r="V525"/>
  <c r="V527"/>
  <c r="V531"/>
  <c r="V533"/>
  <c r="V535"/>
  <c r="V537"/>
  <c r="V524"/>
  <c r="V571"/>
  <c r="V558"/>
  <c r="V579"/>
  <c r="V578"/>
  <c r="W525"/>
  <c r="W527"/>
  <c r="W531"/>
  <c r="W533"/>
  <c r="W535"/>
  <c r="W537"/>
  <c r="W524"/>
  <c r="W571"/>
  <c r="W558"/>
  <c r="W579"/>
  <c r="W578"/>
  <c r="X527"/>
  <c r="X535"/>
  <c r="Y527"/>
  <c r="Y535"/>
  <c r="U525"/>
  <c r="V585"/>
  <c r="V587"/>
  <c r="V584"/>
  <c r="V601"/>
  <c r="V599"/>
  <c r="V598"/>
  <c r="V605"/>
  <c r="V604"/>
  <c r="V612"/>
  <c r="V611"/>
  <c r="V616"/>
  <c r="V618"/>
  <c r="V624"/>
  <c r="V623"/>
  <c r="V622"/>
  <c r="V659"/>
  <c r="V663"/>
  <c r="V658"/>
  <c r="W585"/>
  <c r="W587"/>
  <c r="W584"/>
  <c r="W601"/>
  <c r="W599"/>
  <c r="W598"/>
  <c r="W605"/>
  <c r="W604"/>
  <c r="W612"/>
  <c r="W611"/>
  <c r="W616"/>
  <c r="W618"/>
  <c r="W624"/>
  <c r="W623"/>
  <c r="W622"/>
  <c r="W615"/>
  <c r="W659"/>
  <c r="W663"/>
  <c r="W658"/>
  <c r="X585"/>
  <c r="X587"/>
  <c r="X584"/>
  <c r="X601"/>
  <c r="X599"/>
  <c r="X598"/>
  <c r="X605"/>
  <c r="X604"/>
  <c r="X612"/>
  <c r="X611"/>
  <c r="X616"/>
  <c r="X618"/>
  <c r="X624"/>
  <c r="X623"/>
  <c r="X622"/>
  <c r="X615"/>
  <c r="X659"/>
  <c r="X663"/>
  <c r="X658"/>
  <c r="Y585"/>
  <c r="Y624"/>
  <c r="Y623"/>
  <c r="Y622"/>
  <c r="Y663"/>
  <c r="U616"/>
  <c r="V673"/>
  <c r="V675"/>
  <c r="V672"/>
  <c r="V679"/>
  <c r="V681"/>
  <c r="V678"/>
  <c r="V699"/>
  <c r="V733"/>
  <c r="V732"/>
  <c r="V740"/>
  <c r="V736"/>
  <c r="V729"/>
  <c r="V690"/>
  <c r="V759"/>
  <c r="V761"/>
  <c r="V758"/>
  <c r="V773"/>
  <c r="V775"/>
  <c r="V777"/>
  <c r="V772"/>
  <c r="V788"/>
  <c r="V787"/>
  <c r="V783"/>
  <c r="V763"/>
  <c r="V753"/>
  <c r="W673"/>
  <c r="W675"/>
  <c r="W672"/>
  <c r="W679"/>
  <c r="W681"/>
  <c r="W678"/>
  <c r="W699"/>
  <c r="W733"/>
  <c r="W732"/>
  <c r="W740"/>
  <c r="W736"/>
  <c r="W729"/>
  <c r="W690"/>
  <c r="W759"/>
  <c r="W761"/>
  <c r="W758"/>
  <c r="W773"/>
  <c r="W775"/>
  <c r="W777"/>
  <c r="W772"/>
  <c r="W788"/>
  <c r="W787"/>
  <c r="W783"/>
  <c r="W763"/>
  <c r="X673"/>
  <c r="X675"/>
  <c r="X672"/>
  <c r="X679"/>
  <c r="X681"/>
  <c r="X678"/>
  <c r="X699"/>
  <c r="X733"/>
  <c r="X732"/>
  <c r="X736"/>
  <c r="X759"/>
  <c r="X761"/>
  <c r="X758"/>
  <c r="X773"/>
  <c r="X775"/>
  <c r="X777"/>
  <c r="X772"/>
  <c r="X788"/>
  <c r="X787"/>
  <c r="X783"/>
  <c r="X763"/>
  <c r="X753"/>
  <c r="Y673"/>
  <c r="Y675"/>
  <c r="Y672"/>
  <c r="Y679"/>
  <c r="Y699"/>
  <c r="Y740"/>
  <c r="Y759"/>
  <c r="U788"/>
  <c r="U787"/>
  <c r="V22"/>
  <c r="V21"/>
  <c r="W22"/>
  <c r="W21"/>
  <c r="X22"/>
  <c r="X21"/>
  <c r="R112"/>
  <c r="R111"/>
  <c r="R115"/>
  <c r="R114"/>
  <c r="R109"/>
  <c r="S112"/>
  <c r="S111"/>
  <c r="S115"/>
  <c r="S114"/>
  <c r="T112"/>
  <c r="T111"/>
  <c r="T115"/>
  <c r="T114"/>
  <c r="T109"/>
  <c r="U112"/>
  <c r="U111"/>
  <c r="U109"/>
  <c r="R103"/>
  <c r="R101"/>
  <c r="R97"/>
  <c r="R99"/>
  <c r="R96"/>
  <c r="R22"/>
  <c r="R21"/>
  <c r="R26"/>
  <c r="R28"/>
  <c r="R30"/>
  <c r="R25"/>
  <c r="R34"/>
  <c r="R33"/>
  <c r="R58"/>
  <c r="R57"/>
  <c r="R66"/>
  <c r="R65"/>
  <c r="R423"/>
  <c r="R421"/>
  <c r="R419"/>
  <c r="R418"/>
  <c r="R480"/>
  <c r="R485"/>
  <c r="R488"/>
  <c r="R482"/>
  <c r="R490"/>
  <c r="R504"/>
  <c r="R506"/>
  <c r="R502"/>
  <c r="R479"/>
  <c r="R405"/>
  <c r="R407"/>
  <c r="R404"/>
  <c r="R435"/>
  <c r="R434"/>
  <c r="R442"/>
  <c r="R441"/>
  <c r="R450"/>
  <c r="R446"/>
  <c r="R459"/>
  <c r="R462"/>
  <c r="R464"/>
  <c r="R461"/>
  <c r="R471"/>
  <c r="R470"/>
  <c r="R466"/>
  <c r="R457"/>
  <c r="R445"/>
  <c r="R209"/>
  <c r="R219"/>
  <c r="R211"/>
  <c r="R203"/>
  <c r="R164"/>
  <c r="R163"/>
  <c r="R168"/>
  <c r="R167"/>
  <c r="R172"/>
  <c r="R175"/>
  <c r="R174"/>
  <c r="R179"/>
  <c r="R181"/>
  <c r="R177"/>
  <c r="R171"/>
  <c r="R198"/>
  <c r="R197"/>
  <c r="R599"/>
  <c r="R601"/>
  <c r="R598"/>
  <c r="R616"/>
  <c r="R618"/>
  <c r="R624"/>
  <c r="R623"/>
  <c r="R622"/>
  <c r="R615"/>
  <c r="R585"/>
  <c r="R587"/>
  <c r="R584"/>
  <c r="R605"/>
  <c r="R604"/>
  <c r="R612"/>
  <c r="R611"/>
  <c r="R659"/>
  <c r="R663"/>
  <c r="R658"/>
  <c r="R537"/>
  <c r="R525"/>
  <c r="R527"/>
  <c r="R531"/>
  <c r="R533"/>
  <c r="R535"/>
  <c r="R524"/>
  <c r="R571"/>
  <c r="R558"/>
  <c r="R579"/>
  <c r="R578"/>
  <c r="R121"/>
  <c r="R120"/>
  <c r="R137"/>
  <c r="R149"/>
  <c r="R148"/>
  <c r="R146"/>
  <c r="R131"/>
  <c r="R118"/>
  <c r="R270"/>
  <c r="R279"/>
  <c r="R281"/>
  <c r="R275"/>
  <c r="R288"/>
  <c r="R287"/>
  <c r="R291"/>
  <c r="R290"/>
  <c r="R285"/>
  <c r="R260"/>
  <c r="R305"/>
  <c r="R311"/>
  <c r="R315"/>
  <c r="R319"/>
  <c r="R321"/>
  <c r="R307"/>
  <c r="R302"/>
  <c r="R365"/>
  <c r="R348"/>
  <c r="R342"/>
  <c r="R379"/>
  <c r="R378"/>
  <c r="R394"/>
  <c r="R396"/>
  <c r="R399"/>
  <c r="R398"/>
  <c r="R393"/>
  <c r="R387"/>
  <c r="R673"/>
  <c r="R675"/>
  <c r="R672"/>
  <c r="R679"/>
  <c r="R681"/>
  <c r="R678"/>
  <c r="R699"/>
  <c r="R733"/>
  <c r="R732"/>
  <c r="R740"/>
  <c r="R736"/>
  <c r="R729"/>
  <c r="R690"/>
  <c r="R754"/>
  <c r="R759"/>
  <c r="R761"/>
  <c r="R758"/>
  <c r="R766"/>
  <c r="R768"/>
  <c r="R770"/>
  <c r="R773"/>
  <c r="R775"/>
  <c r="R777"/>
  <c r="R772"/>
  <c r="R788"/>
  <c r="R787"/>
  <c r="R783"/>
  <c r="S103"/>
  <c r="S101"/>
  <c r="S97"/>
  <c r="S99"/>
  <c r="S22"/>
  <c r="S21"/>
  <c r="S26"/>
  <c r="S28"/>
  <c r="S30"/>
  <c r="S25"/>
  <c r="S34"/>
  <c r="S33"/>
  <c r="S58"/>
  <c r="S57"/>
  <c r="S66"/>
  <c r="S65"/>
  <c r="S423"/>
  <c r="S421"/>
  <c r="S419"/>
  <c r="S418"/>
  <c r="S480"/>
  <c r="S485"/>
  <c r="S488"/>
  <c r="S482"/>
  <c r="S490"/>
  <c r="S504"/>
  <c r="S506"/>
  <c r="S502"/>
  <c r="S479"/>
  <c r="S407"/>
  <c r="S405"/>
  <c r="S404"/>
  <c r="S435"/>
  <c r="S434"/>
  <c r="S442"/>
  <c r="S441"/>
  <c r="S450"/>
  <c r="S446"/>
  <c r="S459"/>
  <c r="S462"/>
  <c r="S464"/>
  <c r="S461"/>
  <c r="S471"/>
  <c r="S470"/>
  <c r="S466"/>
  <c r="S457"/>
  <c r="S445"/>
  <c r="S616"/>
  <c r="S618"/>
  <c r="S624"/>
  <c r="S623"/>
  <c r="S622"/>
  <c r="S585"/>
  <c r="S587"/>
  <c r="S584"/>
  <c r="S601"/>
  <c r="S599"/>
  <c r="S598"/>
  <c r="S605"/>
  <c r="S604"/>
  <c r="S612"/>
  <c r="S611"/>
  <c r="S659"/>
  <c r="S663"/>
  <c r="S658"/>
  <c r="S537"/>
  <c r="S525"/>
  <c r="S527"/>
  <c r="S531"/>
  <c r="S533"/>
  <c r="S535"/>
  <c r="S524"/>
  <c r="S571"/>
  <c r="S558"/>
  <c r="S579"/>
  <c r="S578"/>
  <c r="S121"/>
  <c r="S120"/>
  <c r="S137"/>
  <c r="S149"/>
  <c r="S148"/>
  <c r="S146"/>
  <c r="S131"/>
  <c r="S168"/>
  <c r="S167"/>
  <c r="S172"/>
  <c r="S175"/>
  <c r="S174"/>
  <c r="S179"/>
  <c r="S181"/>
  <c r="S177"/>
  <c r="S171"/>
  <c r="S198"/>
  <c r="S197"/>
  <c r="S209"/>
  <c r="S219"/>
  <c r="S211"/>
  <c r="S203"/>
  <c r="S270"/>
  <c r="S279"/>
  <c r="S281"/>
  <c r="S275"/>
  <c r="S288"/>
  <c r="S287"/>
  <c r="S291"/>
  <c r="S290"/>
  <c r="S285"/>
  <c r="S260"/>
  <c r="S305"/>
  <c r="S311"/>
  <c r="S315"/>
  <c r="S319"/>
  <c r="S321"/>
  <c r="S307"/>
  <c r="S302"/>
  <c r="S365"/>
  <c r="S348"/>
  <c r="S342"/>
  <c r="S379"/>
  <c r="S378"/>
  <c r="S394"/>
  <c r="S396"/>
  <c r="S399"/>
  <c r="S398"/>
  <c r="S393"/>
  <c r="S387"/>
  <c r="S673"/>
  <c r="S675"/>
  <c r="S672"/>
  <c r="S679"/>
  <c r="S681"/>
  <c r="S678"/>
  <c r="S699"/>
  <c r="S733"/>
  <c r="S732"/>
  <c r="S740"/>
  <c r="S736"/>
  <c r="S729"/>
  <c r="S690"/>
  <c r="S754"/>
  <c r="S759"/>
  <c r="S761"/>
  <c r="S758"/>
  <c r="S766"/>
  <c r="S768"/>
  <c r="S770"/>
  <c r="S773"/>
  <c r="S775"/>
  <c r="S777"/>
  <c r="S772"/>
  <c r="S788"/>
  <c r="S787"/>
  <c r="S783"/>
  <c r="S763"/>
  <c r="T22"/>
  <c r="T21"/>
  <c r="T26"/>
  <c r="T28"/>
  <c r="T30"/>
  <c r="T25"/>
  <c r="T34"/>
  <c r="T33"/>
  <c r="T58"/>
  <c r="T57"/>
  <c r="T66"/>
  <c r="T65"/>
  <c r="T97"/>
  <c r="T99"/>
  <c r="T103"/>
  <c r="T101"/>
  <c r="T96"/>
  <c r="T121"/>
  <c r="T120"/>
  <c r="T137"/>
  <c r="T149"/>
  <c r="T148"/>
  <c r="T146"/>
  <c r="T131"/>
  <c r="T168"/>
  <c r="T167"/>
  <c r="T179"/>
  <c r="T181"/>
  <c r="T177"/>
  <c r="T172"/>
  <c r="T175"/>
  <c r="T174"/>
  <c r="T171"/>
  <c r="T198"/>
  <c r="T197"/>
  <c r="T209"/>
  <c r="T219"/>
  <c r="T211"/>
  <c r="T203"/>
  <c r="T270"/>
  <c r="T279"/>
  <c r="T281"/>
  <c r="T275"/>
  <c r="T288"/>
  <c r="T287"/>
  <c r="T291"/>
  <c r="T290"/>
  <c r="T285"/>
  <c r="T311"/>
  <c r="T315"/>
  <c r="T319"/>
  <c r="T321"/>
  <c r="T307"/>
  <c r="T305"/>
  <c r="T302"/>
  <c r="T365"/>
  <c r="T348"/>
  <c r="T342"/>
  <c r="T379"/>
  <c r="T378"/>
  <c r="T399"/>
  <c r="T398"/>
  <c r="T394"/>
  <c r="T396"/>
  <c r="T393"/>
  <c r="T387"/>
  <c r="T405"/>
  <c r="T407"/>
  <c r="T404"/>
  <c r="T419"/>
  <c r="T421"/>
  <c r="T423"/>
  <c r="T418"/>
  <c r="T435"/>
  <c r="T434"/>
  <c r="T442"/>
  <c r="T441"/>
  <c r="T446"/>
  <c r="T450"/>
  <c r="T462"/>
  <c r="T464"/>
  <c r="T461"/>
  <c r="T466"/>
  <c r="T471"/>
  <c r="T470"/>
  <c r="T459"/>
  <c r="T457"/>
  <c r="T445"/>
  <c r="T480"/>
  <c r="T488"/>
  <c r="T485"/>
  <c r="T482"/>
  <c r="T490"/>
  <c r="T504"/>
  <c r="T506"/>
  <c r="T502"/>
  <c r="T479"/>
  <c r="T525"/>
  <c r="T527"/>
  <c r="T531"/>
  <c r="T533"/>
  <c r="T535"/>
  <c r="T537"/>
  <c r="T524"/>
  <c r="T571"/>
  <c r="T558"/>
  <c r="T579"/>
  <c r="T578"/>
  <c r="T587"/>
  <c r="T585"/>
  <c r="T584"/>
  <c r="T599"/>
  <c r="T601"/>
  <c r="T598"/>
  <c r="T605"/>
  <c r="T604"/>
  <c r="T612"/>
  <c r="T611"/>
  <c r="T618"/>
  <c r="T624"/>
  <c r="T623"/>
  <c r="T622"/>
  <c r="T616"/>
  <c r="T615"/>
  <c r="T659"/>
  <c r="T663"/>
  <c r="T658"/>
  <c r="T675"/>
  <c r="T673"/>
  <c r="T672"/>
  <c r="T681"/>
  <c r="T679"/>
  <c r="T678"/>
  <c r="T699"/>
  <c r="T733"/>
  <c r="T732"/>
  <c r="T740"/>
  <c r="T736"/>
  <c r="T729"/>
  <c r="T690"/>
  <c r="T761"/>
  <c r="T759"/>
  <c r="T758"/>
  <c r="T773"/>
  <c r="T775"/>
  <c r="T777"/>
  <c r="T772"/>
  <c r="T766"/>
  <c r="T768"/>
  <c r="T770"/>
  <c r="T788"/>
  <c r="T787"/>
  <c r="T783"/>
  <c r="T763"/>
  <c r="T754"/>
  <c r="U22"/>
  <c r="U21"/>
  <c r="U26"/>
  <c r="U28"/>
  <c r="U30"/>
  <c r="U25"/>
  <c r="U34"/>
  <c r="U33"/>
  <c r="U58"/>
  <c r="U57"/>
  <c r="U66"/>
  <c r="U65"/>
  <c r="U97"/>
  <c r="U99"/>
  <c r="U103"/>
  <c r="U101"/>
  <c r="U96"/>
  <c r="U121"/>
  <c r="U120"/>
  <c r="U118"/>
  <c r="U168"/>
  <c r="U167"/>
  <c r="U179"/>
  <c r="U181"/>
  <c r="U177"/>
  <c r="U172"/>
  <c r="U175"/>
  <c r="U174"/>
  <c r="U171"/>
  <c r="U198"/>
  <c r="U197"/>
  <c r="U209"/>
  <c r="U219"/>
  <c r="U211"/>
  <c r="U164"/>
  <c r="U163"/>
  <c r="U270"/>
  <c r="U279"/>
  <c r="U281"/>
  <c r="U275"/>
  <c r="U288"/>
  <c r="U287"/>
  <c r="U285"/>
  <c r="U311"/>
  <c r="U315"/>
  <c r="U319"/>
  <c r="U321"/>
  <c r="U305"/>
  <c r="U365"/>
  <c r="U348"/>
  <c r="U342"/>
  <c r="U379"/>
  <c r="U378"/>
  <c r="U399"/>
  <c r="U398"/>
  <c r="U394"/>
  <c r="U396"/>
  <c r="U393"/>
  <c r="U387"/>
  <c r="U405"/>
  <c r="U407"/>
  <c r="U404"/>
  <c r="U419"/>
  <c r="U423"/>
  <c r="U435"/>
  <c r="U434"/>
  <c r="U442"/>
  <c r="U441"/>
  <c r="U446"/>
  <c r="U450"/>
  <c r="U459"/>
  <c r="U462"/>
  <c r="U464"/>
  <c r="U461"/>
  <c r="U466"/>
  <c r="U457"/>
  <c r="U445"/>
  <c r="U485"/>
  <c r="U488"/>
  <c r="U482"/>
  <c r="U490"/>
  <c r="U527"/>
  <c r="U531"/>
  <c r="U533"/>
  <c r="U535"/>
  <c r="U537"/>
  <c r="U524"/>
  <c r="U571"/>
  <c r="U558"/>
  <c r="U579"/>
  <c r="U578"/>
  <c r="U522"/>
  <c r="U587"/>
  <c r="U585"/>
  <c r="U584"/>
  <c r="U599"/>
  <c r="U601"/>
  <c r="U598"/>
  <c r="U605"/>
  <c r="U604"/>
  <c r="U612"/>
  <c r="U611"/>
  <c r="U618"/>
  <c r="U624"/>
  <c r="U623"/>
  <c r="U622"/>
  <c r="U615"/>
  <c r="U659"/>
  <c r="U663"/>
  <c r="U658"/>
  <c r="U675"/>
  <c r="U673"/>
  <c r="U672"/>
  <c r="U681"/>
  <c r="U679"/>
  <c r="U678"/>
  <c r="U699"/>
  <c r="U740"/>
  <c r="U736"/>
  <c r="U761"/>
  <c r="U759"/>
  <c r="U758"/>
  <c r="U773"/>
  <c r="U775"/>
  <c r="U783"/>
  <c r="U766"/>
  <c r="U768"/>
  <c r="U770"/>
  <c r="U754"/>
  <c r="P788"/>
  <c r="P787"/>
  <c r="Q788"/>
  <c r="Q787"/>
  <c r="Q766"/>
  <c r="Q768"/>
  <c r="Q770"/>
  <c r="Q773"/>
  <c r="Q775"/>
  <c r="Q777"/>
  <c r="Q772"/>
  <c r="Q783"/>
  <c r="Q754"/>
  <c r="Q759"/>
  <c r="Q761"/>
  <c r="Q758"/>
  <c r="P504"/>
  <c r="P506"/>
  <c r="P502"/>
  <c r="Q504"/>
  <c r="Q506"/>
  <c r="Q502"/>
  <c r="Q485"/>
  <c r="Q488"/>
  <c r="Q482"/>
  <c r="Q480"/>
  <c r="Q490"/>
  <c r="Q479"/>
  <c r="P471"/>
  <c r="P470"/>
  <c r="Q471"/>
  <c r="Q470"/>
  <c r="P291"/>
  <c r="P290"/>
  <c r="Q291"/>
  <c r="Q290"/>
  <c r="P149"/>
  <c r="P148"/>
  <c r="P146"/>
  <c r="P137"/>
  <c r="P131"/>
  <c r="Q149"/>
  <c r="Q148"/>
  <c r="Q146"/>
  <c r="Q137"/>
  <c r="Q131"/>
  <c r="P115"/>
  <c r="P114"/>
  <c r="Q115"/>
  <c r="Q114"/>
  <c r="O759"/>
  <c r="O761"/>
  <c r="O758"/>
  <c r="O754"/>
  <c r="O766"/>
  <c r="O768"/>
  <c r="O770"/>
  <c r="O773"/>
  <c r="O775"/>
  <c r="O777"/>
  <c r="O772"/>
  <c r="O788"/>
  <c r="O787"/>
  <c r="O783"/>
  <c r="N760"/>
  <c r="N759"/>
  <c r="N762"/>
  <c r="N761"/>
  <c r="N758"/>
  <c r="P761"/>
  <c r="N774"/>
  <c r="N773"/>
  <c r="N776"/>
  <c r="N775"/>
  <c r="N778"/>
  <c r="N777"/>
  <c r="N772"/>
  <c r="O399"/>
  <c r="O398"/>
  <c r="O394"/>
  <c r="O396"/>
  <c r="O393"/>
  <c r="O387"/>
  <c r="P399"/>
  <c r="P398"/>
  <c r="P394"/>
  <c r="P396"/>
  <c r="P393"/>
  <c r="P387"/>
  <c r="Q399"/>
  <c r="Q398"/>
  <c r="Q394"/>
  <c r="Q396"/>
  <c r="Q393"/>
  <c r="Q387"/>
  <c r="N400"/>
  <c r="N399"/>
  <c r="N398"/>
  <c r="O733"/>
  <c r="O732"/>
  <c r="O740"/>
  <c r="O736"/>
  <c r="O729"/>
  <c r="O699"/>
  <c r="O690"/>
  <c r="P733"/>
  <c r="P732"/>
  <c r="P740"/>
  <c r="P736"/>
  <c r="P729"/>
  <c r="P699"/>
  <c r="P690"/>
  <c r="Q733"/>
  <c r="Q732"/>
  <c r="Q740"/>
  <c r="Q736"/>
  <c r="Q729"/>
  <c r="Q699"/>
  <c r="N730"/>
  <c r="N731"/>
  <c r="N734"/>
  <c r="N735"/>
  <c r="N733"/>
  <c r="N732"/>
  <c r="N741"/>
  <c r="N740"/>
  <c r="N737"/>
  <c r="N736"/>
  <c r="O459"/>
  <c r="O462"/>
  <c r="O464"/>
  <c r="O461"/>
  <c r="O471"/>
  <c r="O470"/>
  <c r="O466"/>
  <c r="P459"/>
  <c r="P462"/>
  <c r="P464"/>
  <c r="P461"/>
  <c r="P466"/>
  <c r="P450"/>
  <c r="P446"/>
  <c r="Q459"/>
  <c r="Q462"/>
  <c r="Q464"/>
  <c r="Q461"/>
  <c r="Q466"/>
  <c r="N458"/>
  <c r="N460"/>
  <c r="N459"/>
  <c r="N463"/>
  <c r="N462"/>
  <c r="N465"/>
  <c r="N464"/>
  <c r="N461"/>
  <c r="N472"/>
  <c r="N471"/>
  <c r="N470"/>
  <c r="N467"/>
  <c r="N466"/>
  <c r="P766"/>
  <c r="P768"/>
  <c r="P770"/>
  <c r="P773"/>
  <c r="P775"/>
  <c r="P777"/>
  <c r="P772"/>
  <c r="P783"/>
  <c r="P754"/>
  <c r="P759"/>
  <c r="P758"/>
  <c r="N771"/>
  <c r="N770"/>
  <c r="N764"/>
  <c r="N765"/>
  <c r="N767"/>
  <c r="N766"/>
  <c r="N769"/>
  <c r="N768"/>
  <c r="N789"/>
  <c r="N788"/>
  <c r="N787"/>
  <c r="N784"/>
  <c r="N783"/>
  <c r="O359"/>
  <c r="O365"/>
  <c r="O367"/>
  <c r="O348"/>
  <c r="O369"/>
  <c r="O342"/>
  <c r="P359"/>
  <c r="P365"/>
  <c r="P367"/>
  <c r="P348"/>
  <c r="P369"/>
  <c r="P342"/>
  <c r="Q359"/>
  <c r="Q365"/>
  <c r="Q367"/>
  <c r="Q348"/>
  <c r="Q369"/>
  <c r="Q342"/>
  <c r="N349"/>
  <c r="N360"/>
  <c r="N359"/>
  <c r="N366"/>
  <c r="N365"/>
  <c r="N368"/>
  <c r="N367"/>
  <c r="O309"/>
  <c r="O311"/>
  <c r="O315"/>
  <c r="O319"/>
  <c r="O321"/>
  <c r="O307"/>
  <c r="O305"/>
  <c r="O302"/>
  <c r="P309"/>
  <c r="P311"/>
  <c r="P315"/>
  <c r="P319"/>
  <c r="P321"/>
  <c r="P307"/>
  <c r="Q309"/>
  <c r="Q311"/>
  <c r="Q315"/>
  <c r="Q319"/>
  <c r="Q321"/>
  <c r="Q307"/>
  <c r="Q305"/>
  <c r="Q302"/>
  <c r="N308"/>
  <c r="N310"/>
  <c r="N309"/>
  <c r="N312"/>
  <c r="N311"/>
  <c r="N316"/>
  <c r="N315"/>
  <c r="N320"/>
  <c r="N319"/>
  <c r="N322"/>
  <c r="N321"/>
  <c r="O277"/>
  <c r="O279"/>
  <c r="O281"/>
  <c r="O283"/>
  <c r="O275"/>
  <c r="P277"/>
  <c r="P279"/>
  <c r="P283"/>
  <c r="P281"/>
  <c r="P275"/>
  <c r="Q277"/>
  <c r="Q279"/>
  <c r="Q281"/>
  <c r="Q283"/>
  <c r="Q275"/>
  <c r="Q270"/>
  <c r="Q273"/>
  <c r="Q272"/>
  <c r="Q288"/>
  <c r="Q287"/>
  <c r="Q285"/>
  <c r="Q260"/>
  <c r="Q379"/>
  <c r="Q378"/>
  <c r="Q258"/>
  <c r="N276"/>
  <c r="N278"/>
  <c r="N277"/>
  <c r="N280"/>
  <c r="N279"/>
  <c r="N282"/>
  <c r="N281"/>
  <c r="N284"/>
  <c r="N283"/>
  <c r="O288"/>
  <c r="O287"/>
  <c r="O291"/>
  <c r="O290"/>
  <c r="P288"/>
  <c r="P287"/>
  <c r="P285"/>
  <c r="N286"/>
  <c r="N289"/>
  <c r="N288"/>
  <c r="N287"/>
  <c r="N292"/>
  <c r="N291"/>
  <c r="N290"/>
  <c r="O112"/>
  <c r="O111"/>
  <c r="O115"/>
  <c r="O114"/>
  <c r="O97"/>
  <c r="O103"/>
  <c r="O101"/>
  <c r="O99"/>
  <c r="P112"/>
  <c r="P111"/>
  <c r="Q112"/>
  <c r="Q111"/>
  <c r="Q109"/>
  <c r="N110"/>
  <c r="N113"/>
  <c r="N112"/>
  <c r="N111"/>
  <c r="N116"/>
  <c r="N115"/>
  <c r="N114"/>
  <c r="O149"/>
  <c r="O148"/>
  <c r="O146"/>
  <c r="O137"/>
  <c r="O131"/>
  <c r="N147"/>
  <c r="N150"/>
  <c r="N149"/>
  <c r="N148"/>
  <c r="N146"/>
  <c r="N138"/>
  <c r="N137"/>
  <c r="O504"/>
  <c r="O506"/>
  <c r="O502"/>
  <c r="N503"/>
  <c r="N505"/>
  <c r="N504"/>
  <c r="N507"/>
  <c r="N506"/>
  <c r="O624"/>
  <c r="O623"/>
  <c r="O622"/>
  <c r="P624"/>
  <c r="P623"/>
  <c r="P622"/>
  <c r="P616"/>
  <c r="P618"/>
  <c r="P620"/>
  <c r="P615"/>
  <c r="Q624"/>
  <c r="Q623"/>
  <c r="Q622"/>
  <c r="Q616"/>
  <c r="Q618"/>
  <c r="Q620"/>
  <c r="Q615"/>
  <c r="N625"/>
  <c r="N624"/>
  <c r="N623"/>
  <c r="N622"/>
  <c r="P350"/>
  <c r="N395"/>
  <c r="N394"/>
  <c r="N397"/>
  <c r="N396"/>
  <c r="O313"/>
  <c r="P313"/>
  <c r="Q313"/>
  <c r="N314"/>
  <c r="N313"/>
  <c r="N178"/>
  <c r="N180"/>
  <c r="N179"/>
  <c r="N182"/>
  <c r="N181"/>
  <c r="N184"/>
  <c r="N183"/>
  <c r="N177"/>
  <c r="N173"/>
  <c r="N172"/>
  <c r="N176"/>
  <c r="N175"/>
  <c r="N174"/>
  <c r="O179"/>
  <c r="O181"/>
  <c r="O183"/>
  <c r="O177"/>
  <c r="P179"/>
  <c r="P181"/>
  <c r="P183"/>
  <c r="P177"/>
  <c r="Q179"/>
  <c r="Q181"/>
  <c r="Q183"/>
  <c r="Q177"/>
  <c r="M179"/>
  <c r="M181"/>
  <c r="M183"/>
  <c r="M177"/>
  <c r="N220"/>
  <c r="N219"/>
  <c r="N212"/>
  <c r="N211"/>
  <c r="O219"/>
  <c r="O211"/>
  <c r="P219"/>
  <c r="P211"/>
  <c r="Q219"/>
  <c r="Q211"/>
  <c r="M219"/>
  <c r="M211"/>
  <c r="N271"/>
  <c r="P270"/>
  <c r="O270"/>
  <c r="N270"/>
  <c r="M270"/>
  <c r="N274"/>
  <c r="N273"/>
  <c r="N272"/>
  <c r="O273"/>
  <c r="O272"/>
  <c r="O379"/>
  <c r="O378"/>
  <c r="P273"/>
  <c r="P272"/>
  <c r="P260"/>
  <c r="M285"/>
  <c r="M273"/>
  <c r="M272"/>
  <c r="M277"/>
  <c r="M283"/>
  <c r="M281"/>
  <c r="M275"/>
  <c r="Q675"/>
  <c r="P675"/>
  <c r="O675"/>
  <c r="N676"/>
  <c r="N675"/>
  <c r="N674"/>
  <c r="N673"/>
  <c r="N672"/>
  <c r="M675"/>
  <c r="O673"/>
  <c r="O672"/>
  <c r="P673"/>
  <c r="P672"/>
  <c r="P679"/>
  <c r="P681"/>
  <c r="P678"/>
  <c r="Q673"/>
  <c r="Q672"/>
  <c r="M673"/>
  <c r="M672"/>
  <c r="M766"/>
  <c r="M768"/>
  <c r="M770"/>
  <c r="M763"/>
  <c r="N754"/>
  <c r="N701"/>
  <c r="N700"/>
  <c r="N699"/>
  <c r="N682"/>
  <c r="N681"/>
  <c r="N680"/>
  <c r="N679"/>
  <c r="N678"/>
  <c r="N35"/>
  <c r="N34"/>
  <c r="N33"/>
  <c r="N27"/>
  <c r="N26"/>
  <c r="N29"/>
  <c r="N28"/>
  <c r="N31"/>
  <c r="N30"/>
  <c r="N102"/>
  <c r="N107"/>
  <c r="N104"/>
  <c r="N103"/>
  <c r="N108"/>
  <c r="N98"/>
  <c r="N97"/>
  <c r="N100"/>
  <c r="N99"/>
  <c r="N59"/>
  <c r="N58"/>
  <c r="N57"/>
  <c r="N67"/>
  <c r="N66"/>
  <c r="N65"/>
  <c r="N23"/>
  <c r="N22"/>
  <c r="N21"/>
  <c r="N588"/>
  <c r="N587"/>
  <c r="N586"/>
  <c r="N585"/>
  <c r="N584"/>
  <c r="N602"/>
  <c r="N601"/>
  <c r="N600"/>
  <c r="N599"/>
  <c r="N606"/>
  <c r="N605"/>
  <c r="N604"/>
  <c r="N613"/>
  <c r="N612"/>
  <c r="N611"/>
  <c r="N660"/>
  <c r="N659"/>
  <c r="N664"/>
  <c r="N663"/>
  <c r="N668"/>
  <c r="N665"/>
  <c r="N658"/>
  <c r="N619"/>
  <c r="N618"/>
  <c r="N617"/>
  <c r="N616"/>
  <c r="N621"/>
  <c r="N620"/>
  <c r="N443"/>
  <c r="N442"/>
  <c r="N441"/>
  <c r="N424"/>
  <c r="N423"/>
  <c r="N422"/>
  <c r="N421"/>
  <c r="N420"/>
  <c r="N419"/>
  <c r="N418"/>
  <c r="N406"/>
  <c r="N405"/>
  <c r="N408"/>
  <c r="N407"/>
  <c r="N404"/>
  <c r="N447"/>
  <c r="N446"/>
  <c r="N451"/>
  <c r="N450"/>
  <c r="N481"/>
  <c r="N480"/>
  <c r="N491"/>
  <c r="N490"/>
  <c r="N489"/>
  <c r="N488"/>
  <c r="N485"/>
  <c r="N482"/>
  <c r="N436"/>
  <c r="N435"/>
  <c r="N434"/>
  <c r="N526"/>
  <c r="N525"/>
  <c r="N528"/>
  <c r="N527"/>
  <c r="N532"/>
  <c r="N531"/>
  <c r="N534"/>
  <c r="N533"/>
  <c r="N536"/>
  <c r="N535"/>
  <c r="N538"/>
  <c r="N539"/>
  <c r="N541"/>
  <c r="N544"/>
  <c r="N543"/>
  <c r="N537"/>
  <c r="N546"/>
  <c r="N545"/>
  <c r="N572"/>
  <c r="N571"/>
  <c r="N558"/>
  <c r="N580"/>
  <c r="N579"/>
  <c r="N578"/>
  <c r="N306"/>
  <c r="N305"/>
  <c r="N351"/>
  <c r="N353"/>
  <c r="N355"/>
  <c r="N357"/>
  <c r="N372"/>
  <c r="N369"/>
  <c r="N380"/>
  <c r="N379"/>
  <c r="N378"/>
  <c r="N210"/>
  <c r="N209"/>
  <c r="N241"/>
  <c r="N240"/>
  <c r="N213"/>
  <c r="N217"/>
  <c r="N199"/>
  <c r="N198"/>
  <c r="N197"/>
  <c r="N169"/>
  <c r="N168"/>
  <c r="N167"/>
  <c r="N190"/>
  <c r="N189"/>
  <c r="N191"/>
  <c r="N188"/>
  <c r="N122"/>
  <c r="N121"/>
  <c r="N120"/>
  <c r="N839"/>
  <c r="O681"/>
  <c r="O679"/>
  <c r="O678"/>
  <c r="O34"/>
  <c r="O33"/>
  <c r="O26"/>
  <c r="O28"/>
  <c r="O30"/>
  <c r="O25"/>
  <c r="O58"/>
  <c r="O57"/>
  <c r="O22"/>
  <c r="O21"/>
  <c r="O66"/>
  <c r="O65"/>
  <c r="O587"/>
  <c r="O585"/>
  <c r="O584"/>
  <c r="O620"/>
  <c r="O616"/>
  <c r="O618"/>
  <c r="O615"/>
  <c r="O665"/>
  <c r="O659"/>
  <c r="O663"/>
  <c r="O658"/>
  <c r="O601"/>
  <c r="O599"/>
  <c r="O598"/>
  <c r="O605"/>
  <c r="O604"/>
  <c r="O612"/>
  <c r="O611"/>
  <c r="O442"/>
  <c r="O441"/>
  <c r="O423"/>
  <c r="O421"/>
  <c r="O419"/>
  <c r="O418"/>
  <c r="O405"/>
  <c r="O407"/>
  <c r="O404"/>
  <c r="O446"/>
  <c r="O450"/>
  <c r="O480"/>
  <c r="O490"/>
  <c r="O488"/>
  <c r="O485"/>
  <c r="O482"/>
  <c r="O479"/>
  <c r="O435"/>
  <c r="O434"/>
  <c r="O525"/>
  <c r="O527"/>
  <c r="O531"/>
  <c r="O533"/>
  <c r="O535"/>
  <c r="O539"/>
  <c r="O541"/>
  <c r="O543"/>
  <c r="O537"/>
  <c r="O545"/>
  <c r="O524"/>
  <c r="O571"/>
  <c r="O558"/>
  <c r="O579"/>
  <c r="O578"/>
  <c r="O522"/>
  <c r="O351"/>
  <c r="O353"/>
  <c r="O355"/>
  <c r="O357"/>
  <c r="O209"/>
  <c r="O240"/>
  <c r="O213"/>
  <c r="O217"/>
  <c r="O203"/>
  <c r="O172"/>
  <c r="O175"/>
  <c r="O174"/>
  <c r="O171"/>
  <c r="O164"/>
  <c r="O163"/>
  <c r="O168"/>
  <c r="O167"/>
  <c r="O189"/>
  <c r="O191"/>
  <c r="O188"/>
  <c r="O198"/>
  <c r="O197"/>
  <c r="O121"/>
  <c r="O120"/>
  <c r="O118"/>
  <c r="P305"/>
  <c r="P302"/>
  <c r="P351"/>
  <c r="P353"/>
  <c r="P355"/>
  <c r="P357"/>
  <c r="P379"/>
  <c r="P378"/>
  <c r="P217"/>
  <c r="P213"/>
  <c r="P240"/>
  <c r="P209"/>
  <c r="P203"/>
  <c r="P172"/>
  <c r="P175"/>
  <c r="P174"/>
  <c r="P171"/>
  <c r="P164"/>
  <c r="P163"/>
  <c r="P168"/>
  <c r="P167"/>
  <c r="P189"/>
  <c r="P191"/>
  <c r="P188"/>
  <c r="P198"/>
  <c r="P197"/>
  <c r="P22"/>
  <c r="P21"/>
  <c r="P26"/>
  <c r="P28"/>
  <c r="P30"/>
  <c r="P25"/>
  <c r="P34"/>
  <c r="P33"/>
  <c r="P58"/>
  <c r="P57"/>
  <c r="P66"/>
  <c r="P65"/>
  <c r="P97"/>
  <c r="P103"/>
  <c r="P101"/>
  <c r="P99"/>
  <c r="P121"/>
  <c r="P120"/>
  <c r="P118"/>
  <c r="P407"/>
  <c r="P405"/>
  <c r="P404"/>
  <c r="P423"/>
  <c r="P421"/>
  <c r="P419"/>
  <c r="P418"/>
  <c r="P435"/>
  <c r="P434"/>
  <c r="P442"/>
  <c r="P441"/>
  <c r="P485"/>
  <c r="P488"/>
  <c r="P482"/>
  <c r="P480"/>
  <c r="P490"/>
  <c r="P479"/>
  <c r="P525"/>
  <c r="P527"/>
  <c r="P531"/>
  <c r="P533"/>
  <c r="P535"/>
  <c r="P539"/>
  <c r="P541"/>
  <c r="P543"/>
  <c r="P537"/>
  <c r="P545"/>
  <c r="P571"/>
  <c r="P558"/>
  <c r="P579"/>
  <c r="P578"/>
  <c r="P585"/>
  <c r="P587"/>
  <c r="P584"/>
  <c r="P601"/>
  <c r="P599"/>
  <c r="P598"/>
  <c r="P605"/>
  <c r="P604"/>
  <c r="P612"/>
  <c r="P611"/>
  <c r="P659"/>
  <c r="P663"/>
  <c r="P665"/>
  <c r="P658"/>
  <c r="Q681"/>
  <c r="Q679"/>
  <c r="Q678"/>
  <c r="Q34"/>
  <c r="Q33"/>
  <c r="Q26"/>
  <c r="Q28"/>
  <c r="Q30"/>
  <c r="Q25"/>
  <c r="Q103"/>
  <c r="Q101"/>
  <c r="Q97"/>
  <c r="Q99"/>
  <c r="Q96"/>
  <c r="Q58"/>
  <c r="Q57"/>
  <c r="Q66"/>
  <c r="Q65"/>
  <c r="Q22"/>
  <c r="Q21"/>
  <c r="Q19"/>
  <c r="Q587"/>
  <c r="Q585"/>
  <c r="Q584"/>
  <c r="Q665"/>
  <c r="Q659"/>
  <c r="Q663"/>
  <c r="Q658"/>
  <c r="Q601"/>
  <c r="Q599"/>
  <c r="Q598"/>
  <c r="Q605"/>
  <c r="Q604"/>
  <c r="Q612"/>
  <c r="Q611"/>
  <c r="Q442"/>
  <c r="Q441"/>
  <c r="Q423"/>
  <c r="Q421"/>
  <c r="Q419"/>
  <c r="Q418"/>
  <c r="Q405"/>
  <c r="Q407"/>
  <c r="Q404"/>
  <c r="Q446"/>
  <c r="Q450"/>
  <c r="Q435"/>
  <c r="Q434"/>
  <c r="Q351"/>
  <c r="Q353"/>
  <c r="Q355"/>
  <c r="Q357"/>
  <c r="Q209"/>
  <c r="Q240"/>
  <c r="Q213"/>
  <c r="Q217"/>
  <c r="Q203"/>
  <c r="Q172"/>
  <c r="Q175"/>
  <c r="Q174"/>
  <c r="Q171"/>
  <c r="Q198"/>
  <c r="Q197"/>
  <c r="Q168"/>
  <c r="Q167"/>
  <c r="Q189"/>
  <c r="Q191"/>
  <c r="Q188"/>
  <c r="Q527"/>
  <c r="Q531"/>
  <c r="Q543"/>
  <c r="Q539"/>
  <c r="Q541"/>
  <c r="Q537"/>
  <c r="Q545"/>
  <c r="Q525"/>
  <c r="Q533"/>
  <c r="Q535"/>
  <c r="Q571"/>
  <c r="Q558"/>
  <c r="Q579"/>
  <c r="Q578"/>
  <c r="Q121"/>
  <c r="Q120"/>
  <c r="Q118"/>
  <c r="M679"/>
  <c r="M681"/>
  <c r="M678"/>
  <c r="M699"/>
  <c r="M729"/>
  <c r="M690"/>
  <c r="M754"/>
  <c r="M759"/>
  <c r="M758"/>
  <c r="M753"/>
  <c r="M305"/>
  <c r="M309"/>
  <c r="M313"/>
  <c r="M307"/>
  <c r="M302"/>
  <c r="M351"/>
  <c r="M353"/>
  <c r="M355"/>
  <c r="M357"/>
  <c r="M359"/>
  <c r="M367"/>
  <c r="M348"/>
  <c r="M369"/>
  <c r="M342"/>
  <c r="M379"/>
  <c r="M378"/>
  <c r="M217"/>
  <c r="M213"/>
  <c r="M209"/>
  <c r="M240"/>
  <c r="M203"/>
  <c r="M172"/>
  <c r="M175"/>
  <c r="M174"/>
  <c r="M171"/>
  <c r="M164"/>
  <c r="M163"/>
  <c r="M168"/>
  <c r="M167"/>
  <c r="M189"/>
  <c r="M191"/>
  <c r="M188"/>
  <c r="M198"/>
  <c r="M197"/>
  <c r="M22"/>
  <c r="M21"/>
  <c r="M26"/>
  <c r="M28"/>
  <c r="M30"/>
  <c r="M25"/>
  <c r="M34"/>
  <c r="M33"/>
  <c r="M58"/>
  <c r="M57"/>
  <c r="M66"/>
  <c r="M65"/>
  <c r="M97"/>
  <c r="M103"/>
  <c r="M101"/>
  <c r="M109"/>
  <c r="M99"/>
  <c r="M96"/>
  <c r="M121"/>
  <c r="M120"/>
  <c r="M137"/>
  <c r="M146"/>
  <c r="M131"/>
  <c r="M118"/>
  <c r="M394"/>
  <c r="M396"/>
  <c r="M393"/>
  <c r="M387"/>
  <c r="M407"/>
  <c r="M405"/>
  <c r="M404"/>
  <c r="M423"/>
  <c r="M421"/>
  <c r="M419"/>
  <c r="M418"/>
  <c r="M435"/>
  <c r="M434"/>
  <c r="M442"/>
  <c r="M441"/>
  <c r="M450"/>
  <c r="M446"/>
  <c r="M459"/>
  <c r="M457"/>
  <c r="M445"/>
  <c r="M504"/>
  <c r="M502"/>
  <c r="M485"/>
  <c r="M488"/>
  <c r="M482"/>
  <c r="M480"/>
  <c r="M490"/>
  <c r="M479"/>
  <c r="M525"/>
  <c r="M527"/>
  <c r="M531"/>
  <c r="M533"/>
  <c r="M535"/>
  <c r="M539"/>
  <c r="M541"/>
  <c r="M543"/>
  <c r="M537"/>
  <c r="M545"/>
  <c r="M571"/>
  <c r="M558"/>
  <c r="M579"/>
  <c r="M578"/>
  <c r="M585"/>
  <c r="M587"/>
  <c r="M584"/>
  <c r="M601"/>
  <c r="M599"/>
  <c r="M598"/>
  <c r="M605"/>
  <c r="M604"/>
  <c r="M612"/>
  <c r="M611"/>
  <c r="M616"/>
  <c r="M618"/>
  <c r="M620"/>
  <c r="M622"/>
  <c r="M615"/>
  <c r="M659"/>
  <c r="M663"/>
  <c r="M665"/>
  <c r="M658"/>
  <c r="L503"/>
  <c r="K503"/>
  <c r="K504"/>
  <c r="K502"/>
  <c r="J503"/>
  <c r="L504"/>
  <c r="L502"/>
  <c r="K485"/>
  <c r="K488"/>
  <c r="K482"/>
  <c r="K480"/>
  <c r="K490"/>
  <c r="K479"/>
  <c r="L485"/>
  <c r="L488"/>
  <c r="L482"/>
  <c r="L480"/>
  <c r="L490"/>
  <c r="L479"/>
  <c r="K770"/>
  <c r="L770"/>
  <c r="K766"/>
  <c r="K763"/>
  <c r="L766"/>
  <c r="L763"/>
  <c r="J764"/>
  <c r="K754"/>
  <c r="K759"/>
  <c r="K758"/>
  <c r="K753"/>
  <c r="L754"/>
  <c r="L759"/>
  <c r="L758"/>
  <c r="L753"/>
  <c r="K729"/>
  <c r="L729"/>
  <c r="J731"/>
  <c r="K699"/>
  <c r="K690"/>
  <c r="L699"/>
  <c r="L690"/>
  <c r="K679"/>
  <c r="K678"/>
  <c r="L679"/>
  <c r="L678"/>
  <c r="J680"/>
  <c r="K673"/>
  <c r="K672"/>
  <c r="K670"/>
  <c r="L673"/>
  <c r="L672"/>
  <c r="K663"/>
  <c r="L663"/>
  <c r="K665"/>
  <c r="L665"/>
  <c r="K659"/>
  <c r="K658"/>
  <c r="L659"/>
  <c r="L658"/>
  <c r="K622"/>
  <c r="L622"/>
  <c r="K620"/>
  <c r="L620"/>
  <c r="K618"/>
  <c r="L618"/>
  <c r="K616"/>
  <c r="K615"/>
  <c r="L616"/>
  <c r="L615"/>
  <c r="K612"/>
  <c r="K611"/>
  <c r="L612"/>
  <c r="L611"/>
  <c r="K605"/>
  <c r="K604"/>
  <c r="L605"/>
  <c r="L604"/>
  <c r="K601"/>
  <c r="K599"/>
  <c r="K598"/>
  <c r="L601"/>
  <c r="L599"/>
  <c r="L598"/>
  <c r="K587"/>
  <c r="L587"/>
  <c r="K585"/>
  <c r="K584"/>
  <c r="L585"/>
  <c r="L584"/>
  <c r="K579"/>
  <c r="K578"/>
  <c r="L579"/>
  <c r="L578"/>
  <c r="K571"/>
  <c r="K558"/>
  <c r="L571"/>
  <c r="L558"/>
  <c r="K545"/>
  <c r="L545"/>
  <c r="K543"/>
  <c r="L543"/>
  <c r="K541"/>
  <c r="L541"/>
  <c r="K539"/>
  <c r="K537"/>
  <c r="L539"/>
  <c r="L537"/>
  <c r="L525"/>
  <c r="L527"/>
  <c r="L531"/>
  <c r="L533"/>
  <c r="L535"/>
  <c r="L524"/>
  <c r="K535"/>
  <c r="K533"/>
  <c r="K531"/>
  <c r="K527"/>
  <c r="K525"/>
  <c r="J491"/>
  <c r="J481"/>
  <c r="K459"/>
  <c r="K457"/>
  <c r="L459"/>
  <c r="L457"/>
  <c r="J458"/>
  <c r="K450"/>
  <c r="K446"/>
  <c r="K445"/>
  <c r="L450"/>
  <c r="L446"/>
  <c r="L445"/>
  <c r="J447"/>
  <c r="J449"/>
  <c r="J448"/>
  <c r="J446"/>
  <c r="J450"/>
  <c r="J459"/>
  <c r="J457"/>
  <c r="K442"/>
  <c r="K441"/>
  <c r="L442"/>
  <c r="L441"/>
  <c r="K435"/>
  <c r="K434"/>
  <c r="L435"/>
  <c r="L434"/>
  <c r="J436"/>
  <c r="K423"/>
  <c r="L423"/>
  <c r="J424"/>
  <c r="K421"/>
  <c r="L421"/>
  <c r="J422"/>
  <c r="K419"/>
  <c r="K418"/>
  <c r="L419"/>
  <c r="L418"/>
  <c r="K407"/>
  <c r="L407"/>
  <c r="L405"/>
  <c r="L404"/>
  <c r="L402"/>
  <c r="K405"/>
  <c r="K404"/>
  <c r="K396"/>
  <c r="L396"/>
  <c r="K394"/>
  <c r="K393"/>
  <c r="K387"/>
  <c r="L394"/>
  <c r="L393"/>
  <c r="L387"/>
  <c r="K379"/>
  <c r="K378"/>
  <c r="L379"/>
  <c r="L378"/>
  <c r="K369"/>
  <c r="L369"/>
  <c r="K367"/>
  <c r="L367"/>
  <c r="K359"/>
  <c r="L359"/>
  <c r="K357"/>
  <c r="L357"/>
  <c r="K355"/>
  <c r="L355"/>
  <c r="K353"/>
  <c r="L353"/>
  <c r="K351"/>
  <c r="L351"/>
  <c r="L348"/>
  <c r="L342"/>
  <c r="K348"/>
  <c r="K342"/>
  <c r="K313"/>
  <c r="L313"/>
  <c r="K309"/>
  <c r="L309"/>
  <c r="K307"/>
  <c r="L307"/>
  <c r="K305"/>
  <c r="K302"/>
  <c r="L305"/>
  <c r="L302"/>
  <c r="K285"/>
  <c r="L285"/>
  <c r="K283"/>
  <c r="L283"/>
  <c r="K281"/>
  <c r="L281"/>
  <c r="K277"/>
  <c r="L277"/>
  <c r="K275"/>
  <c r="L275"/>
  <c r="K273"/>
  <c r="K272"/>
  <c r="K260"/>
  <c r="K258"/>
  <c r="L273"/>
  <c r="L272"/>
  <c r="L260"/>
  <c r="K240"/>
  <c r="L240"/>
  <c r="K217"/>
  <c r="L217"/>
  <c r="K213"/>
  <c r="L213"/>
  <c r="K211"/>
  <c r="L211"/>
  <c r="K209"/>
  <c r="L209"/>
  <c r="K203"/>
  <c r="L203"/>
  <c r="K198"/>
  <c r="K197"/>
  <c r="L198"/>
  <c r="L197"/>
  <c r="K191"/>
  <c r="L191"/>
  <c r="K189"/>
  <c r="K188"/>
  <c r="L189"/>
  <c r="L188"/>
  <c r="K183"/>
  <c r="L183"/>
  <c r="K181"/>
  <c r="L181"/>
  <c r="K179"/>
  <c r="K177"/>
  <c r="L179"/>
  <c r="L177"/>
  <c r="K175"/>
  <c r="K174"/>
  <c r="L175"/>
  <c r="L174"/>
  <c r="K172"/>
  <c r="L172"/>
  <c r="L171"/>
  <c r="K168"/>
  <c r="K167"/>
  <c r="L168"/>
  <c r="L167"/>
  <c r="K164"/>
  <c r="K163"/>
  <c r="L164"/>
  <c r="L163"/>
  <c r="L161"/>
  <c r="K146"/>
  <c r="L146"/>
  <c r="K137"/>
  <c r="K131"/>
  <c r="L137"/>
  <c r="L131"/>
  <c r="K121"/>
  <c r="K120"/>
  <c r="L121"/>
  <c r="L120"/>
  <c r="L118"/>
  <c r="K109"/>
  <c r="L109"/>
  <c r="K101"/>
  <c r="L101"/>
  <c r="K99"/>
  <c r="L99"/>
  <c r="K97"/>
  <c r="K96"/>
  <c r="L97"/>
  <c r="L96"/>
  <c r="K66"/>
  <c r="K65"/>
  <c r="L66"/>
  <c r="L65"/>
  <c r="K58"/>
  <c r="K57"/>
  <c r="L58"/>
  <c r="L57"/>
  <c r="K34"/>
  <c r="K33"/>
  <c r="L34"/>
  <c r="L33"/>
  <c r="K30"/>
  <c r="L30"/>
  <c r="K28"/>
  <c r="L28"/>
  <c r="K26"/>
  <c r="K25"/>
  <c r="L26"/>
  <c r="L25"/>
  <c r="K22"/>
  <c r="K21"/>
  <c r="L22"/>
  <c r="L21"/>
  <c r="H458"/>
  <c r="G458"/>
  <c r="G108"/>
  <c r="H449"/>
  <c r="I459"/>
  <c r="I457"/>
  <c r="H459"/>
  <c r="H457"/>
  <c r="G460"/>
  <c r="G459"/>
  <c r="H216"/>
  <c r="H215"/>
  <c r="H213"/>
  <c r="H209"/>
  <c r="H211"/>
  <c r="H218"/>
  <c r="H217"/>
  <c r="H240"/>
  <c r="H203"/>
  <c r="I215"/>
  <c r="I213"/>
  <c r="I240"/>
  <c r="I209"/>
  <c r="I211"/>
  <c r="I217"/>
  <c r="I203"/>
  <c r="J216"/>
  <c r="J215"/>
  <c r="J213"/>
  <c r="J218"/>
  <c r="J217"/>
  <c r="J211"/>
  <c r="J240"/>
  <c r="J209"/>
  <c r="G216"/>
  <c r="G215"/>
  <c r="G214"/>
  <c r="G212"/>
  <c r="G211"/>
  <c r="G210"/>
  <c r="G209"/>
  <c r="G241"/>
  <c r="G240"/>
  <c r="H35"/>
  <c r="H34"/>
  <c r="H33"/>
  <c r="H110"/>
  <c r="H109"/>
  <c r="H102"/>
  <c r="H101"/>
  <c r="H97"/>
  <c r="H99"/>
  <c r="H96"/>
  <c r="H22"/>
  <c r="H21"/>
  <c r="H26"/>
  <c r="H28"/>
  <c r="H30"/>
  <c r="H25"/>
  <c r="H58"/>
  <c r="H57"/>
  <c r="H66"/>
  <c r="H65"/>
  <c r="H19"/>
  <c r="I34"/>
  <c r="I33"/>
  <c r="J35"/>
  <c r="J34"/>
  <c r="J33"/>
  <c r="G35"/>
  <c r="G34"/>
  <c r="G33"/>
  <c r="J110"/>
  <c r="H369"/>
  <c r="H352"/>
  <c r="H354"/>
  <c r="H356"/>
  <c r="H357"/>
  <c r="H359"/>
  <c r="H367"/>
  <c r="I351"/>
  <c r="I353"/>
  <c r="I355"/>
  <c r="I357"/>
  <c r="I359"/>
  <c r="I367"/>
  <c r="I369"/>
  <c r="J369"/>
  <c r="J352"/>
  <c r="J351"/>
  <c r="J354"/>
  <c r="J353"/>
  <c r="J356"/>
  <c r="J355"/>
  <c r="J357"/>
  <c r="J359"/>
  <c r="J367"/>
  <c r="G372"/>
  <c r="G369"/>
  <c r="G349"/>
  <c r="G358"/>
  <c r="G357"/>
  <c r="G360"/>
  <c r="G359"/>
  <c r="G368"/>
  <c r="G367"/>
  <c r="F369"/>
  <c r="J314"/>
  <c r="H314"/>
  <c r="G286"/>
  <c r="H285"/>
  <c r="I285"/>
  <c r="J285"/>
  <c r="G285"/>
  <c r="J282"/>
  <c r="H282"/>
  <c r="H277"/>
  <c r="H281"/>
  <c r="H283"/>
  <c r="H275"/>
  <c r="H273"/>
  <c r="H272"/>
  <c r="H260"/>
  <c r="I273"/>
  <c r="I272"/>
  <c r="I277"/>
  <c r="I281"/>
  <c r="I283"/>
  <c r="I275"/>
  <c r="J277"/>
  <c r="J281"/>
  <c r="J283"/>
  <c r="J275"/>
  <c r="J273"/>
  <c r="J272"/>
  <c r="J260"/>
  <c r="G276"/>
  <c r="G278"/>
  <c r="G277"/>
  <c r="G284"/>
  <c r="G283"/>
  <c r="G282"/>
  <c r="G281"/>
  <c r="G275"/>
  <c r="G274"/>
  <c r="G273"/>
  <c r="G272"/>
  <c r="I101"/>
  <c r="J102"/>
  <c r="J101"/>
  <c r="J97"/>
  <c r="J109"/>
  <c r="J99"/>
  <c r="J96"/>
  <c r="G107"/>
  <c r="J190"/>
  <c r="H190"/>
  <c r="H189"/>
  <c r="H191"/>
  <c r="H188"/>
  <c r="I189"/>
  <c r="I191"/>
  <c r="I188"/>
  <c r="J189"/>
  <c r="J191"/>
  <c r="J188"/>
  <c r="G190"/>
  <c r="G189"/>
  <c r="G191"/>
  <c r="G188"/>
  <c r="H503"/>
  <c r="H502"/>
  <c r="H424"/>
  <c r="H422"/>
  <c r="H485"/>
  <c r="H488"/>
  <c r="H482"/>
  <c r="H481"/>
  <c r="H480"/>
  <c r="H491"/>
  <c r="H490"/>
  <c r="I485"/>
  <c r="I488"/>
  <c r="I482"/>
  <c r="I480"/>
  <c r="I490"/>
  <c r="I502"/>
  <c r="I479"/>
  <c r="J502"/>
  <c r="J485"/>
  <c r="J488"/>
  <c r="J482"/>
  <c r="J480"/>
  <c r="J490"/>
  <c r="J479"/>
  <c r="G503"/>
  <c r="G502"/>
  <c r="G487"/>
  <c r="G485"/>
  <c r="G489"/>
  <c r="G488"/>
  <c r="G481"/>
  <c r="G480"/>
  <c r="G491"/>
  <c r="G490"/>
  <c r="I659"/>
  <c r="I663"/>
  <c r="I665"/>
  <c r="I658"/>
  <c r="J665"/>
  <c r="J659"/>
  <c r="J663"/>
  <c r="J658"/>
  <c r="H665"/>
  <c r="H659"/>
  <c r="H663"/>
  <c r="H658"/>
  <c r="G668"/>
  <c r="G665"/>
  <c r="G660"/>
  <c r="G659"/>
  <c r="G664"/>
  <c r="G663"/>
  <c r="G658"/>
  <c r="H764"/>
  <c r="H680"/>
  <c r="H138"/>
  <c r="H146"/>
  <c r="H137"/>
  <c r="H131"/>
  <c r="I137"/>
  <c r="I146"/>
  <c r="I131"/>
  <c r="J146"/>
  <c r="J137"/>
  <c r="J131"/>
  <c r="G147"/>
  <c r="G146"/>
  <c r="G138"/>
  <c r="G137"/>
  <c r="G131"/>
  <c r="H309"/>
  <c r="H313"/>
  <c r="H307"/>
  <c r="H305"/>
  <c r="H302"/>
  <c r="I309"/>
  <c r="I313"/>
  <c r="I307"/>
  <c r="I305"/>
  <c r="J309"/>
  <c r="J313"/>
  <c r="J307"/>
  <c r="G308"/>
  <c r="G310"/>
  <c r="G309"/>
  <c r="G314"/>
  <c r="G313"/>
  <c r="G307"/>
  <c r="F367"/>
  <c r="I673"/>
  <c r="I672"/>
  <c r="I679"/>
  <c r="I678"/>
  <c r="I699"/>
  <c r="I729"/>
  <c r="I690"/>
  <c r="I754"/>
  <c r="I759"/>
  <c r="I758"/>
  <c r="I766"/>
  <c r="I770"/>
  <c r="I763"/>
  <c r="I753"/>
  <c r="I585"/>
  <c r="I587"/>
  <c r="I584"/>
  <c r="I620"/>
  <c r="I622"/>
  <c r="I616"/>
  <c r="I618"/>
  <c r="I615"/>
  <c r="I601"/>
  <c r="I599"/>
  <c r="I598"/>
  <c r="I605"/>
  <c r="I604"/>
  <c r="I612"/>
  <c r="I611"/>
  <c r="I525"/>
  <c r="I527"/>
  <c r="I531"/>
  <c r="I533"/>
  <c r="I535"/>
  <c r="I539"/>
  <c r="I543"/>
  <c r="I541"/>
  <c r="I537"/>
  <c r="I545"/>
  <c r="I524"/>
  <c r="I571"/>
  <c r="I558"/>
  <c r="I579"/>
  <c r="I578"/>
  <c r="I407"/>
  <c r="I405"/>
  <c r="I404"/>
  <c r="I423"/>
  <c r="I421"/>
  <c r="I419"/>
  <c r="I418"/>
  <c r="I435"/>
  <c r="I434"/>
  <c r="I442"/>
  <c r="I441"/>
  <c r="I450"/>
  <c r="I448"/>
  <c r="I446"/>
  <c r="I445"/>
  <c r="J673"/>
  <c r="J672"/>
  <c r="J679"/>
  <c r="J678"/>
  <c r="J699"/>
  <c r="J729"/>
  <c r="J690"/>
  <c r="J754"/>
  <c r="J759"/>
  <c r="J758"/>
  <c r="J766"/>
  <c r="J770"/>
  <c r="J763"/>
  <c r="J753"/>
  <c r="J585"/>
  <c r="J587"/>
  <c r="J584"/>
  <c r="J601"/>
  <c r="J599"/>
  <c r="J598"/>
  <c r="J605"/>
  <c r="J604"/>
  <c r="J612"/>
  <c r="J611"/>
  <c r="J616"/>
  <c r="J618"/>
  <c r="J620"/>
  <c r="J622"/>
  <c r="J615"/>
  <c r="J525"/>
  <c r="J527"/>
  <c r="J531"/>
  <c r="J533"/>
  <c r="J535"/>
  <c r="J539"/>
  <c r="J541"/>
  <c r="J543"/>
  <c r="J537"/>
  <c r="J545"/>
  <c r="J571"/>
  <c r="J558"/>
  <c r="J579"/>
  <c r="J578"/>
  <c r="J407"/>
  <c r="J405"/>
  <c r="J404"/>
  <c r="J423"/>
  <c r="J421"/>
  <c r="J419"/>
  <c r="J418"/>
  <c r="J435"/>
  <c r="J434"/>
  <c r="J442"/>
  <c r="J441"/>
  <c r="H673"/>
  <c r="H672"/>
  <c r="H679"/>
  <c r="H678"/>
  <c r="H699"/>
  <c r="H731"/>
  <c r="H729"/>
  <c r="H690"/>
  <c r="H754"/>
  <c r="H759"/>
  <c r="H758"/>
  <c r="H766"/>
  <c r="H770"/>
  <c r="H763"/>
  <c r="H585"/>
  <c r="H587"/>
  <c r="H584"/>
  <c r="H601"/>
  <c r="H599"/>
  <c r="H598"/>
  <c r="H605"/>
  <c r="H604"/>
  <c r="H612"/>
  <c r="H611"/>
  <c r="H616"/>
  <c r="H618"/>
  <c r="H620"/>
  <c r="H622"/>
  <c r="H615"/>
  <c r="H525"/>
  <c r="H527"/>
  <c r="H531"/>
  <c r="H533"/>
  <c r="H535"/>
  <c r="H539"/>
  <c r="H541"/>
  <c r="H543"/>
  <c r="H537"/>
  <c r="H545"/>
  <c r="H524"/>
  <c r="H571"/>
  <c r="H558"/>
  <c r="H579"/>
  <c r="H578"/>
  <c r="H522"/>
  <c r="H407"/>
  <c r="H405"/>
  <c r="H404"/>
  <c r="H423"/>
  <c r="H421"/>
  <c r="H419"/>
  <c r="H418"/>
  <c r="H436"/>
  <c r="H435"/>
  <c r="H434"/>
  <c r="H442"/>
  <c r="H441"/>
  <c r="H450"/>
  <c r="H447"/>
  <c r="H448"/>
  <c r="H446"/>
  <c r="H445"/>
  <c r="G447"/>
  <c r="G449"/>
  <c r="G448"/>
  <c r="G674"/>
  <c r="G673"/>
  <c r="G672"/>
  <c r="G680"/>
  <c r="G679"/>
  <c r="G678"/>
  <c r="G701"/>
  <c r="G700"/>
  <c r="G699"/>
  <c r="G730"/>
  <c r="G731"/>
  <c r="G729"/>
  <c r="G690"/>
  <c r="G755"/>
  <c r="G754"/>
  <c r="G760"/>
  <c r="G759"/>
  <c r="G758"/>
  <c r="G764"/>
  <c r="G765"/>
  <c r="G767"/>
  <c r="G766"/>
  <c r="G771"/>
  <c r="G770"/>
  <c r="F673"/>
  <c r="F672"/>
  <c r="F679"/>
  <c r="F678"/>
  <c r="F699"/>
  <c r="F729"/>
  <c r="F690"/>
  <c r="F754"/>
  <c r="F759"/>
  <c r="F758"/>
  <c r="F766"/>
  <c r="F770"/>
  <c r="F763"/>
  <c r="F753"/>
  <c r="F659"/>
  <c r="F663"/>
  <c r="F658"/>
  <c r="G395"/>
  <c r="G394"/>
  <c r="G397"/>
  <c r="G396"/>
  <c r="H394"/>
  <c r="H396"/>
  <c r="H393"/>
  <c r="H387"/>
  <c r="I394"/>
  <c r="I396"/>
  <c r="I393"/>
  <c r="I387"/>
  <c r="J394"/>
  <c r="J396"/>
  <c r="J393"/>
  <c r="F394"/>
  <c r="F396"/>
  <c r="F393"/>
  <c r="F387"/>
  <c r="J305"/>
  <c r="G306"/>
  <c r="G305"/>
  <c r="F305"/>
  <c r="F309"/>
  <c r="F313"/>
  <c r="F307"/>
  <c r="F302"/>
  <c r="F215"/>
  <c r="F213"/>
  <c r="F209"/>
  <c r="F211"/>
  <c r="F217"/>
  <c r="F203"/>
  <c r="G180"/>
  <c r="G179"/>
  <c r="G182"/>
  <c r="G181"/>
  <c r="G184"/>
  <c r="G183"/>
  <c r="G177"/>
  <c r="H179"/>
  <c r="H181"/>
  <c r="H183"/>
  <c r="H177"/>
  <c r="I179"/>
  <c r="I181"/>
  <c r="I183"/>
  <c r="I177"/>
  <c r="J179"/>
  <c r="J181"/>
  <c r="J183"/>
  <c r="J177"/>
  <c r="F179"/>
  <c r="F181"/>
  <c r="F183"/>
  <c r="F177"/>
  <c r="G98"/>
  <c r="G97"/>
  <c r="I97"/>
  <c r="F97"/>
  <c r="J22"/>
  <c r="J21"/>
  <c r="J26"/>
  <c r="J28"/>
  <c r="J30"/>
  <c r="J25"/>
  <c r="J58"/>
  <c r="J57"/>
  <c r="J66"/>
  <c r="J65"/>
  <c r="G23"/>
  <c r="G22"/>
  <c r="G21"/>
  <c r="G27"/>
  <c r="G26"/>
  <c r="G29"/>
  <c r="G28"/>
  <c r="G31"/>
  <c r="G30"/>
  <c r="G59"/>
  <c r="G58"/>
  <c r="G57"/>
  <c r="G67"/>
  <c r="G66"/>
  <c r="G65"/>
  <c r="G110"/>
  <c r="G109"/>
  <c r="G100"/>
  <c r="G99"/>
  <c r="I22"/>
  <c r="I21"/>
  <c r="I26"/>
  <c r="I28"/>
  <c r="I30"/>
  <c r="I25"/>
  <c r="I58"/>
  <c r="I57"/>
  <c r="I66"/>
  <c r="I65"/>
  <c r="I109"/>
  <c r="I99"/>
  <c r="I96"/>
  <c r="F22"/>
  <c r="F21"/>
  <c r="F109"/>
  <c r="F101"/>
  <c r="F99"/>
  <c r="F96"/>
  <c r="F26"/>
  <c r="F28"/>
  <c r="F30"/>
  <c r="F25"/>
  <c r="F34"/>
  <c r="F33"/>
  <c r="F58"/>
  <c r="F57"/>
  <c r="F66"/>
  <c r="F65"/>
  <c r="F277"/>
  <c r="F281"/>
  <c r="F283"/>
  <c r="F275"/>
  <c r="F285"/>
  <c r="F260"/>
  <c r="G173"/>
  <c r="G172"/>
  <c r="G176"/>
  <c r="G175"/>
  <c r="G174"/>
  <c r="G171"/>
  <c r="H172"/>
  <c r="H175"/>
  <c r="H174"/>
  <c r="H171"/>
  <c r="I172"/>
  <c r="I175"/>
  <c r="I174"/>
  <c r="I171"/>
  <c r="J172"/>
  <c r="J175"/>
  <c r="J174"/>
  <c r="J171"/>
  <c r="F172"/>
  <c r="F175"/>
  <c r="F174"/>
  <c r="F171"/>
  <c r="G546"/>
  <c r="G545"/>
  <c r="G532"/>
  <c r="G531"/>
  <c r="G534"/>
  <c r="G533"/>
  <c r="G536"/>
  <c r="G535"/>
  <c r="G538"/>
  <c r="G540"/>
  <c r="G539"/>
  <c r="G542"/>
  <c r="G541"/>
  <c r="G544"/>
  <c r="G543"/>
  <c r="G537"/>
  <c r="G526"/>
  <c r="G525"/>
  <c r="G528"/>
  <c r="G527"/>
  <c r="G572"/>
  <c r="G571"/>
  <c r="G558"/>
  <c r="G580"/>
  <c r="G579"/>
  <c r="G578"/>
  <c r="F525"/>
  <c r="F527"/>
  <c r="F531"/>
  <c r="F533"/>
  <c r="F535"/>
  <c r="F539"/>
  <c r="F541"/>
  <c r="F543"/>
  <c r="F537"/>
  <c r="F545"/>
  <c r="F571"/>
  <c r="F558"/>
  <c r="F579"/>
  <c r="F578"/>
  <c r="G165"/>
  <c r="G164"/>
  <c r="G163"/>
  <c r="G169"/>
  <c r="G168"/>
  <c r="G167"/>
  <c r="G199"/>
  <c r="G198"/>
  <c r="G197"/>
  <c r="H164"/>
  <c r="H163"/>
  <c r="H168"/>
  <c r="H167"/>
  <c r="H198"/>
  <c r="H197"/>
  <c r="I164"/>
  <c r="I163"/>
  <c r="I168"/>
  <c r="I167"/>
  <c r="I198"/>
  <c r="I197"/>
  <c r="J164"/>
  <c r="J163"/>
  <c r="J168"/>
  <c r="J167"/>
  <c r="J198"/>
  <c r="J197"/>
  <c r="F164"/>
  <c r="F163"/>
  <c r="F168"/>
  <c r="F167"/>
  <c r="F189"/>
  <c r="F188"/>
  <c r="F198"/>
  <c r="F197"/>
  <c r="F446"/>
  <c r="G839"/>
  <c r="G622"/>
  <c r="G621"/>
  <c r="G620"/>
  <c r="G619"/>
  <c r="G618"/>
  <c r="G617"/>
  <c r="G616"/>
  <c r="G613"/>
  <c r="G606"/>
  <c r="G605"/>
  <c r="G604"/>
  <c r="G602"/>
  <c r="G600"/>
  <c r="G588"/>
  <c r="G587"/>
  <c r="G586"/>
  <c r="G585"/>
  <c r="G451"/>
  <c r="G443"/>
  <c r="G442"/>
  <c r="G441"/>
  <c r="G436"/>
  <c r="G424"/>
  <c r="G423"/>
  <c r="G422"/>
  <c r="G421"/>
  <c r="G420"/>
  <c r="G419"/>
  <c r="G418"/>
  <c r="G408"/>
  <c r="G406"/>
  <c r="G380"/>
  <c r="G379"/>
  <c r="G378"/>
  <c r="G122"/>
  <c r="G121"/>
  <c r="G120"/>
  <c r="G118"/>
  <c r="G405"/>
  <c r="G407"/>
  <c r="G404"/>
  <c r="G435"/>
  <c r="G434"/>
  <c r="G450"/>
  <c r="G599"/>
  <c r="G601"/>
  <c r="G598"/>
  <c r="G612"/>
  <c r="G611"/>
  <c r="H121"/>
  <c r="H120"/>
  <c r="H118"/>
  <c r="H379"/>
  <c r="H378"/>
  <c r="I121"/>
  <c r="I120"/>
  <c r="I118"/>
  <c r="I379"/>
  <c r="I378"/>
  <c r="J121"/>
  <c r="J120"/>
  <c r="J379"/>
  <c r="J378"/>
  <c r="J387"/>
  <c r="F488"/>
  <c r="F121"/>
  <c r="F120"/>
  <c r="F137"/>
  <c r="F131"/>
  <c r="F118"/>
  <c r="F351"/>
  <c r="F353"/>
  <c r="F355"/>
  <c r="F357"/>
  <c r="F359"/>
  <c r="F379"/>
  <c r="F378"/>
  <c r="F407"/>
  <c r="F405"/>
  <c r="F404"/>
  <c r="F423"/>
  <c r="F421"/>
  <c r="F419"/>
  <c r="F435"/>
  <c r="F434"/>
  <c r="F442"/>
  <c r="F441"/>
  <c r="F450"/>
  <c r="F457"/>
  <c r="F445"/>
  <c r="F485"/>
  <c r="F482"/>
  <c r="F480"/>
  <c r="F490"/>
  <c r="F585"/>
  <c r="F587"/>
  <c r="F584"/>
  <c r="F601"/>
  <c r="F599"/>
  <c r="F598"/>
  <c r="F605"/>
  <c r="F604"/>
  <c r="F612"/>
  <c r="F611"/>
  <c r="F616"/>
  <c r="F618"/>
  <c r="F620"/>
  <c r="F622"/>
  <c r="F615"/>
  <c r="G102"/>
  <c r="G101"/>
  <c r="H355"/>
  <c r="G356"/>
  <c r="G355"/>
  <c r="H351"/>
  <c r="H353"/>
  <c r="H348"/>
  <c r="H342"/>
  <c r="H258"/>
  <c r="G352"/>
  <c r="G351"/>
  <c r="G354"/>
  <c r="G353"/>
  <c r="G348"/>
  <c r="G342"/>
  <c r="G260"/>
  <c r="G302"/>
  <c r="G258"/>
  <c r="N164"/>
  <c r="N163"/>
  <c r="N171"/>
  <c r="N203"/>
  <c r="N161"/>
  <c r="I348"/>
  <c r="I342"/>
  <c r="G218"/>
  <c r="G217"/>
  <c r="AB774"/>
  <c r="Y773"/>
  <c r="Y659"/>
  <c r="Y658"/>
  <c r="AB660"/>
  <c r="Y612"/>
  <c r="Y611"/>
  <c r="AB613"/>
  <c r="AB406"/>
  <c r="Y405"/>
  <c r="AB789"/>
  <c r="Y788"/>
  <c r="Y787"/>
  <c r="Y761"/>
  <c r="AB762"/>
  <c r="Y605"/>
  <c r="Y604"/>
  <c r="AB606"/>
  <c r="AB447"/>
  <c r="Y446"/>
  <c r="G96"/>
  <c r="U582"/>
  <c r="V670"/>
  <c r="G584"/>
  <c r="H161"/>
  <c r="H582"/>
  <c r="H753"/>
  <c r="H670"/>
  <c r="I19"/>
  <c r="K171"/>
  <c r="K402"/>
  <c r="J118"/>
  <c r="F161"/>
  <c r="J302"/>
  <c r="G446"/>
  <c r="J670"/>
  <c r="I522"/>
  <c r="J203"/>
  <c r="J161"/>
  <c r="J582"/>
  <c r="K118"/>
  <c r="K582"/>
  <c r="P524"/>
  <c r="P522"/>
  <c r="M260"/>
  <c r="M258"/>
  <c r="P258"/>
  <c r="N393"/>
  <c r="N387"/>
  <c r="N502"/>
  <c r="N479"/>
  <c r="O285"/>
  <c r="O260"/>
  <c r="O258"/>
  <c r="N275"/>
  <c r="N348"/>
  <c r="N342"/>
  <c r="N763"/>
  <c r="N753"/>
  <c r="T753"/>
  <c r="T582"/>
  <c r="T19"/>
  <c r="S258"/>
  <c r="S118"/>
  <c r="R402"/>
  <c r="Y758"/>
  <c r="X393"/>
  <c r="X387"/>
  <c r="V393"/>
  <c r="V387"/>
  <c r="V260"/>
  <c r="V258"/>
  <c r="V171"/>
  <c r="V118"/>
  <c r="V96"/>
  <c r="V19"/>
  <c r="V402"/>
  <c r="Z522"/>
  <c r="AB472"/>
  <c r="Y471"/>
  <c r="Y470"/>
  <c r="Y457"/>
  <c r="Y445"/>
  <c r="AB776"/>
  <c r="Y775"/>
  <c r="AH676"/>
  <c r="AH675"/>
  <c r="AH672"/>
  <c r="AB675"/>
  <c r="Y616"/>
  <c r="AB617"/>
  <c r="AB602"/>
  <c r="Y601"/>
  <c r="AH528"/>
  <c r="AH527"/>
  <c r="AB527"/>
  <c r="AB424"/>
  <c r="Y423"/>
  <c r="AH29"/>
  <c r="AH28"/>
  <c r="AB28"/>
  <c r="F19"/>
  <c r="F670"/>
  <c r="U19"/>
  <c r="T402"/>
  <c r="W258"/>
  <c r="I402"/>
  <c r="I582"/>
  <c r="I670"/>
  <c r="G482"/>
  <c r="G479"/>
  <c r="G213"/>
  <c r="G203"/>
  <c r="G161"/>
  <c r="G457"/>
  <c r="K19"/>
  <c r="L258"/>
  <c r="K524"/>
  <c r="K522"/>
  <c r="L582"/>
  <c r="L670"/>
  <c r="M402"/>
  <c r="M19"/>
  <c r="Q524"/>
  <c r="Q522"/>
  <c r="N615"/>
  <c r="N25"/>
  <c r="P109"/>
  <c r="P96"/>
  <c r="P19"/>
  <c r="P161"/>
  <c r="N457"/>
  <c r="N445"/>
  <c r="N402"/>
  <c r="Q457"/>
  <c r="Q445"/>
  <c r="Q402"/>
  <c r="Q582"/>
  <c r="N729"/>
  <c r="N690"/>
  <c r="N670"/>
  <c r="U260"/>
  <c r="T670"/>
  <c r="T522"/>
  <c r="T118"/>
  <c r="R522"/>
  <c r="Z19"/>
  <c r="Z402"/>
  <c r="Z615"/>
  <c r="Z582"/>
  <c r="Z690"/>
  <c r="Z763"/>
  <c r="Z753"/>
  <c r="Z670"/>
  <c r="U777"/>
  <c r="U772"/>
  <c r="U763"/>
  <c r="U753"/>
  <c r="Y778"/>
  <c r="AH664"/>
  <c r="AH663"/>
  <c r="AB663"/>
  <c r="AB619"/>
  <c r="Y618"/>
  <c r="Y599"/>
  <c r="AB600"/>
  <c r="AB572"/>
  <c r="Y571"/>
  <c r="Y558"/>
  <c r="AB532"/>
  <c r="Y531"/>
  <c r="AH451"/>
  <c r="AH450"/>
  <c r="AB450"/>
  <c r="K161"/>
  <c r="L19"/>
  <c r="L522"/>
  <c r="O582"/>
  <c r="N307"/>
  <c r="N302"/>
  <c r="T260"/>
  <c r="T258"/>
  <c r="S402"/>
  <c r="X118"/>
  <c r="AB672"/>
  <c r="AH741"/>
  <c r="AH740"/>
  <c r="AB740"/>
  <c r="AF59"/>
  <c r="AA58"/>
  <c r="AA57"/>
  <c r="AK28"/>
  <c r="AM29"/>
  <c r="AM28"/>
  <c r="AM113"/>
  <c r="AM112"/>
  <c r="AM111"/>
  <c r="AK112"/>
  <c r="AK111"/>
  <c r="AF122"/>
  <c r="AA121"/>
  <c r="AA120"/>
  <c r="AK737"/>
  <c r="AF736"/>
  <c r="BL48"/>
  <c r="BL121"/>
  <c r="BL120"/>
  <c r="BR209"/>
  <c r="AQ279"/>
  <c r="AQ275"/>
  <c r="AQ260"/>
  <c r="AQ307"/>
  <c r="AQ302"/>
  <c r="AQ342"/>
  <c r="AQ258"/>
  <c r="BY412"/>
  <c r="BY411"/>
  <c r="AY415"/>
  <c r="AY414"/>
  <c r="AZ423"/>
  <c r="AZ418"/>
  <c r="AD753"/>
  <c r="AP402"/>
  <c r="AP819"/>
  <c r="AS118"/>
  <c r="BE462"/>
  <c r="BE461"/>
  <c r="BE457"/>
  <c r="BE445"/>
  <c r="BA118"/>
  <c r="BH690"/>
  <c r="BH743"/>
  <c r="BH763"/>
  <c r="BH753"/>
  <c r="BH670"/>
  <c r="CE307"/>
  <c r="CE333"/>
  <c r="CE302"/>
  <c r="CE258"/>
  <c r="AH212"/>
  <c r="AA22"/>
  <c r="AA21"/>
  <c r="AF23"/>
  <c r="AF102"/>
  <c r="AF98"/>
  <c r="AA97"/>
  <c r="AF613"/>
  <c r="AA612"/>
  <c r="AA611"/>
  <c r="AF762"/>
  <c r="AA761"/>
  <c r="AA733"/>
  <c r="AA732"/>
  <c r="AF734"/>
  <c r="AF312"/>
  <c r="AA311"/>
  <c r="AT83"/>
  <c r="AQ82"/>
  <c r="AD524"/>
  <c r="AD522"/>
  <c r="AD258"/>
  <c r="AD96"/>
  <c r="AG753"/>
  <c r="AN33"/>
  <c r="AW753"/>
  <c r="AW33"/>
  <c r="AZ260"/>
  <c r="BF302"/>
  <c r="BZ91"/>
  <c r="BZ90"/>
  <c r="BZ93"/>
  <c r="BZ86"/>
  <c r="AH701"/>
  <c r="AH699"/>
  <c r="AB699"/>
  <c r="AA423"/>
  <c r="AF424"/>
  <c r="AA399"/>
  <c r="AA398"/>
  <c r="AF400"/>
  <c r="AF280"/>
  <c r="AA279"/>
  <c r="AA103"/>
  <c r="AA101"/>
  <c r="AF104"/>
  <c r="AF100"/>
  <c r="AA99"/>
  <c r="AF617"/>
  <c r="AA616"/>
  <c r="AF210"/>
  <c r="AA209"/>
  <c r="AA219"/>
  <c r="AA211"/>
  <c r="AA203"/>
  <c r="AF676"/>
  <c r="AA675"/>
  <c r="AA672"/>
  <c r="AF778"/>
  <c r="AA777"/>
  <c r="AF774"/>
  <c r="AA773"/>
  <c r="AM507"/>
  <c r="AM506"/>
  <c r="AM502"/>
  <c r="AK506"/>
  <c r="AK502"/>
  <c r="AT125"/>
  <c r="AQ124"/>
  <c r="AE690"/>
  <c r="AC96"/>
  <c r="AC19"/>
  <c r="AA393"/>
  <c r="AA387"/>
  <c r="AJ763"/>
  <c r="AJ753"/>
  <c r="AJ670"/>
  <c r="AO522"/>
  <c r="AO658"/>
  <c r="AO582"/>
  <c r="AO678"/>
  <c r="AS629"/>
  <c r="AS582"/>
  <c r="AW524"/>
  <c r="AW522"/>
  <c r="AV171"/>
  <c r="AZ743"/>
  <c r="AW302"/>
  <c r="BD582"/>
  <c r="BX629"/>
  <c r="BX582"/>
  <c r="AA137"/>
  <c r="AF138"/>
  <c r="AF67"/>
  <c r="AA66"/>
  <c r="AA65"/>
  <c r="AA26"/>
  <c r="AA30"/>
  <c r="AA25"/>
  <c r="AA96"/>
  <c r="AA19"/>
  <c r="AF27"/>
  <c r="AF600"/>
  <c r="AA599"/>
  <c r="AA598"/>
  <c r="AM588"/>
  <c r="AM587"/>
  <c r="AM584"/>
  <c r="AK587"/>
  <c r="AK584"/>
  <c r="AA618"/>
  <c r="AF619"/>
  <c r="AK321"/>
  <c r="AM322"/>
  <c r="AM321"/>
  <c r="AD670"/>
  <c r="AC522"/>
  <c r="AM69"/>
  <c r="AP690"/>
  <c r="AR582"/>
  <c r="AS524"/>
  <c r="AS522"/>
  <c r="AS203"/>
  <c r="AX171"/>
  <c r="AX203"/>
  <c r="AX161"/>
  <c r="AV260"/>
  <c r="AV302"/>
  <c r="AF491"/>
  <c r="AA490"/>
  <c r="AF31"/>
  <c r="AF220"/>
  <c r="AY127"/>
  <c r="AY126"/>
  <c r="AT126"/>
  <c r="AZ129"/>
  <c r="AZ128"/>
  <c r="AU128"/>
  <c r="AZ125"/>
  <c r="AZ124"/>
  <c r="AZ123"/>
  <c r="AZ120"/>
  <c r="AU124"/>
  <c r="BM586"/>
  <c r="BM585"/>
  <c r="BM584"/>
  <c r="BM629"/>
  <c r="BM582"/>
  <c r="BF585"/>
  <c r="BF584"/>
  <c r="AG457"/>
  <c r="AI109"/>
  <c r="AI96"/>
  <c r="AI19"/>
  <c r="AJ404"/>
  <c r="AJ524"/>
  <c r="AJ522"/>
  <c r="AI615"/>
  <c r="AL582"/>
  <c r="AL772"/>
  <c r="AL763"/>
  <c r="AL753"/>
  <c r="AN524"/>
  <c r="AN522"/>
  <c r="AN418"/>
  <c r="AN120"/>
  <c r="AN118"/>
  <c r="AO690"/>
  <c r="AO670"/>
  <c r="AN502"/>
  <c r="AO69"/>
  <c r="AP86"/>
  <c r="AP69"/>
  <c r="AP33"/>
  <c r="AP19"/>
  <c r="AQ161"/>
  <c r="AO161"/>
  <c r="AP203"/>
  <c r="AP387"/>
  <c r="AQ445"/>
  <c r="AQ524"/>
  <c r="AQ522"/>
  <c r="AP582"/>
  <c r="AU404"/>
  <c r="AT171"/>
  <c r="AS479"/>
  <c r="AY203"/>
  <c r="AX629"/>
  <c r="AW479"/>
  <c r="AW171"/>
  <c r="AV797"/>
  <c r="AY404"/>
  <c r="AY584"/>
  <c r="AX302"/>
  <c r="AX584"/>
  <c r="AX582"/>
  <c r="AZ699"/>
  <c r="AZ690"/>
  <c r="AZ670"/>
  <c r="AX699"/>
  <c r="AZ203"/>
  <c r="BE118"/>
  <c r="BD203"/>
  <c r="BB33"/>
  <c r="BC302"/>
  <c r="BH307"/>
  <c r="BH302"/>
  <c r="BH342"/>
  <c r="BH258"/>
  <c r="BG584"/>
  <c r="BJ584"/>
  <c r="BO699"/>
  <c r="BO203"/>
  <c r="BT445"/>
  <c r="BT502"/>
  <c r="BT479"/>
  <c r="BT402"/>
  <c r="BV203"/>
  <c r="BX131"/>
  <c r="BX118"/>
  <c r="Y208"/>
  <c r="U206"/>
  <c r="U203"/>
  <c r="U161"/>
  <c r="AF208"/>
  <c r="AA206"/>
  <c r="AA624"/>
  <c r="AA623"/>
  <c r="AA622"/>
  <c r="AA615"/>
  <c r="AF625"/>
  <c r="AF528"/>
  <c r="AA527"/>
  <c r="AA605"/>
  <c r="AA604"/>
  <c r="AF606"/>
  <c r="AA659"/>
  <c r="AF660"/>
  <c r="AF150"/>
  <c r="AA149"/>
  <c r="AA148"/>
  <c r="AA146"/>
  <c r="AA131"/>
  <c r="AA118"/>
  <c r="AF320"/>
  <c r="AA319"/>
  <c r="AA315"/>
  <c r="AA307"/>
  <c r="AF784"/>
  <c r="AA783"/>
  <c r="AT129"/>
  <c r="AQ128"/>
  <c r="BE372"/>
  <c r="BE370"/>
  <c r="BE369"/>
  <c r="BE342"/>
  <c r="AY370"/>
  <c r="AY369"/>
  <c r="AY342"/>
  <c r="BL332"/>
  <c r="BE331"/>
  <c r="BE328"/>
  <c r="BE307"/>
  <c r="BE302"/>
  <c r="AD171"/>
  <c r="AG524"/>
  <c r="AG522"/>
  <c r="AG479"/>
  <c r="AG418"/>
  <c r="AG445"/>
  <c r="AG402"/>
  <c r="AG260"/>
  <c r="AH210"/>
  <c r="AH209"/>
  <c r="AC445"/>
  <c r="AC402"/>
  <c r="AA758"/>
  <c r="AJ118"/>
  <c r="AI285"/>
  <c r="AI260"/>
  <c r="AI258"/>
  <c r="AJ479"/>
  <c r="AI524"/>
  <c r="AI522"/>
  <c r="AI582"/>
  <c r="AI670"/>
  <c r="AL101"/>
  <c r="AL96"/>
  <c r="AL19"/>
  <c r="AL678"/>
  <c r="AN479"/>
  <c r="AN457"/>
  <c r="AN445"/>
  <c r="AN402"/>
  <c r="AF116"/>
  <c r="AM629"/>
  <c r="AN629"/>
  <c r="AN582"/>
  <c r="AM123"/>
  <c r="AM714"/>
  <c r="AF308"/>
  <c r="AN307"/>
  <c r="AN302"/>
  <c r="AN285"/>
  <c r="AN260"/>
  <c r="AN342"/>
  <c r="AN258"/>
  <c r="AN772"/>
  <c r="AN763"/>
  <c r="AN753"/>
  <c r="AQ86"/>
  <c r="AP161"/>
  <c r="AQ629"/>
  <c r="AQ582"/>
  <c r="AQ763"/>
  <c r="AQ753"/>
  <c r="AQ670"/>
  <c r="AR690"/>
  <c r="AR418"/>
  <c r="AT763"/>
  <c r="AT753"/>
  <c r="AT670"/>
  <c r="AT629"/>
  <c r="AT582"/>
  <c r="AT524"/>
  <c r="AT522"/>
  <c r="AT387"/>
  <c r="AT86"/>
  <c r="AS307"/>
  <c r="AS302"/>
  <c r="AS285"/>
  <c r="AS260"/>
  <c r="AS763"/>
  <c r="AU171"/>
  <c r="AU161"/>
  <c r="AU729"/>
  <c r="AU690"/>
  <c r="AY763"/>
  <c r="AY753"/>
  <c r="AY699"/>
  <c r="AY690"/>
  <c r="AY670"/>
  <c r="AY457"/>
  <c r="AY445"/>
  <c r="AY402"/>
  <c r="AY86"/>
  <c r="AW797"/>
  <c r="AW457"/>
  <c r="AW445"/>
  <c r="AW404"/>
  <c r="AW402"/>
  <c r="AW387"/>
  <c r="AW69"/>
  <c r="AW678"/>
  <c r="AW699"/>
  <c r="AW690"/>
  <c r="AW670"/>
  <c r="AV819"/>
  <c r="AZ33"/>
  <c r="AZ402"/>
  <c r="AX524"/>
  <c r="AX522"/>
  <c r="AX753"/>
  <c r="AV629"/>
  <c r="AV582"/>
  <c r="AV729"/>
  <c r="AV714"/>
  <c r="AZ131"/>
  <c r="AZ153"/>
  <c r="AZ152"/>
  <c r="AZ387"/>
  <c r="BF404"/>
  <c r="BE177"/>
  <c r="BE171"/>
  <c r="BE203"/>
  <c r="BE161"/>
  <c r="BB260"/>
  <c r="BE699"/>
  <c r="BE690"/>
  <c r="BE763"/>
  <c r="BE753"/>
  <c r="BD690"/>
  <c r="BC699"/>
  <c r="BC690"/>
  <c r="BC763"/>
  <c r="BC753"/>
  <c r="BC670"/>
  <c r="BF260"/>
  <c r="BK479"/>
  <c r="BI118"/>
  <c r="BJ629"/>
  <c r="BH445"/>
  <c r="BH479"/>
  <c r="BH402"/>
  <c r="BO799"/>
  <c r="BO797"/>
  <c r="BN25"/>
  <c r="BN19"/>
  <c r="AA699"/>
  <c r="AF701"/>
  <c r="AF316"/>
  <c r="AA681"/>
  <c r="AA678"/>
  <c r="AF682"/>
  <c r="AF789"/>
  <c r="AA788"/>
  <c r="AA787"/>
  <c r="AZ83"/>
  <c r="AZ82"/>
  <c r="AZ76"/>
  <c r="AZ69"/>
  <c r="AZ19"/>
  <c r="AU82"/>
  <c r="AU76"/>
  <c r="AU69"/>
  <c r="AU19"/>
  <c r="AD131"/>
  <c r="AD118"/>
  <c r="AD25"/>
  <c r="AD19"/>
  <c r="AG690"/>
  <c r="AG670"/>
  <c r="AG302"/>
  <c r="AG171"/>
  <c r="AC260"/>
  <c r="AC258"/>
  <c r="AJ203"/>
  <c r="AJ445"/>
  <c r="AL171"/>
  <c r="AL393"/>
  <c r="AL387"/>
  <c r="AL418"/>
  <c r="AO479"/>
  <c r="AO402"/>
  <c r="AN69"/>
  <c r="AN690"/>
  <c r="AN670"/>
  <c r="AF602"/>
  <c r="AF35"/>
  <c r="AO33"/>
  <c r="AF212"/>
  <c r="AM369"/>
  <c r="AM242"/>
  <c r="AM240"/>
  <c r="AO19"/>
  <c r="AP524"/>
  <c r="AP522"/>
  <c r="AP799"/>
  <c r="AP797"/>
  <c r="AQ76"/>
  <c r="AO118"/>
  <c r="AO302"/>
  <c r="AO378"/>
  <c r="AQ387"/>
  <c r="AQ404"/>
  <c r="AQ402"/>
  <c r="AR203"/>
  <c r="AR161"/>
  <c r="AR302"/>
  <c r="AR342"/>
  <c r="AR258"/>
  <c r="AU797"/>
  <c r="AT161"/>
  <c r="AS161"/>
  <c r="AS86"/>
  <c r="AS69"/>
  <c r="AS33"/>
  <c r="AS753"/>
  <c r="AY629"/>
  <c r="AX502"/>
  <c r="AX479"/>
  <c r="AX457"/>
  <c r="AX445"/>
  <c r="AX387"/>
  <c r="AX342"/>
  <c r="AX69"/>
  <c r="AX678"/>
  <c r="AW161"/>
  <c r="AV524"/>
  <c r="AV522"/>
  <c r="AV203"/>
  <c r="AV161"/>
  <c r="AV753"/>
  <c r="AV33"/>
  <c r="AX33"/>
  <c r="AX19"/>
  <c r="AV404"/>
  <c r="AW584"/>
  <c r="AW582"/>
  <c r="AX719"/>
  <c r="AV120"/>
  <c r="AV118"/>
  <c r="AW120"/>
  <c r="AW118"/>
  <c r="AX120"/>
  <c r="AX118"/>
  <c r="AV699"/>
  <c r="AV690"/>
  <c r="AV670"/>
  <c r="AZ161"/>
  <c r="AZ629"/>
  <c r="AZ582"/>
  <c r="AZ823"/>
  <c r="AZ822"/>
  <c r="AZ821"/>
  <c r="BA729"/>
  <c r="BF649"/>
  <c r="BF629"/>
  <c r="BL565"/>
  <c r="BL558"/>
  <c r="BK161"/>
  <c r="BI33"/>
  <c r="BI69"/>
  <c r="BI19"/>
  <c r="BQ260"/>
  <c r="BO584"/>
  <c r="BN342"/>
  <c r="BN404"/>
  <c r="BP699"/>
  <c r="BP729"/>
  <c r="BP690"/>
  <c r="BO502"/>
  <c r="BO479"/>
  <c r="BR743"/>
  <c r="BT378"/>
  <c r="BV797"/>
  <c r="BY28"/>
  <c r="CO38"/>
  <c r="CF38"/>
  <c r="BL40"/>
  <c r="BY46"/>
  <c r="BL72"/>
  <c r="CO80"/>
  <c r="CF80"/>
  <c r="BE88"/>
  <c r="BE87"/>
  <c r="BE86"/>
  <c r="BE69"/>
  <c r="BR198"/>
  <c r="BR197"/>
  <c r="BL222"/>
  <c r="BL221"/>
  <c r="BZ227"/>
  <c r="BZ226"/>
  <c r="BL390"/>
  <c r="BL389"/>
  <c r="BL387"/>
  <c r="BL638"/>
  <c r="BL636"/>
  <c r="BL649"/>
  <c r="BL629"/>
  <c r="BL242"/>
  <c r="BL240"/>
  <c r="BL203"/>
  <c r="BL161"/>
  <c r="CO298"/>
  <c r="CF298"/>
  <c r="BS54"/>
  <c r="BS53"/>
  <c r="BM348"/>
  <c r="BM342"/>
  <c r="CG373"/>
  <c r="AR467"/>
  <c r="BD33"/>
  <c r="BD19"/>
  <c r="BD763"/>
  <c r="BD753"/>
  <c r="BD670"/>
  <c r="BC171"/>
  <c r="BC118"/>
  <c r="BC33"/>
  <c r="BC86"/>
  <c r="BC69"/>
  <c r="BC19"/>
  <c r="BB197"/>
  <c r="BB171"/>
  <c r="BB118"/>
  <c r="BB404"/>
  <c r="BA584"/>
  <c r="BA582"/>
  <c r="BA524"/>
  <c r="BA565"/>
  <c r="BA558"/>
  <c r="BA522"/>
  <c r="BA171"/>
  <c r="BC826"/>
  <c r="BC819"/>
  <c r="BF699"/>
  <c r="BF690"/>
  <c r="BB699"/>
  <c r="BB690"/>
  <c r="BA479"/>
  <c r="BB479"/>
  <c r="BD565"/>
  <c r="BD558"/>
  <c r="BE381"/>
  <c r="BE378"/>
  <c r="BA307"/>
  <c r="BA302"/>
  <c r="BF118"/>
  <c r="BF502"/>
  <c r="BF490"/>
  <c r="BF479"/>
  <c r="BL519"/>
  <c r="BL502"/>
  <c r="BL479"/>
  <c r="BK118"/>
  <c r="BK743"/>
  <c r="BJ565"/>
  <c r="BJ558"/>
  <c r="BJ522"/>
  <c r="BJ118"/>
  <c r="BJ743"/>
  <c r="BI285"/>
  <c r="BI260"/>
  <c r="BI307"/>
  <c r="BI333"/>
  <c r="BI302"/>
  <c r="BI342"/>
  <c r="BI479"/>
  <c r="BH118"/>
  <c r="BH524"/>
  <c r="BH522"/>
  <c r="BG333"/>
  <c r="BG302"/>
  <c r="BG260"/>
  <c r="BG258"/>
  <c r="BG33"/>
  <c r="BG772"/>
  <c r="BG763"/>
  <c r="BG753"/>
  <c r="BK629"/>
  <c r="BM69"/>
  <c r="BK69"/>
  <c r="BK33"/>
  <c r="BI203"/>
  <c r="BK584"/>
  <c r="BJ699"/>
  <c r="BJ690"/>
  <c r="BJ763"/>
  <c r="BJ753"/>
  <c r="BJ670"/>
  <c r="BM387"/>
  <c r="BQ307"/>
  <c r="BQ302"/>
  <c r="BQ177"/>
  <c r="BQ240"/>
  <c r="BQ203"/>
  <c r="BP797"/>
  <c r="BP33"/>
  <c r="BP69"/>
  <c r="BP19"/>
  <c r="BP649"/>
  <c r="BP177"/>
  <c r="BP203"/>
  <c r="BO342"/>
  <c r="BO629"/>
  <c r="BO763"/>
  <c r="BO753"/>
  <c r="BO445"/>
  <c r="BO434"/>
  <c r="BO86"/>
  <c r="BO69"/>
  <c r="BO118"/>
  <c r="BO177"/>
  <c r="BN118"/>
  <c r="BN763"/>
  <c r="BN753"/>
  <c r="BY649"/>
  <c r="BY482"/>
  <c r="BU629"/>
  <c r="BU582"/>
  <c r="BU86"/>
  <c r="BU69"/>
  <c r="BU19"/>
  <c r="BT131"/>
  <c r="BT118"/>
  <c r="BT203"/>
  <c r="BT629"/>
  <c r="BT582"/>
  <c r="BT86"/>
  <c r="BT69"/>
  <c r="BT19"/>
  <c r="BV537"/>
  <c r="BV524"/>
  <c r="BV558"/>
  <c r="BV522"/>
  <c r="BV369"/>
  <c r="BV342"/>
  <c r="BV457"/>
  <c r="BV445"/>
  <c r="BW479"/>
  <c r="CA19"/>
  <c r="BL54"/>
  <c r="BL53"/>
  <c r="CO62"/>
  <c r="CO61"/>
  <c r="CF62"/>
  <c r="CF61"/>
  <c r="BY93"/>
  <c r="BS121"/>
  <c r="BS120"/>
  <c r="BY168"/>
  <c r="BY167"/>
  <c r="BR313"/>
  <c r="BR321"/>
  <c r="BD425"/>
  <c r="BD418"/>
  <c r="BY480"/>
  <c r="BR527"/>
  <c r="BS535"/>
  <c r="BS547"/>
  <c r="BM555"/>
  <c r="BM551"/>
  <c r="BM524"/>
  <c r="BM522"/>
  <c r="BF675"/>
  <c r="BF672"/>
  <c r="BD404"/>
  <c r="BD524"/>
  <c r="BD522"/>
  <c r="BC203"/>
  <c r="BC404"/>
  <c r="BB203"/>
  <c r="BB629"/>
  <c r="BB582"/>
  <c r="BA445"/>
  <c r="BD342"/>
  <c r="BC565"/>
  <c r="BC558"/>
  <c r="BC522"/>
  <c r="BA763"/>
  <c r="BB763"/>
  <c r="BB753"/>
  <c r="BB797"/>
  <c r="BD307"/>
  <c r="BD302"/>
  <c r="BF378"/>
  <c r="BF777"/>
  <c r="BF772"/>
  <c r="BF788"/>
  <c r="BF787"/>
  <c r="BF763"/>
  <c r="BF753"/>
  <c r="BK342"/>
  <c r="BK307"/>
  <c r="BK302"/>
  <c r="BK285"/>
  <c r="BK260"/>
  <c r="BJ342"/>
  <c r="BJ307"/>
  <c r="BJ302"/>
  <c r="BJ285"/>
  <c r="BJ260"/>
  <c r="BJ258"/>
  <c r="BI387"/>
  <c r="BI171"/>
  <c r="BI753"/>
  <c r="BH797"/>
  <c r="BG118"/>
  <c r="BG524"/>
  <c r="BG522"/>
  <c r="BJ69"/>
  <c r="BK678"/>
  <c r="BI584"/>
  <c r="BL699"/>
  <c r="BL690"/>
  <c r="BK699"/>
  <c r="BK690"/>
  <c r="BI699"/>
  <c r="BG690"/>
  <c r="BM118"/>
  <c r="BM434"/>
  <c r="BM457"/>
  <c r="BM445"/>
  <c r="BQ387"/>
  <c r="BQ33"/>
  <c r="BQ86"/>
  <c r="BQ69"/>
  <c r="BQ19"/>
  <c r="BQ763"/>
  <c r="BQ753"/>
  <c r="BQ729"/>
  <c r="BQ699"/>
  <c r="BQ690"/>
  <c r="BQ670"/>
  <c r="BQ457"/>
  <c r="BQ445"/>
  <c r="BP307"/>
  <c r="BP302"/>
  <c r="BP153"/>
  <c r="BP152"/>
  <c r="BP118"/>
  <c r="BP524"/>
  <c r="BP522"/>
  <c r="BP629"/>
  <c r="BP584"/>
  <c r="BP457"/>
  <c r="BP445"/>
  <c r="BP479"/>
  <c r="BO307"/>
  <c r="BO302"/>
  <c r="BO729"/>
  <c r="BO690"/>
  <c r="BN302"/>
  <c r="BN285"/>
  <c r="BN260"/>
  <c r="BN258"/>
  <c r="BN445"/>
  <c r="BN221"/>
  <c r="BQ502"/>
  <c r="BQ479"/>
  <c r="BR171"/>
  <c r="BU524"/>
  <c r="BU522"/>
  <c r="BU153"/>
  <c r="BU152"/>
  <c r="BU131"/>
  <c r="BU118"/>
  <c r="BU434"/>
  <c r="BU502"/>
  <c r="BU479"/>
  <c r="BT342"/>
  <c r="BV584"/>
  <c r="BV582"/>
  <c r="BW524"/>
  <c r="BW522"/>
  <c r="BU699"/>
  <c r="CF685"/>
  <c r="CF687"/>
  <c r="BM331"/>
  <c r="BM328"/>
  <c r="BS332"/>
  <c r="BL26"/>
  <c r="BL25"/>
  <c r="BY50"/>
  <c r="CO270"/>
  <c r="CF270"/>
  <c r="BY335"/>
  <c r="BY334"/>
  <c r="BY339"/>
  <c r="BY384"/>
  <c r="BY381"/>
  <c r="BY378"/>
  <c r="BM702"/>
  <c r="BM699"/>
  <c r="BM727"/>
  <c r="BM726"/>
  <c r="BM690"/>
  <c r="BR755"/>
  <c r="BL754"/>
  <c r="BS792"/>
  <c r="BM800"/>
  <c r="BM799"/>
  <c r="BM797"/>
  <c r="BL814"/>
  <c r="BL813"/>
  <c r="BL797"/>
  <c r="BS837"/>
  <c r="BS836"/>
  <c r="BS834"/>
  <c r="BS42"/>
  <c r="BM38"/>
  <c r="BM33"/>
  <c r="BM19"/>
  <c r="BS34"/>
  <c r="CP452"/>
  <c r="CG452"/>
  <c r="CG655"/>
  <c r="BD153"/>
  <c r="BD152"/>
  <c r="BD118"/>
  <c r="BC161"/>
  <c r="BC582"/>
  <c r="BC260"/>
  <c r="BB161"/>
  <c r="BB445"/>
  <c r="BA753"/>
  <c r="BA260"/>
  <c r="BA161"/>
  <c r="BA699"/>
  <c r="BA690"/>
  <c r="BA670"/>
  <c r="BA797"/>
  <c r="BB307"/>
  <c r="BB302"/>
  <c r="BB258"/>
  <c r="BA369"/>
  <c r="BA342"/>
  <c r="BA258"/>
  <c r="BL153"/>
  <c r="BL152"/>
  <c r="BL118"/>
  <c r="BK387"/>
  <c r="BK772"/>
  <c r="BK763"/>
  <c r="BK753"/>
  <c r="BK670"/>
  <c r="BK19"/>
  <c r="BJ387"/>
  <c r="BJ19"/>
  <c r="BI524"/>
  <c r="BI522"/>
  <c r="BG797"/>
  <c r="BG177"/>
  <c r="BG171"/>
  <c r="BG203"/>
  <c r="BG161"/>
  <c r="BG502"/>
  <c r="BG479"/>
  <c r="BG649"/>
  <c r="BG629"/>
  <c r="BI629"/>
  <c r="BM203"/>
  <c r="BM161"/>
  <c r="BJ203"/>
  <c r="BJ161"/>
  <c r="BH584"/>
  <c r="BH582"/>
  <c r="BG445"/>
  <c r="BG402"/>
  <c r="BM307"/>
  <c r="BM302"/>
  <c r="BM258"/>
  <c r="BQ524"/>
  <c r="BQ171"/>
  <c r="BQ161"/>
  <c r="BP171"/>
  <c r="BP161"/>
  <c r="BO404"/>
  <c r="BO418"/>
  <c r="BO33"/>
  <c r="BO19"/>
  <c r="BO171"/>
  <c r="BO161"/>
  <c r="BN629"/>
  <c r="BN582"/>
  <c r="BN171"/>
  <c r="BN203"/>
  <c r="BN161"/>
  <c r="BO565"/>
  <c r="BO558"/>
  <c r="BO522"/>
  <c r="BY342"/>
  <c r="BU260"/>
  <c r="BU678"/>
  <c r="BU203"/>
  <c r="BT524"/>
  <c r="BT522"/>
  <c r="BW457"/>
  <c r="BW699"/>
  <c r="BW743"/>
  <c r="BW753"/>
  <c r="BZ471"/>
  <c r="BZ470"/>
  <c r="BZ457"/>
  <c r="BZ450"/>
  <c r="BZ446"/>
  <c r="BZ445"/>
  <c r="CE502"/>
  <c r="BS710"/>
  <c r="BZ711"/>
  <c r="BZ710"/>
  <c r="CO158"/>
  <c r="CF158"/>
  <c r="BY179"/>
  <c r="CO200"/>
  <c r="CF200"/>
  <c r="CO204"/>
  <c r="CF204"/>
  <c r="CO219"/>
  <c r="CO211"/>
  <c r="CF219"/>
  <c r="CF211"/>
  <c r="BS233"/>
  <c r="BS232"/>
  <c r="CO283"/>
  <c r="CF283"/>
  <c r="BY311"/>
  <c r="BY319"/>
  <c r="CF431"/>
  <c r="CF430"/>
  <c r="CO517"/>
  <c r="CF517"/>
  <c r="CO531"/>
  <c r="CF531"/>
  <c r="BS549"/>
  <c r="CO608"/>
  <c r="CO607"/>
  <c r="CF608"/>
  <c r="CF607"/>
  <c r="CO675"/>
  <c r="CO672"/>
  <c r="CF675"/>
  <c r="CF672"/>
  <c r="CO685"/>
  <c r="BY706"/>
  <c r="BY712"/>
  <c r="BY715"/>
  <c r="BY727"/>
  <c r="BY726"/>
  <c r="CO727"/>
  <c r="CO726"/>
  <c r="BZ745"/>
  <c r="BZ744"/>
  <c r="BZ743"/>
  <c r="CP750"/>
  <c r="CP749"/>
  <c r="CG750"/>
  <c r="CG749"/>
  <c r="CO761"/>
  <c r="CO758"/>
  <c r="CF761"/>
  <c r="CF758"/>
  <c r="BS781"/>
  <c r="CO827"/>
  <c r="CO826"/>
  <c r="CO819"/>
  <c r="CF827"/>
  <c r="CF826"/>
  <c r="CF819"/>
  <c r="BS46"/>
  <c r="CO365"/>
  <c r="CF365"/>
  <c r="CP455"/>
  <c r="CP454"/>
  <c r="CG455"/>
  <c r="CG454"/>
  <c r="CO446"/>
  <c r="CF446"/>
  <c r="BY573"/>
  <c r="BY571"/>
  <c r="BY567"/>
  <c r="BY566"/>
  <c r="BY565"/>
  <c r="BY558"/>
  <c r="BY149"/>
  <c r="BY148"/>
  <c r="BY146"/>
  <c r="BY137"/>
  <c r="BY131"/>
  <c r="CG74"/>
  <c r="BZ339"/>
  <c r="BV69"/>
  <c r="BW153"/>
  <c r="BW152"/>
  <c r="BW404"/>
  <c r="BS387"/>
  <c r="BS131"/>
  <c r="BX502"/>
  <c r="BX482"/>
  <c r="BX457"/>
  <c r="BX445"/>
  <c r="BX479"/>
  <c r="BX402"/>
  <c r="BX558"/>
  <c r="AY186"/>
  <c r="BX307"/>
  <c r="BX302"/>
  <c r="BX342"/>
  <c r="BT177"/>
  <c r="BV285"/>
  <c r="BW333"/>
  <c r="BU763"/>
  <c r="BU753"/>
  <c r="BU729"/>
  <c r="BU690"/>
  <c r="BU670"/>
  <c r="BV763"/>
  <c r="BV753"/>
  <c r="BZ434"/>
  <c r="CF599"/>
  <c r="CF598"/>
  <c r="CE763"/>
  <c r="CE753"/>
  <c r="CE203"/>
  <c r="CE161"/>
  <c r="CC772"/>
  <c r="CC763"/>
  <c r="CC753"/>
  <c r="CC743"/>
  <c r="CC699"/>
  <c r="CC69"/>
  <c r="CC404"/>
  <c r="CC333"/>
  <c r="CB797"/>
  <c r="CB598"/>
  <c r="CB418"/>
  <c r="CB307"/>
  <c r="CA743"/>
  <c r="CB457"/>
  <c r="CB445"/>
  <c r="BS204"/>
  <c r="BS203"/>
  <c r="CO227"/>
  <c r="CO226"/>
  <c r="CF227"/>
  <c r="CF226"/>
  <c r="BY268"/>
  <c r="BY267"/>
  <c r="BY263"/>
  <c r="CO326"/>
  <c r="CO325"/>
  <c r="CF326"/>
  <c r="CF325"/>
  <c r="CO494"/>
  <c r="CF494"/>
  <c r="CO500"/>
  <c r="CO497"/>
  <c r="CF500"/>
  <c r="CF497"/>
  <c r="CO508"/>
  <c r="CF508"/>
  <c r="CO511"/>
  <c r="CO510"/>
  <c r="CF511"/>
  <c r="CF510"/>
  <c r="CO525"/>
  <c r="CF525"/>
  <c r="CO590"/>
  <c r="CF590"/>
  <c r="CO592"/>
  <c r="CF592"/>
  <c r="CO599"/>
  <c r="CO598"/>
  <c r="CO605"/>
  <c r="CO604"/>
  <c r="CF605"/>
  <c r="CF604"/>
  <c r="BS685"/>
  <c r="BY702"/>
  <c r="BY720"/>
  <c r="BY722"/>
  <c r="BS733"/>
  <c r="BS732"/>
  <c r="BS729"/>
  <c r="CO745"/>
  <c r="CO744"/>
  <c r="CO743"/>
  <c r="CF745"/>
  <c r="CF744"/>
  <c r="CF743"/>
  <c r="BZ761"/>
  <c r="BZ758"/>
  <c r="BY781"/>
  <c r="CG790"/>
  <c r="CO808"/>
  <c r="CO807"/>
  <c r="CF808"/>
  <c r="CF807"/>
  <c r="CG829"/>
  <c r="CG827"/>
  <c r="CG826"/>
  <c r="CG819"/>
  <c r="CP44"/>
  <c r="CG44"/>
  <c r="BZ36"/>
  <c r="CO363"/>
  <c r="CF363"/>
  <c r="BS450"/>
  <c r="BS445"/>
  <c r="BS651"/>
  <c r="BS650"/>
  <c r="BS649"/>
  <c r="BZ642"/>
  <c r="BS638"/>
  <c r="BS636"/>
  <c r="BZ630"/>
  <c r="BZ569"/>
  <c r="BZ565"/>
  <c r="BZ558"/>
  <c r="CO486"/>
  <c r="CF486"/>
  <c r="BY288"/>
  <c r="BY287"/>
  <c r="BY285"/>
  <c r="BZ390"/>
  <c r="BZ389"/>
  <c r="BZ387"/>
  <c r="BW33"/>
  <c r="BW629"/>
  <c r="BW445"/>
  <c r="BS434"/>
  <c r="BS86"/>
  <c r="BS307"/>
  <c r="BX524"/>
  <c r="BX763"/>
  <c r="BX753"/>
  <c r="BW131"/>
  <c r="BU307"/>
  <c r="BU302"/>
  <c r="BU258"/>
  <c r="BT171"/>
  <c r="BT161"/>
  <c r="BZ291"/>
  <c r="BZ290"/>
  <c r="BZ285"/>
  <c r="BZ333"/>
  <c r="CE69"/>
  <c r="CE19"/>
  <c r="CE418"/>
  <c r="CE457"/>
  <c r="CE445"/>
  <c r="CE482"/>
  <c r="CE479"/>
  <c r="CE402"/>
  <c r="CC203"/>
  <c r="CC161"/>
  <c r="CC33"/>
  <c r="CC19"/>
  <c r="CC302"/>
  <c r="CB699"/>
  <c r="CB387"/>
  <c r="CB502"/>
  <c r="CB479"/>
  <c r="CB404"/>
  <c r="CB402"/>
  <c r="CB302"/>
  <c r="CA171"/>
  <c r="CA203"/>
  <c r="CA161"/>
  <c r="CO156"/>
  <c r="BZ79"/>
  <c r="BZ76"/>
  <c r="BZ69"/>
  <c r="BS76"/>
  <c r="BS69"/>
  <c r="CO22"/>
  <c r="CO21"/>
  <c r="CF22"/>
  <c r="CF21"/>
  <c r="CO30"/>
  <c r="CF30"/>
  <c r="CO42"/>
  <c r="CF42"/>
  <c r="CO70"/>
  <c r="CF70"/>
  <c r="CF156"/>
  <c r="BY175"/>
  <c r="BY174"/>
  <c r="BS268"/>
  <c r="BS267"/>
  <c r="BS263"/>
  <c r="BS260"/>
  <c r="BY305"/>
  <c r="CO382"/>
  <c r="CF382"/>
  <c r="BS412"/>
  <c r="BS411"/>
  <c r="BS421"/>
  <c r="BS480"/>
  <c r="CO549"/>
  <c r="CF549"/>
  <c r="BS601"/>
  <c r="BS598"/>
  <c r="BS608"/>
  <c r="BS607"/>
  <c r="CO687"/>
  <c r="BS722"/>
  <c r="BS719"/>
  <c r="BY738"/>
  <c r="BY736"/>
  <c r="BY729"/>
  <c r="BY773"/>
  <c r="BY775"/>
  <c r="BY785"/>
  <c r="BY783"/>
  <c r="BY788"/>
  <c r="BY787"/>
  <c r="BS808"/>
  <c r="BS807"/>
  <c r="BS800"/>
  <c r="BS799"/>
  <c r="BS797"/>
  <c r="CP48"/>
  <c r="CG48"/>
  <c r="CP40"/>
  <c r="CG40"/>
  <c r="CO348"/>
  <c r="CF348"/>
  <c r="CO475"/>
  <c r="CF475"/>
  <c r="CF473"/>
  <c r="CO468"/>
  <c r="CO466"/>
  <c r="CF468"/>
  <c r="CF466"/>
  <c r="CF464"/>
  <c r="CO464"/>
  <c r="BZ653"/>
  <c r="CF655"/>
  <c r="BZ137"/>
  <c r="BZ131"/>
  <c r="CF642"/>
  <c r="CO533"/>
  <c r="CF533"/>
  <c r="CO438"/>
  <c r="CO437"/>
  <c r="CO434"/>
  <c r="CF438"/>
  <c r="CF437"/>
  <c r="BS168"/>
  <c r="BS167"/>
  <c r="BS181"/>
  <c r="BS177"/>
  <c r="BS171"/>
  <c r="BS161"/>
  <c r="CG183"/>
  <c r="BS185"/>
  <c r="BZ242"/>
  <c r="BZ240"/>
  <c r="BZ311"/>
  <c r="BZ307"/>
  <c r="BZ379"/>
  <c r="BZ378"/>
  <c r="BV33"/>
  <c r="BV19"/>
  <c r="BW387"/>
  <c r="BW342"/>
  <c r="BW25"/>
  <c r="BW118"/>
  <c r="BW604"/>
  <c r="BW582"/>
  <c r="BX33"/>
  <c r="BX203"/>
  <c r="BT719"/>
  <c r="BT690"/>
  <c r="BT670"/>
  <c r="BX699"/>
  <c r="BT263"/>
  <c r="BT260"/>
  <c r="BT302"/>
  <c r="BT258"/>
  <c r="BW263"/>
  <c r="BW260"/>
  <c r="BW302"/>
  <c r="BW258"/>
  <c r="BV328"/>
  <c r="BV302"/>
  <c r="BX177"/>
  <c r="BX171"/>
  <c r="BX161"/>
  <c r="BW171"/>
  <c r="BW161"/>
  <c r="BV177"/>
  <c r="BV171"/>
  <c r="BV161"/>
  <c r="BU171"/>
  <c r="BU161"/>
  <c r="CF434"/>
  <c r="CE524"/>
  <c r="CC678"/>
  <c r="CC604"/>
  <c r="CC629"/>
  <c r="CB203"/>
  <c r="CB161"/>
  <c r="CB524"/>
  <c r="CB584"/>
  <c r="BW799"/>
  <c r="BW797"/>
  <c r="CA457"/>
  <c r="CA445"/>
  <c r="CD457"/>
  <c r="CD445"/>
  <c r="CG517"/>
  <c r="CP747"/>
  <c r="CG747"/>
  <c r="CG810"/>
  <c r="CP343"/>
  <c r="CG343"/>
  <c r="CO291"/>
  <c r="CO290"/>
  <c r="CF291"/>
  <c r="CF290"/>
  <c r="CG62"/>
  <c r="CG61"/>
  <c r="CG72"/>
  <c r="CG158"/>
  <c r="CG175"/>
  <c r="CG174"/>
  <c r="CG209"/>
  <c r="CG270"/>
  <c r="CG279"/>
  <c r="CG283"/>
  <c r="CG275"/>
  <c r="CG288"/>
  <c r="CG287"/>
  <c r="CG319"/>
  <c r="CG384"/>
  <c r="BS704"/>
  <c r="CA418"/>
  <c r="CF651"/>
  <c r="CF650"/>
  <c r="CF649"/>
  <c r="CA502"/>
  <c r="CA479"/>
  <c r="CC131"/>
  <c r="CC118"/>
  <c r="CG567"/>
  <c r="CG566"/>
  <c r="CP562"/>
  <c r="CP561"/>
  <c r="CG562"/>
  <c r="CG561"/>
  <c r="CO569"/>
  <c r="CF569"/>
  <c r="CP488"/>
  <c r="CP482"/>
  <c r="CG488"/>
  <c r="CG26"/>
  <c r="CG30"/>
  <c r="CG88"/>
  <c r="CG87"/>
  <c r="CG149"/>
  <c r="CG148"/>
  <c r="CG146"/>
  <c r="CG154"/>
  <c r="CG200"/>
  <c r="CG224"/>
  <c r="CG313"/>
  <c r="CG317"/>
  <c r="CG321"/>
  <c r="CG335"/>
  <c r="CG334"/>
  <c r="CG399"/>
  <c r="CG398"/>
  <c r="CG393"/>
  <c r="CG431"/>
  <c r="CG430"/>
  <c r="CG423"/>
  <c r="CG421"/>
  <c r="CG425"/>
  <c r="CG418"/>
  <c r="CA307"/>
  <c r="CA302"/>
  <c r="CA260"/>
  <c r="CA258"/>
  <c r="CC457"/>
  <c r="CC445"/>
  <c r="CA649"/>
  <c r="CB558"/>
  <c r="CD285"/>
  <c r="CD260"/>
  <c r="CD307"/>
  <c r="CD302"/>
  <c r="CD258"/>
  <c r="CN203"/>
  <c r="CG640"/>
  <c r="CG599"/>
  <c r="CP720"/>
  <c r="CG720"/>
  <c r="CG738"/>
  <c r="CG736"/>
  <c r="CG773"/>
  <c r="CG775"/>
  <c r="CG794"/>
  <c r="CG814"/>
  <c r="CG813"/>
  <c r="CP50"/>
  <c r="CG50"/>
  <c r="CG647"/>
  <c r="CG644"/>
  <c r="CF640"/>
  <c r="CG486"/>
  <c r="CO488"/>
  <c r="CF488"/>
  <c r="CO373"/>
  <c r="CO370"/>
  <c r="CO369"/>
  <c r="CF373"/>
  <c r="CG22"/>
  <c r="CG21"/>
  <c r="CG156"/>
  <c r="CG242"/>
  <c r="CG253"/>
  <c r="CG255"/>
  <c r="CG240"/>
  <c r="CG337"/>
  <c r="CG363"/>
  <c r="CG435"/>
  <c r="CG438"/>
  <c r="CG437"/>
  <c r="CG434"/>
  <c r="CA404"/>
  <c r="CA629"/>
  <c r="CA582"/>
  <c r="CE629"/>
  <c r="CC285"/>
  <c r="CC260"/>
  <c r="CC258"/>
  <c r="CJ285"/>
  <c r="CJ260"/>
  <c r="CM378"/>
  <c r="CO144"/>
  <c r="CO143"/>
  <c r="CF144"/>
  <c r="CF143"/>
  <c r="CO296"/>
  <c r="CF296"/>
  <c r="CG475"/>
  <c r="CG346"/>
  <c r="CG345"/>
  <c r="CF455"/>
  <c r="CF454"/>
  <c r="CB629"/>
  <c r="CC482"/>
  <c r="CC479"/>
  <c r="CA131"/>
  <c r="CA118"/>
  <c r="CF343"/>
  <c r="CD649"/>
  <c r="CD629"/>
  <c r="CD582"/>
  <c r="CD203"/>
  <c r="CH69"/>
  <c r="CH19"/>
  <c r="CI33"/>
  <c r="CM171"/>
  <c r="CM203"/>
  <c r="CM161"/>
  <c r="CG179"/>
  <c r="CG219"/>
  <c r="CG211"/>
  <c r="CG222"/>
  <c r="CG221"/>
  <c r="CN260"/>
  <c r="CN342"/>
  <c r="CG370"/>
  <c r="CN479"/>
  <c r="CH479"/>
  <c r="CH763"/>
  <c r="CH753"/>
  <c r="CH670"/>
  <c r="CN797"/>
  <c r="CG724"/>
  <c r="CP724"/>
  <c r="CP559"/>
  <c r="CG559"/>
  <c r="CO562"/>
  <c r="CO561"/>
  <c r="CF562"/>
  <c r="CF561"/>
  <c r="CF567"/>
  <c r="CF566"/>
  <c r="CF573"/>
  <c r="CF571"/>
  <c r="CF565"/>
  <c r="CF558"/>
  <c r="CO484"/>
  <c r="CO483"/>
  <c r="CO482"/>
  <c r="CF483"/>
  <c r="CF482"/>
  <c r="CP144"/>
  <c r="CP143"/>
  <c r="CG144"/>
  <c r="CG143"/>
  <c r="CG298"/>
  <c r="CG442"/>
  <c r="CG441"/>
  <c r="CE565"/>
  <c r="CE558"/>
  <c r="CE522"/>
  <c r="CD719"/>
  <c r="CD763"/>
  <c r="CD753"/>
  <c r="CD558"/>
  <c r="CM33"/>
  <c r="CM69"/>
  <c r="CN171"/>
  <c r="CN161"/>
  <c r="CH177"/>
  <c r="CH171"/>
  <c r="CH240"/>
  <c r="CH203"/>
  <c r="CH260"/>
  <c r="CI307"/>
  <c r="CJ333"/>
  <c r="CI333"/>
  <c r="CJ342"/>
  <c r="CJ457"/>
  <c r="CJ445"/>
  <c r="CG573"/>
  <c r="CG571"/>
  <c r="CO139"/>
  <c r="CF139"/>
  <c r="CF370"/>
  <c r="CG28"/>
  <c r="CG80"/>
  <c r="CG76"/>
  <c r="CG139"/>
  <c r="CG198"/>
  <c r="CG197"/>
  <c r="CG415"/>
  <c r="CG414"/>
  <c r="CG462"/>
  <c r="CG464"/>
  <c r="CG461"/>
  <c r="CG471"/>
  <c r="CG470"/>
  <c r="CG468"/>
  <c r="CG466"/>
  <c r="CG473"/>
  <c r="CG457"/>
  <c r="CB285"/>
  <c r="CB260"/>
  <c r="CB258"/>
  <c r="CD524"/>
  <c r="CD522"/>
  <c r="CD171"/>
  <c r="CD161"/>
  <c r="CD131"/>
  <c r="CD118"/>
  <c r="CD69"/>
  <c r="CD19"/>
  <c r="CM260"/>
  <c r="CJ307"/>
  <c r="CJ302"/>
  <c r="CM342"/>
  <c r="CF375"/>
  <c r="CJ69"/>
  <c r="CI203"/>
  <c r="CI161"/>
  <c r="CG296"/>
  <c r="CN307"/>
  <c r="CH307"/>
  <c r="CG375"/>
  <c r="CJ381"/>
  <c r="CH387"/>
  <c r="CN402"/>
  <c r="CM434"/>
  <c r="CJ502"/>
  <c r="CJ479"/>
  <c r="CN69"/>
  <c r="CN19"/>
  <c r="CJ240"/>
  <c r="CJ203"/>
  <c r="CJ161"/>
  <c r="CN302"/>
  <c r="CH302"/>
  <c r="CN381"/>
  <c r="CN378"/>
  <c r="CN258"/>
  <c r="CH381"/>
  <c r="CH378"/>
  <c r="CH258"/>
  <c r="CM524"/>
  <c r="CM522"/>
  <c r="CN565"/>
  <c r="CN558"/>
  <c r="CN524"/>
  <c r="CN522"/>
  <c r="CM589"/>
  <c r="CM584"/>
  <c r="CM604"/>
  <c r="CI719"/>
  <c r="CJ743"/>
  <c r="CM763"/>
  <c r="CM753"/>
  <c r="CN763"/>
  <c r="CN753"/>
  <c r="CM19"/>
  <c r="CI69"/>
  <c r="CI19"/>
  <c r="CI275"/>
  <c r="CI260"/>
  <c r="CI302"/>
  <c r="CM307"/>
  <c r="CM302"/>
  <c r="CI348"/>
  <c r="CI342"/>
  <c r="CH565"/>
  <c r="CN584"/>
  <c r="CN582"/>
  <c r="CH584"/>
  <c r="CJ719"/>
  <c r="CJ678"/>
  <c r="CJ753"/>
  <c r="CJ404"/>
  <c r="CJ565"/>
  <c r="CJ558"/>
  <c r="CJ522"/>
  <c r="CH604"/>
  <c r="CI502"/>
  <c r="CI524"/>
  <c r="CI558"/>
  <c r="CI522"/>
  <c r="CH537"/>
  <c r="CH524"/>
  <c r="CH558"/>
  <c r="CH522"/>
  <c r="CI584"/>
  <c r="CI479"/>
  <c r="CN699"/>
  <c r="CN743"/>
  <c r="AJ402"/>
  <c r="BI161"/>
  <c r="BI582"/>
  <c r="AX402"/>
  <c r="AS19"/>
  <c r="BE34"/>
  <c r="BE33"/>
  <c r="BE19"/>
  <c r="BY800"/>
  <c r="BY799"/>
  <c r="CG642"/>
  <c r="CO781"/>
  <c r="CF781"/>
  <c r="AY185"/>
  <c r="BE186"/>
  <c r="CO567"/>
  <c r="CO566"/>
  <c r="CO573"/>
  <c r="CO571"/>
  <c r="CO565"/>
  <c r="CO715"/>
  <c r="CF715"/>
  <c r="BZ42"/>
  <c r="BY755"/>
  <c r="BR754"/>
  <c r="CO384"/>
  <c r="CF384"/>
  <c r="BZ547"/>
  <c r="CO480"/>
  <c r="CF480"/>
  <c r="AK212"/>
  <c r="AK491"/>
  <c r="AF490"/>
  <c r="AK600"/>
  <c r="AF599"/>
  <c r="AK424"/>
  <c r="AF423"/>
  <c r="BR48"/>
  <c r="BL76"/>
  <c r="BL88"/>
  <c r="BL87"/>
  <c r="BL86"/>
  <c r="BL69"/>
  <c r="BY587"/>
  <c r="BY584"/>
  <c r="BL777"/>
  <c r="BL772"/>
  <c r="BL763"/>
  <c r="BL753"/>
  <c r="BL670"/>
  <c r="BR74"/>
  <c r="CG311"/>
  <c r="CG307"/>
  <c r="BZ168"/>
  <c r="BZ167"/>
  <c r="CG653"/>
  <c r="CP446"/>
  <c r="CG446"/>
  <c r="BZ808"/>
  <c r="BZ807"/>
  <c r="CO785"/>
  <c r="CO783"/>
  <c r="CF785"/>
  <c r="CF783"/>
  <c r="CO775"/>
  <c r="CF775"/>
  <c r="CO738"/>
  <c r="CO736"/>
  <c r="CO729"/>
  <c r="CF738"/>
  <c r="CF736"/>
  <c r="CF729"/>
  <c r="BZ608"/>
  <c r="BZ607"/>
  <c r="BZ480"/>
  <c r="BZ412"/>
  <c r="BZ411"/>
  <c r="CO305"/>
  <c r="CF305"/>
  <c r="CO175"/>
  <c r="CO174"/>
  <c r="CO179"/>
  <c r="CF175"/>
  <c r="CF174"/>
  <c r="CO335"/>
  <c r="CO334"/>
  <c r="CF335"/>
  <c r="CF334"/>
  <c r="BZ332"/>
  <c r="BZ331"/>
  <c r="BZ328"/>
  <c r="BS331"/>
  <c r="BS328"/>
  <c r="BY321"/>
  <c r="BZ121"/>
  <c r="BZ120"/>
  <c r="BZ118"/>
  <c r="BZ54"/>
  <c r="BZ53"/>
  <c r="BR242"/>
  <c r="BR240"/>
  <c r="BR222"/>
  <c r="BR221"/>
  <c r="BR203"/>
  <c r="BR390"/>
  <c r="BR389"/>
  <c r="BR387"/>
  <c r="CP227"/>
  <c r="CP226"/>
  <c r="CG227"/>
  <c r="CG226"/>
  <c r="BY198"/>
  <c r="BY197"/>
  <c r="CO46"/>
  <c r="CF46"/>
  <c r="AK789"/>
  <c r="AF788"/>
  <c r="AF787"/>
  <c r="AK116"/>
  <c r="AF115"/>
  <c r="AF114"/>
  <c r="AF109"/>
  <c r="AK784"/>
  <c r="AF783"/>
  <c r="AK150"/>
  <c r="AF149"/>
  <c r="AF148"/>
  <c r="AF146"/>
  <c r="AF137"/>
  <c r="AF131"/>
  <c r="AK528"/>
  <c r="AF527"/>
  <c r="AB208"/>
  <c r="Y206"/>
  <c r="AK27"/>
  <c r="AF26"/>
  <c r="AK138"/>
  <c r="AF777"/>
  <c r="AK778"/>
  <c r="AK210"/>
  <c r="AF209"/>
  <c r="AK100"/>
  <c r="AF99"/>
  <c r="AK280"/>
  <c r="AF279"/>
  <c r="AK734"/>
  <c r="AF733"/>
  <c r="AF732"/>
  <c r="AH572"/>
  <c r="AH571"/>
  <c r="AH558"/>
  <c r="AB571"/>
  <c r="AB558"/>
  <c r="AH619"/>
  <c r="AH618"/>
  <c r="AB618"/>
  <c r="AB788"/>
  <c r="AB787"/>
  <c r="AH789"/>
  <c r="AH788"/>
  <c r="AH787"/>
  <c r="AH774"/>
  <c r="AH773"/>
  <c r="AB773"/>
  <c r="BO402"/>
  <c r="BO582"/>
  <c r="BJ582"/>
  <c r="Y777"/>
  <c r="Y772"/>
  <c r="CI582"/>
  <c r="CH582"/>
  <c r="CF369"/>
  <c r="CB522"/>
  <c r="CB582"/>
  <c r="BW402"/>
  <c r="BX522"/>
  <c r="BY719"/>
  <c r="CF589"/>
  <c r="BC258"/>
  <c r="BB670"/>
  <c r="BB402"/>
  <c r="AQ69"/>
  <c r="AQ19"/>
  <c r="AG258"/>
  <c r="BG582"/>
  <c r="AU123"/>
  <c r="AU120"/>
  <c r="AU118"/>
  <c r="Y598"/>
  <c r="G445"/>
  <c r="G402"/>
  <c r="CG93"/>
  <c r="CG630"/>
  <c r="CP36"/>
  <c r="CG36"/>
  <c r="CO702"/>
  <c r="CF702"/>
  <c r="CF706"/>
  <c r="CF712"/>
  <c r="CF720"/>
  <c r="CF722"/>
  <c r="CF719"/>
  <c r="CF727"/>
  <c r="CF726"/>
  <c r="CO137"/>
  <c r="CF137"/>
  <c r="BZ781"/>
  <c r="CO706"/>
  <c r="CF179"/>
  <c r="BL462"/>
  <c r="BL461"/>
  <c r="BL457"/>
  <c r="BL445"/>
  <c r="BR814"/>
  <c r="BR813"/>
  <c r="BR797"/>
  <c r="BY527"/>
  <c r="AK67"/>
  <c r="AF66"/>
  <c r="AF65"/>
  <c r="AK312"/>
  <c r="AF311"/>
  <c r="AK98"/>
  <c r="AF97"/>
  <c r="AT307"/>
  <c r="AT302"/>
  <c r="AH424"/>
  <c r="AH423"/>
  <c r="AB423"/>
  <c r="BE547"/>
  <c r="BE537"/>
  <c r="CG379"/>
  <c r="CG291"/>
  <c r="CG290"/>
  <c r="CG285"/>
  <c r="BZ185"/>
  <c r="BZ181"/>
  <c r="BZ177"/>
  <c r="BZ171"/>
  <c r="CO788"/>
  <c r="CO787"/>
  <c r="CF788"/>
  <c r="CF787"/>
  <c r="CO773"/>
  <c r="CO777"/>
  <c r="CO772"/>
  <c r="CO763"/>
  <c r="CF773"/>
  <c r="BZ722"/>
  <c r="BZ719"/>
  <c r="BZ601"/>
  <c r="BZ598"/>
  <c r="BZ421"/>
  <c r="BZ268"/>
  <c r="BZ267"/>
  <c r="BZ263"/>
  <c r="BZ260"/>
  <c r="BF425"/>
  <c r="BY313"/>
  <c r="CO168"/>
  <c r="CO167"/>
  <c r="CF168"/>
  <c r="CF167"/>
  <c r="CO93"/>
  <c r="CF93"/>
  <c r="BR54"/>
  <c r="BR53"/>
  <c r="AR466"/>
  <c r="AR457"/>
  <c r="AR445"/>
  <c r="AS467"/>
  <c r="BS348"/>
  <c r="BS342"/>
  <c r="BR638"/>
  <c r="BR636"/>
  <c r="BR629"/>
  <c r="BR582"/>
  <c r="BR72"/>
  <c r="BR40"/>
  <c r="CO28"/>
  <c r="CF28"/>
  <c r="AK602"/>
  <c r="AF601"/>
  <c r="AF598"/>
  <c r="BR332"/>
  <c r="BL331"/>
  <c r="BL328"/>
  <c r="AY129"/>
  <c r="AY128"/>
  <c r="AT128"/>
  <c r="AK320"/>
  <c r="AF319"/>
  <c r="AF204"/>
  <c r="AF206"/>
  <c r="AK619"/>
  <c r="AF618"/>
  <c r="AY125"/>
  <c r="AY124"/>
  <c r="AY123"/>
  <c r="AY120"/>
  <c r="AY118"/>
  <c r="AT124"/>
  <c r="AT123"/>
  <c r="AT120"/>
  <c r="AT118"/>
  <c r="AK774"/>
  <c r="AF773"/>
  <c r="AF772"/>
  <c r="AF763"/>
  <c r="AK676"/>
  <c r="AF675"/>
  <c r="AF672"/>
  <c r="AK617"/>
  <c r="AF616"/>
  <c r="AK23"/>
  <c r="AF22"/>
  <c r="AF21"/>
  <c r="AB531"/>
  <c r="AH532"/>
  <c r="AH531"/>
  <c r="AH617"/>
  <c r="AH616"/>
  <c r="AB616"/>
  <c r="AH447"/>
  <c r="AH446"/>
  <c r="AH472"/>
  <c r="AH471"/>
  <c r="AH470"/>
  <c r="AB446"/>
  <c r="AB471"/>
  <c r="AB470"/>
  <c r="AH406"/>
  <c r="AH405"/>
  <c r="AB405"/>
  <c r="Y615"/>
  <c r="CG153"/>
  <c r="CG152"/>
  <c r="CG25"/>
  <c r="BP582"/>
  <c r="BS537"/>
  <c r="BK582"/>
  <c r="AA772"/>
  <c r="AA763"/>
  <c r="AA753"/>
  <c r="AW19"/>
  <c r="L841"/>
  <c r="K841"/>
  <c r="CG137"/>
  <c r="CG131"/>
  <c r="CO722"/>
  <c r="BZ685"/>
  <c r="CG339"/>
  <c r="CG333"/>
  <c r="BZ46"/>
  <c r="CO319"/>
  <c r="CF319"/>
  <c r="BZ34"/>
  <c r="BZ792"/>
  <c r="BS702"/>
  <c r="BR26"/>
  <c r="BR25"/>
  <c r="AF315"/>
  <c r="AK316"/>
  <c r="AK606"/>
  <c r="AF605"/>
  <c r="AF604"/>
  <c r="AK625"/>
  <c r="AK624"/>
  <c r="AK623"/>
  <c r="AK622"/>
  <c r="AK616"/>
  <c r="AK618"/>
  <c r="AK615"/>
  <c r="AF624"/>
  <c r="AF623"/>
  <c r="AF622"/>
  <c r="AF615"/>
  <c r="AK220"/>
  <c r="AF219"/>
  <c r="AF211"/>
  <c r="AK762"/>
  <c r="AF761"/>
  <c r="AF758"/>
  <c r="AF753"/>
  <c r="BE415"/>
  <c r="BE414"/>
  <c r="BE404"/>
  <c r="BE425"/>
  <c r="BE418"/>
  <c r="BE402"/>
  <c r="BY209"/>
  <c r="AK122"/>
  <c r="AF121"/>
  <c r="AF120"/>
  <c r="AF118"/>
  <c r="AF58"/>
  <c r="AK59"/>
  <c r="AM59"/>
  <c r="AM58"/>
  <c r="AM57"/>
  <c r="AB778"/>
  <c r="AH606"/>
  <c r="AH605"/>
  <c r="AH604"/>
  <c r="AB605"/>
  <c r="AB604"/>
  <c r="AH613"/>
  <c r="AH612"/>
  <c r="AH611"/>
  <c r="AB612"/>
  <c r="AB611"/>
  <c r="BY423"/>
  <c r="CG390"/>
  <c r="CG389"/>
  <c r="CG387"/>
  <c r="CG91"/>
  <c r="CG90"/>
  <c r="CG86"/>
  <c r="CO288"/>
  <c r="CO287"/>
  <c r="CO285"/>
  <c r="CF288"/>
  <c r="CF287"/>
  <c r="CF285"/>
  <c r="CG569"/>
  <c r="BZ638"/>
  <c r="BZ636"/>
  <c r="BZ651"/>
  <c r="BZ650"/>
  <c r="BZ649"/>
  <c r="BZ629"/>
  <c r="CG761"/>
  <c r="CG758"/>
  <c r="BZ733"/>
  <c r="BZ732"/>
  <c r="BZ729"/>
  <c r="CO720"/>
  <c r="CO719"/>
  <c r="CO268"/>
  <c r="CO267"/>
  <c r="CF268"/>
  <c r="CF267"/>
  <c r="BZ204"/>
  <c r="BZ233"/>
  <c r="BZ232"/>
  <c r="BZ203"/>
  <c r="CO149"/>
  <c r="CO148"/>
  <c r="CO146"/>
  <c r="CF149"/>
  <c r="CF148"/>
  <c r="CF146"/>
  <c r="CP745"/>
  <c r="CP744"/>
  <c r="CP743"/>
  <c r="CG745"/>
  <c r="CG744"/>
  <c r="CG743"/>
  <c r="CO712"/>
  <c r="BZ549"/>
  <c r="CO339"/>
  <c r="CF339"/>
  <c r="CO311"/>
  <c r="CF311"/>
  <c r="BS38"/>
  <c r="BS33"/>
  <c r="BS19"/>
  <c r="BZ837"/>
  <c r="BZ836"/>
  <c r="BZ834"/>
  <c r="BM788"/>
  <c r="BM787"/>
  <c r="BM777"/>
  <c r="BM772"/>
  <c r="BM763"/>
  <c r="BM753"/>
  <c r="BS727"/>
  <c r="BS726"/>
  <c r="CO50"/>
  <c r="CF50"/>
  <c r="BM675"/>
  <c r="BM672"/>
  <c r="BS555"/>
  <c r="BS551"/>
  <c r="BZ535"/>
  <c r="BR519"/>
  <c r="BR502"/>
  <c r="BR479"/>
  <c r="BM490"/>
  <c r="AK35"/>
  <c r="AF34"/>
  <c r="AF33"/>
  <c r="AF30"/>
  <c r="AF25"/>
  <c r="AF57"/>
  <c r="AF103"/>
  <c r="AF101"/>
  <c r="AF96"/>
  <c r="AF19"/>
  <c r="AK682"/>
  <c r="AF681"/>
  <c r="AF678"/>
  <c r="AK701"/>
  <c r="AF699"/>
  <c r="AK308"/>
  <c r="AF307"/>
  <c r="AK660"/>
  <c r="AF659"/>
  <c r="AK31"/>
  <c r="AK104"/>
  <c r="AK400"/>
  <c r="AF399"/>
  <c r="AF398"/>
  <c r="AF393"/>
  <c r="AF387"/>
  <c r="AY83"/>
  <c r="AY82"/>
  <c r="AY76"/>
  <c r="AY69"/>
  <c r="AY19"/>
  <c r="AT82"/>
  <c r="AT76"/>
  <c r="AT69"/>
  <c r="AT19"/>
  <c r="AK613"/>
  <c r="AF612"/>
  <c r="AF611"/>
  <c r="AK102"/>
  <c r="BF423"/>
  <c r="CO412"/>
  <c r="CO411"/>
  <c r="CF412"/>
  <c r="CF411"/>
  <c r="AT279"/>
  <c r="AT275"/>
  <c r="AT260"/>
  <c r="AT258"/>
  <c r="BR121"/>
  <c r="BR120"/>
  <c r="AM737"/>
  <c r="AM736"/>
  <c r="AK736"/>
  <c r="AH600"/>
  <c r="AH599"/>
  <c r="AB599"/>
  <c r="AH602"/>
  <c r="AH601"/>
  <c r="AH598"/>
  <c r="AB601"/>
  <c r="AB598"/>
  <c r="AB775"/>
  <c r="AH776"/>
  <c r="AH775"/>
  <c r="AH762"/>
  <c r="AH761"/>
  <c r="AH758"/>
  <c r="AB761"/>
  <c r="AB758"/>
  <c r="AH660"/>
  <c r="AH659"/>
  <c r="AH658"/>
  <c r="AB659"/>
  <c r="AB658"/>
  <c r="BS118"/>
  <c r="CG369"/>
  <c r="CF381"/>
  <c r="CF378"/>
  <c r="CO473"/>
  <c r="AX690"/>
  <c r="AX670"/>
  <c r="AY582"/>
  <c r="AV258"/>
  <c r="AQ123"/>
  <c r="AQ120"/>
  <c r="AQ118"/>
  <c r="AQ841"/>
  <c r="BY121"/>
  <c r="BY120"/>
  <c r="BY118"/>
  <c r="AK612"/>
  <c r="AK611"/>
  <c r="AM613"/>
  <c r="AM612"/>
  <c r="AM611"/>
  <c r="AM602"/>
  <c r="AM601"/>
  <c r="AK601"/>
  <c r="BZ348"/>
  <c r="BZ342"/>
  <c r="AM210"/>
  <c r="AM209"/>
  <c r="AM212"/>
  <c r="AM220"/>
  <c r="AM219"/>
  <c r="AM211"/>
  <c r="AM203"/>
  <c r="AK209"/>
  <c r="AM138"/>
  <c r="AM137"/>
  <c r="AK137"/>
  <c r="AK783"/>
  <c r="AM784"/>
  <c r="AM783"/>
  <c r="BY242"/>
  <c r="BY240"/>
  <c r="BY222"/>
  <c r="BY221"/>
  <c r="BY203"/>
  <c r="CP608"/>
  <c r="CP607"/>
  <c r="CG608"/>
  <c r="CG607"/>
  <c r="BR76"/>
  <c r="CF755"/>
  <c r="CF754"/>
  <c r="BY754"/>
  <c r="AM104"/>
  <c r="AM103"/>
  <c r="AM102"/>
  <c r="AM101"/>
  <c r="AK103"/>
  <c r="AK30"/>
  <c r="AM31"/>
  <c r="AM30"/>
  <c r="AK659"/>
  <c r="AM660"/>
  <c r="AM659"/>
  <c r="AM701"/>
  <c r="AM699"/>
  <c r="AK699"/>
  <c r="AM35"/>
  <c r="AM34"/>
  <c r="AM33"/>
  <c r="AK34"/>
  <c r="AK33"/>
  <c r="BS490"/>
  <c r="CG535"/>
  <c r="BS675"/>
  <c r="BS672"/>
  <c r="BS777"/>
  <c r="BS772"/>
  <c r="BZ800"/>
  <c r="BZ799"/>
  <c r="BZ797"/>
  <c r="BZ38"/>
  <c r="CG549"/>
  <c r="CP204"/>
  <c r="CG204"/>
  <c r="CG638"/>
  <c r="CG636"/>
  <c r="AK58"/>
  <c r="AK57"/>
  <c r="CO209"/>
  <c r="CF209"/>
  <c r="AK219"/>
  <c r="AK211"/>
  <c r="AK203"/>
  <c r="AM606"/>
  <c r="AM605"/>
  <c r="AM604"/>
  <c r="AK605"/>
  <c r="AK604"/>
  <c r="BY26"/>
  <c r="BY25"/>
  <c r="CG792"/>
  <c r="BY638"/>
  <c r="BY636"/>
  <c r="BY629"/>
  <c r="AS466"/>
  <c r="AS457"/>
  <c r="AS445"/>
  <c r="AS402"/>
  <c r="AT467"/>
  <c r="BY54"/>
  <c r="BY53"/>
  <c r="BM425"/>
  <c r="CP268"/>
  <c r="CP267"/>
  <c r="CP263"/>
  <c r="CG268"/>
  <c r="CG267"/>
  <c r="CG263"/>
  <c r="CG260"/>
  <c r="CP722"/>
  <c r="CP719"/>
  <c r="CG722"/>
  <c r="CG719"/>
  <c r="CG181"/>
  <c r="BL547"/>
  <c r="BL537"/>
  <c r="BL524"/>
  <c r="BL522"/>
  <c r="AY307"/>
  <c r="AY302"/>
  <c r="AK97"/>
  <c r="AM98"/>
  <c r="AM97"/>
  <c r="BY814"/>
  <c r="BY813"/>
  <c r="CG781"/>
  <c r="AK777"/>
  <c r="AM778"/>
  <c r="AM777"/>
  <c r="BY48"/>
  <c r="BL186"/>
  <c r="BL185"/>
  <c r="BE185"/>
  <c r="BF418"/>
  <c r="CP412"/>
  <c r="CP411"/>
  <c r="BR88"/>
  <c r="BR87"/>
  <c r="BR86"/>
  <c r="BR69"/>
  <c r="BZ537"/>
  <c r="BY797"/>
  <c r="AM280"/>
  <c r="AM279"/>
  <c r="AK279"/>
  <c r="CG412"/>
  <c r="CG411"/>
  <c r="AK490"/>
  <c r="AM491"/>
  <c r="AM490"/>
  <c r="BL34"/>
  <c r="BL33"/>
  <c r="BL19"/>
  <c r="AM400"/>
  <c r="AM399"/>
  <c r="AM398"/>
  <c r="AM393"/>
  <c r="AM387"/>
  <c r="AK399"/>
  <c r="AK398"/>
  <c r="AK393"/>
  <c r="AK387"/>
  <c r="AM308"/>
  <c r="AM682"/>
  <c r="AM681"/>
  <c r="AM678"/>
  <c r="AK681"/>
  <c r="AK678"/>
  <c r="BL425"/>
  <c r="BL418"/>
  <c r="BY519"/>
  <c r="BY502"/>
  <c r="BY479"/>
  <c r="BZ555"/>
  <c r="BZ551"/>
  <c r="CP727"/>
  <c r="CP726"/>
  <c r="BZ727"/>
  <c r="BZ726"/>
  <c r="BS788"/>
  <c r="BS787"/>
  <c r="CG837"/>
  <c r="CG836"/>
  <c r="CG834"/>
  <c r="CG733"/>
  <c r="CG732"/>
  <c r="CG729"/>
  <c r="CG651"/>
  <c r="CG650"/>
  <c r="CG649"/>
  <c r="CF423"/>
  <c r="AM122"/>
  <c r="AM121"/>
  <c r="AM120"/>
  <c r="AK121"/>
  <c r="AK120"/>
  <c r="BL415"/>
  <c r="BL414"/>
  <c r="BL404"/>
  <c r="BL402"/>
  <c r="AM762"/>
  <c r="AM761"/>
  <c r="AM758"/>
  <c r="AK761"/>
  <c r="AK758"/>
  <c r="BZ702"/>
  <c r="CP34"/>
  <c r="CG34"/>
  <c r="CP46"/>
  <c r="CG46"/>
  <c r="CP685"/>
  <c r="CG685"/>
  <c r="CP450"/>
  <c r="CG450"/>
  <c r="CG445"/>
  <c r="AM23"/>
  <c r="AM22"/>
  <c r="AM21"/>
  <c r="AK22"/>
  <c r="AK21"/>
  <c r="CO313"/>
  <c r="CF313"/>
  <c r="CG601"/>
  <c r="CG598"/>
  <c r="CG185"/>
  <c r="AK311"/>
  <c r="AK315"/>
  <c r="AK319"/>
  <c r="AK307"/>
  <c r="AM312"/>
  <c r="AM311"/>
  <c r="AK66"/>
  <c r="AK65"/>
  <c r="AM67"/>
  <c r="AM66"/>
  <c r="AM65"/>
  <c r="BR462"/>
  <c r="BR461"/>
  <c r="BR457"/>
  <c r="BR445"/>
  <c r="CP121"/>
  <c r="CP120"/>
  <c r="CG121"/>
  <c r="CG120"/>
  <c r="CG118"/>
  <c r="AF203"/>
  <c r="AM676"/>
  <c r="AM675"/>
  <c r="AM672"/>
  <c r="AK675"/>
  <c r="AK672"/>
  <c r="BY40"/>
  <c r="AB206"/>
  <c r="AH208"/>
  <c r="AB204"/>
  <c r="CG808"/>
  <c r="CG807"/>
  <c r="CG800"/>
  <c r="CG799"/>
  <c r="CG797"/>
  <c r="BR777"/>
  <c r="BR772"/>
  <c r="BR763"/>
  <c r="BR753"/>
  <c r="AM424"/>
  <c r="AM423"/>
  <c r="AK423"/>
  <c r="AY279"/>
  <c r="AY275"/>
  <c r="BM423"/>
  <c r="BM418"/>
  <c r="AK101"/>
  <c r="AH778"/>
  <c r="AH777"/>
  <c r="AB777"/>
  <c r="AB772"/>
  <c r="AM316"/>
  <c r="AM315"/>
  <c r="AM617"/>
  <c r="AM616"/>
  <c r="AM774"/>
  <c r="AM773"/>
  <c r="AK773"/>
  <c r="AK788"/>
  <c r="AK787"/>
  <c r="AM619"/>
  <c r="AM618"/>
  <c r="AM320"/>
  <c r="AM319"/>
  <c r="BY332"/>
  <c r="BY331"/>
  <c r="BY328"/>
  <c r="BR331"/>
  <c r="BR328"/>
  <c r="BY72"/>
  <c r="AM734"/>
  <c r="AM733"/>
  <c r="AM732"/>
  <c r="AM729"/>
  <c r="AM690"/>
  <c r="AK733"/>
  <c r="AK732"/>
  <c r="AK729"/>
  <c r="AK690"/>
  <c r="AK99"/>
  <c r="AM100"/>
  <c r="AM99"/>
  <c r="AM27"/>
  <c r="AM26"/>
  <c r="AM25"/>
  <c r="AK26"/>
  <c r="AK25"/>
  <c r="AK527"/>
  <c r="AM528"/>
  <c r="AM527"/>
  <c r="AM150"/>
  <c r="AM149"/>
  <c r="AM148"/>
  <c r="AM146"/>
  <c r="AK149"/>
  <c r="AK148"/>
  <c r="AK146"/>
  <c r="AK131"/>
  <c r="AK118"/>
  <c r="AM116"/>
  <c r="AM115"/>
  <c r="AM114"/>
  <c r="AK115"/>
  <c r="AK114"/>
  <c r="AK109"/>
  <c r="AK96"/>
  <c r="AM789"/>
  <c r="AM788"/>
  <c r="AM787"/>
  <c r="CO198"/>
  <c r="CO197"/>
  <c r="CF198"/>
  <c r="CF197"/>
  <c r="BY390"/>
  <c r="BY389"/>
  <c r="BY387"/>
  <c r="CG54"/>
  <c r="CG53"/>
  <c r="CO321"/>
  <c r="CF321"/>
  <c r="CP480"/>
  <c r="CG480"/>
  <c r="CG168"/>
  <c r="CG167"/>
  <c r="BY74"/>
  <c r="CO587"/>
  <c r="CF587"/>
  <c r="AM600"/>
  <c r="AM599"/>
  <c r="AK599"/>
  <c r="CP547"/>
  <c r="CG547"/>
  <c r="CG537"/>
  <c r="CP42"/>
  <c r="CG42"/>
  <c r="CO800"/>
  <c r="CO799"/>
  <c r="CF800"/>
  <c r="CF799"/>
  <c r="CF814"/>
  <c r="CF813"/>
  <c r="CF797"/>
  <c r="BZ33"/>
  <c r="BZ19"/>
  <c r="BE279"/>
  <c r="BE275"/>
  <c r="BE260"/>
  <c r="BE258"/>
  <c r="CO74"/>
  <c r="CF74"/>
  <c r="CO72"/>
  <c r="CF72"/>
  <c r="CO40"/>
  <c r="CF40"/>
  <c r="BY462"/>
  <c r="BY461"/>
  <c r="BY457"/>
  <c r="BY445"/>
  <c r="CP702"/>
  <c r="CG702"/>
  <c r="CG727"/>
  <c r="CG726"/>
  <c r="BR415"/>
  <c r="BR414"/>
  <c r="BR404"/>
  <c r="BR425"/>
  <c r="BR418"/>
  <c r="BR402"/>
  <c r="BZ788"/>
  <c r="BZ787"/>
  <c r="CG555"/>
  <c r="CG551"/>
  <c r="CP537"/>
  <c r="BY777"/>
  <c r="BY772"/>
  <c r="BY763"/>
  <c r="BY753"/>
  <c r="AK598"/>
  <c r="CO48"/>
  <c r="CF48"/>
  <c r="CP800"/>
  <c r="CP799"/>
  <c r="CP797"/>
  <c r="BZ675"/>
  <c r="BZ672"/>
  <c r="BZ490"/>
  <c r="CO390"/>
  <c r="CO389"/>
  <c r="CF390"/>
  <c r="CF389"/>
  <c r="CO222"/>
  <c r="CO242"/>
  <c r="CF222"/>
  <c r="CO519"/>
  <c r="CF519"/>
  <c r="BR34"/>
  <c r="BR33"/>
  <c r="BR19"/>
  <c r="BY88"/>
  <c r="BY87"/>
  <c r="BY86"/>
  <c r="BY76"/>
  <c r="BY69"/>
  <c r="AT466"/>
  <c r="AT457"/>
  <c r="AT445"/>
  <c r="AT402"/>
  <c r="AU467"/>
  <c r="AU466"/>
  <c r="AU457"/>
  <c r="AU445"/>
  <c r="AU402"/>
  <c r="AM615"/>
  <c r="CG177"/>
  <c r="CG171"/>
  <c r="AH206"/>
  <c r="AH204"/>
  <c r="BS425"/>
  <c r="CO26"/>
  <c r="CO25"/>
  <c r="CF26"/>
  <c r="CF25"/>
  <c r="CF242"/>
  <c r="BS423"/>
  <c r="BS418"/>
  <c r="CO814"/>
  <c r="CO813"/>
  <c r="BR547"/>
  <c r="BR537"/>
  <c r="BR524"/>
  <c r="BR522"/>
  <c r="CO54"/>
  <c r="CO53"/>
  <c r="CF54"/>
  <c r="CF53"/>
  <c r="CF638"/>
  <c r="CF636"/>
  <c r="CF629"/>
  <c r="CP38"/>
  <c r="CG38"/>
  <c r="CG33"/>
  <c r="BZ777"/>
  <c r="BZ772"/>
  <c r="CO121"/>
  <c r="CO120"/>
  <c r="CF121"/>
  <c r="CF120"/>
  <c r="CG777"/>
  <c r="CG772"/>
  <c r="BY547"/>
  <c r="BY537"/>
  <c r="BY524"/>
  <c r="BY522"/>
  <c r="BY425"/>
  <c r="BY418"/>
  <c r="CG788"/>
  <c r="CG787"/>
  <c r="CO88"/>
  <c r="CO87"/>
  <c r="CF88"/>
  <c r="CF87"/>
  <c r="CP672"/>
  <c r="CG675"/>
  <c r="CG672"/>
  <c r="BL307"/>
  <c r="BL302"/>
  <c r="BZ423"/>
  <c r="CO76"/>
  <c r="CF76"/>
  <c r="BZ425"/>
  <c r="BY415"/>
  <c r="BY414"/>
  <c r="BY404"/>
  <c r="BY402"/>
  <c r="CO462"/>
  <c r="CO461"/>
  <c r="CF462"/>
  <c r="CF461"/>
  <c r="BL279"/>
  <c r="BL275"/>
  <c r="BL260"/>
  <c r="BL258"/>
  <c r="BY34"/>
  <c r="BY33"/>
  <c r="BY19"/>
  <c r="CG490"/>
  <c r="CF777"/>
  <c r="CF772"/>
  <c r="CF763"/>
  <c r="CF753"/>
  <c r="CO547"/>
  <c r="CO537"/>
  <c r="CF547"/>
  <c r="CF537"/>
  <c r="BZ418"/>
  <c r="BR279"/>
  <c r="BR275"/>
  <c r="BR260"/>
  <c r="BR307"/>
  <c r="BR302"/>
  <c r="CO34"/>
  <c r="CF34"/>
  <c r="CF425"/>
  <c r="CF418"/>
  <c r="CO415"/>
  <c r="CO414"/>
  <c r="CF415"/>
  <c r="CF414"/>
  <c r="CF404"/>
  <c r="BY279"/>
  <c r="BY275"/>
  <c r="CO279"/>
  <c r="CO275"/>
  <c r="CF279"/>
  <c r="CF275"/>
  <c r="AK19"/>
  <c r="AM598"/>
  <c r="AH772"/>
  <c r="CO404"/>
  <c r="CP33"/>
  <c r="BZ161"/>
  <c r="BY582"/>
  <c r="CH161"/>
  <c r="CG629"/>
  <c r="CG565"/>
  <c r="CG558"/>
  <c r="CA402"/>
  <c r="CO381"/>
  <c r="CO378"/>
  <c r="CO589"/>
  <c r="CO595"/>
  <c r="CO594"/>
  <c r="CO584"/>
  <c r="CO636"/>
  <c r="CO649"/>
  <c r="CO629"/>
  <c r="CO582"/>
  <c r="CO753"/>
  <c r="BK258"/>
  <c r="AS258"/>
  <c r="AZ118"/>
  <c r="CG233"/>
  <c r="CG232"/>
  <c r="CO797"/>
  <c r="AM307"/>
  <c r="CP445"/>
  <c r="CP260"/>
  <c r="AM131"/>
  <c r="AM118"/>
  <c r="CP233"/>
  <c r="CP232"/>
  <c r="CP203"/>
  <c r="CP161"/>
  <c r="CO558"/>
  <c r="CG203"/>
  <c r="CG161"/>
  <c r="CF131"/>
  <c r="CF154"/>
  <c r="CF153"/>
  <c r="CF152"/>
  <c r="CF118"/>
  <c r="CP558"/>
  <c r="BS629"/>
  <c r="BY260"/>
  <c r="BM670"/>
  <c r="BF670"/>
  <c r="BT841"/>
  <c r="BI258"/>
  <c r="BI457"/>
  <c r="BI445"/>
  <c r="BI402"/>
  <c r="BI729"/>
  <c r="BI690"/>
  <c r="BI670"/>
  <c r="BI841"/>
  <c r="BR161"/>
  <c r="BF582"/>
  <c r="AM109"/>
  <c r="AM96"/>
  <c r="AM19"/>
  <c r="F582"/>
  <c r="AB784"/>
  <c r="Y783"/>
  <c r="Y763"/>
  <c r="Y753"/>
  <c r="Y506"/>
  <c r="Y502"/>
  <c r="AB507"/>
  <c r="AB489"/>
  <c r="Y488"/>
  <c r="Y482"/>
  <c r="AH443"/>
  <c r="AH442"/>
  <c r="AH441"/>
  <c r="AB442"/>
  <c r="AB441"/>
  <c r="AB436"/>
  <c r="Y435"/>
  <c r="Y434"/>
  <c r="Y419"/>
  <c r="AB420"/>
  <c r="AB408"/>
  <c r="Y407"/>
  <c r="Y404"/>
  <c r="AB380"/>
  <c r="Y379"/>
  <c r="Y378"/>
  <c r="AH320"/>
  <c r="AH319"/>
  <c r="AB319"/>
  <c r="Y315"/>
  <c r="AB316"/>
  <c r="AB305"/>
  <c r="AH306"/>
  <c r="AH305"/>
  <c r="AB292"/>
  <c r="Y291"/>
  <c r="Y290"/>
  <c r="AB279"/>
  <c r="AH280"/>
  <c r="AH279"/>
  <c r="AH276"/>
  <c r="AB271"/>
  <c r="Y270"/>
  <c r="AH182"/>
  <c r="AH181"/>
  <c r="AB181"/>
  <c r="Y179"/>
  <c r="Y177"/>
  <c r="Y171"/>
  <c r="AB180"/>
  <c r="AB137"/>
  <c r="AH138"/>
  <c r="AH137"/>
  <c r="AB121"/>
  <c r="AB120"/>
  <c r="AH122"/>
  <c r="AH121"/>
  <c r="AH120"/>
  <c r="AB100"/>
  <c r="Y99"/>
  <c r="AB102"/>
  <c r="AB98"/>
  <c r="Y97"/>
  <c r="AB59"/>
  <c r="Y58"/>
  <c r="Y57"/>
  <c r="AB27"/>
  <c r="Y26"/>
  <c r="AB737"/>
  <c r="Y736"/>
  <c r="AB734"/>
  <c r="AB220"/>
  <c r="Y219"/>
  <c r="Y211"/>
  <c r="Y203"/>
  <c r="AB538"/>
  <c r="Y537"/>
  <c r="AA580"/>
  <c r="X579"/>
  <c r="X578"/>
  <c r="AM548"/>
  <c r="AM547"/>
  <c r="AK547"/>
  <c r="AA535"/>
  <c r="AF536"/>
  <c r="AA534"/>
  <c r="X533"/>
  <c r="AA526"/>
  <c r="X525"/>
  <c r="AA467"/>
  <c r="X466"/>
  <c r="AA465"/>
  <c r="X464"/>
  <c r="AA447"/>
  <c r="X446"/>
  <c r="AA442"/>
  <c r="AA441"/>
  <c r="AF443"/>
  <c r="X435"/>
  <c r="X434"/>
  <c r="AA436"/>
  <c r="X421"/>
  <c r="AA422"/>
  <c r="AA406"/>
  <c r="X405"/>
  <c r="X365"/>
  <c r="AA366"/>
  <c r="AA292"/>
  <c r="X291"/>
  <c r="X290"/>
  <c r="AA282"/>
  <c r="X281"/>
  <c r="AA271"/>
  <c r="X270"/>
  <c r="AA182"/>
  <c r="X181"/>
  <c r="AA169"/>
  <c r="X168"/>
  <c r="X167"/>
  <c r="CI258"/>
  <c r="CM258"/>
  <c r="F418"/>
  <c r="F348"/>
  <c r="F342"/>
  <c r="F258"/>
  <c r="G615"/>
  <c r="G582"/>
  <c r="G25"/>
  <c r="G19"/>
  <c r="J19"/>
  <c r="G393"/>
  <c r="G387"/>
  <c r="J524"/>
  <c r="J522"/>
  <c r="I302"/>
  <c r="J348"/>
  <c r="J342"/>
  <c r="J258"/>
  <c r="M524"/>
  <c r="M522"/>
  <c r="P582"/>
  <c r="N598"/>
  <c r="N582"/>
  <c r="N101"/>
  <c r="M670"/>
  <c r="P763"/>
  <c r="P753"/>
  <c r="P670"/>
  <c r="P457"/>
  <c r="P445"/>
  <c r="P402"/>
  <c r="P841"/>
  <c r="P846"/>
  <c r="O763"/>
  <c r="Q763"/>
  <c r="Q753"/>
  <c r="S522"/>
  <c r="S615"/>
  <c r="S582"/>
  <c r="R763"/>
  <c r="R753"/>
  <c r="R670"/>
  <c r="R258"/>
  <c r="R582"/>
  <c r="R19"/>
  <c r="X582"/>
  <c r="V615"/>
  <c r="V582"/>
  <c r="W109"/>
  <c r="W96"/>
  <c r="W19"/>
  <c r="AG109"/>
  <c r="AG96"/>
  <c r="AG19"/>
  <c r="AL307"/>
  <c r="AL461"/>
  <c r="AL457"/>
  <c r="AL479"/>
  <c r="AL690"/>
  <c r="AL670"/>
  <c r="AB682"/>
  <c r="Y681"/>
  <c r="Y678"/>
  <c r="AB588"/>
  <c r="Y587"/>
  <c r="Y584"/>
  <c r="Y582"/>
  <c r="Y579"/>
  <c r="Y578"/>
  <c r="AB580"/>
  <c r="AB535"/>
  <c r="AH536"/>
  <c r="AH535"/>
  <c r="AB534"/>
  <c r="Y533"/>
  <c r="AB526"/>
  <c r="Y525"/>
  <c r="Y524"/>
  <c r="Y522"/>
  <c r="AH491"/>
  <c r="AH490"/>
  <c r="AB490"/>
  <c r="U480"/>
  <c r="U479"/>
  <c r="Y481"/>
  <c r="AB466"/>
  <c r="AH467"/>
  <c r="AH466"/>
  <c r="AB464"/>
  <c r="AH465"/>
  <c r="AH464"/>
  <c r="Y422"/>
  <c r="U421"/>
  <c r="U418"/>
  <c r="AB400"/>
  <c r="Y399"/>
  <c r="Y398"/>
  <c r="Y393"/>
  <c r="Y387"/>
  <c r="AH366"/>
  <c r="AH365"/>
  <c r="AB365"/>
  <c r="AB348"/>
  <c r="AB342"/>
  <c r="AH349"/>
  <c r="AH348"/>
  <c r="AH342"/>
  <c r="Y321"/>
  <c r="AB322"/>
  <c r="AH312"/>
  <c r="AH311"/>
  <c r="AB311"/>
  <c r="U307"/>
  <c r="U302"/>
  <c r="U258"/>
  <c r="Y308"/>
  <c r="AB289"/>
  <c r="Y288"/>
  <c r="Y287"/>
  <c r="Y285"/>
  <c r="AB282"/>
  <c r="Y281"/>
  <c r="Y275"/>
  <c r="Y198"/>
  <c r="Y197"/>
  <c r="AB199"/>
  <c r="AH169"/>
  <c r="AH168"/>
  <c r="AH167"/>
  <c r="AB168"/>
  <c r="AB167"/>
  <c r="AB150"/>
  <c r="Y149"/>
  <c r="Y148"/>
  <c r="Y146"/>
  <c r="Y131"/>
  <c r="Y118"/>
  <c r="AH116"/>
  <c r="AH115"/>
  <c r="AH114"/>
  <c r="AB115"/>
  <c r="AB114"/>
  <c r="AH113"/>
  <c r="AH112"/>
  <c r="AH111"/>
  <c r="AH109"/>
  <c r="AB112"/>
  <c r="AB111"/>
  <c r="AB109"/>
  <c r="Y103"/>
  <c r="Y101"/>
  <c r="AB104"/>
  <c r="AB67"/>
  <c r="Y66"/>
  <c r="Y65"/>
  <c r="AB35"/>
  <c r="Y34"/>
  <c r="Y33"/>
  <c r="AB31"/>
  <c r="Y30"/>
  <c r="AB23"/>
  <c r="Y22"/>
  <c r="Y21"/>
  <c r="U733"/>
  <c r="U732"/>
  <c r="U729"/>
  <c r="U690"/>
  <c r="U670"/>
  <c r="Y735"/>
  <c r="AB735"/>
  <c r="AH735"/>
  <c r="AH463"/>
  <c r="AH462"/>
  <c r="AH461"/>
  <c r="AH457"/>
  <c r="AH445"/>
  <c r="AB462"/>
  <c r="AB461"/>
  <c r="AB457"/>
  <c r="AB445"/>
  <c r="AA741"/>
  <c r="X740"/>
  <c r="AH625"/>
  <c r="AH624"/>
  <c r="AH623"/>
  <c r="AH622"/>
  <c r="AH615"/>
  <c r="AB624"/>
  <c r="AB623"/>
  <c r="AB622"/>
  <c r="AB615"/>
  <c r="S165"/>
  <c r="Q165"/>
  <c r="AA572"/>
  <c r="X571"/>
  <c r="X558"/>
  <c r="AA538"/>
  <c r="X537"/>
  <c r="AA532"/>
  <c r="X531"/>
  <c r="AA481"/>
  <c r="X480"/>
  <c r="AA489"/>
  <c r="X488"/>
  <c r="X482"/>
  <c r="X479"/>
  <c r="AA472"/>
  <c r="X471"/>
  <c r="X470"/>
  <c r="X462"/>
  <c r="X461"/>
  <c r="X457"/>
  <c r="AA463"/>
  <c r="X450"/>
  <c r="X445"/>
  <c r="AA451"/>
  <c r="AA420"/>
  <c r="X419"/>
  <c r="AA408"/>
  <c r="X407"/>
  <c r="X404"/>
  <c r="AA380"/>
  <c r="X379"/>
  <c r="X378"/>
  <c r="AA349"/>
  <c r="X348"/>
  <c r="X342"/>
  <c r="X305"/>
  <c r="X302"/>
  <c r="AA306"/>
  <c r="X288"/>
  <c r="X287"/>
  <c r="X285"/>
  <c r="AA289"/>
  <c r="AA276"/>
  <c r="X275"/>
  <c r="AA199"/>
  <c r="X198"/>
  <c r="X197"/>
  <c r="X179"/>
  <c r="X177"/>
  <c r="X171"/>
  <c r="AA180"/>
  <c r="F479"/>
  <c r="I161"/>
  <c r="F524"/>
  <c r="F522"/>
  <c r="G524"/>
  <c r="G522"/>
  <c r="G763"/>
  <c r="G753"/>
  <c r="G670"/>
  <c r="H479"/>
  <c r="H402"/>
  <c r="H841"/>
  <c r="I260"/>
  <c r="I258"/>
  <c r="J445"/>
  <c r="J402"/>
  <c r="M582"/>
  <c r="M161"/>
  <c r="M841"/>
  <c r="M846"/>
  <c r="O161"/>
  <c r="N524"/>
  <c r="N522"/>
  <c r="N131"/>
  <c r="N118"/>
  <c r="N109"/>
  <c r="O109"/>
  <c r="O96"/>
  <c r="O19"/>
  <c r="N285"/>
  <c r="N260"/>
  <c r="N258"/>
  <c r="O457"/>
  <c r="O445"/>
  <c r="O402"/>
  <c r="Q690"/>
  <c r="Q670"/>
  <c r="O753"/>
  <c r="O670"/>
  <c r="S753"/>
  <c r="S670"/>
  <c r="R161"/>
  <c r="S109"/>
  <c r="S96"/>
  <c r="S19"/>
  <c r="X729"/>
  <c r="X690"/>
  <c r="X670"/>
  <c r="W753"/>
  <c r="W670"/>
  <c r="W582"/>
  <c r="W522"/>
  <c r="V522"/>
  <c r="W457"/>
  <c r="W445"/>
  <c r="W402"/>
  <c r="X96"/>
  <c r="X19"/>
  <c r="Z285"/>
  <c r="Z260"/>
  <c r="Z302"/>
  <c r="Z258"/>
  <c r="AD615"/>
  <c r="AD582"/>
  <c r="AD479"/>
  <c r="AD402"/>
  <c r="AL118"/>
  <c r="AL302"/>
  <c r="AL258"/>
  <c r="AL445"/>
  <c r="AL402"/>
  <c r="AL524"/>
  <c r="AL522"/>
  <c r="AM776"/>
  <c r="AM775"/>
  <c r="AM772"/>
  <c r="AM763"/>
  <c r="AM753"/>
  <c r="AM670"/>
  <c r="AK775"/>
  <c r="AK772"/>
  <c r="AK763"/>
  <c r="AK753"/>
  <c r="AK670"/>
  <c r="AY823"/>
  <c r="AY822"/>
  <c r="AY821"/>
  <c r="AT822"/>
  <c r="AT821"/>
  <c r="AT819"/>
  <c r="BE832"/>
  <c r="BE831"/>
  <c r="BE826"/>
  <c r="BE819"/>
  <c r="AY831"/>
  <c r="AY826"/>
  <c r="BE554"/>
  <c r="BE553"/>
  <c r="BE552"/>
  <c r="BE551"/>
  <c r="BE524"/>
  <c r="BE522"/>
  <c r="AY553"/>
  <c r="AY552"/>
  <c r="AY551"/>
  <c r="AY524"/>
  <c r="AY522"/>
  <c r="BF372"/>
  <c r="BF370"/>
  <c r="BF369"/>
  <c r="AZ370"/>
  <c r="AZ369"/>
  <c r="AN109"/>
  <c r="AM799"/>
  <c r="AM797"/>
  <c r="AO260"/>
  <c r="AO258"/>
  <c r="AO841"/>
  <c r="AP302"/>
  <c r="AP753"/>
  <c r="AP670"/>
  <c r="AR120"/>
  <c r="AR131"/>
  <c r="AR502"/>
  <c r="AR479"/>
  <c r="AR402"/>
  <c r="AT797"/>
  <c r="AT841"/>
  <c r="AS387"/>
  <c r="AS690"/>
  <c r="AS670"/>
  <c r="AU302"/>
  <c r="AY285"/>
  <c r="AY260"/>
  <c r="AY258"/>
  <c r="AY171"/>
  <c r="AY161"/>
  <c r="AV479"/>
  <c r="AV457"/>
  <c r="AV445"/>
  <c r="AV402"/>
  <c r="AZ302"/>
  <c r="AZ342"/>
  <c r="AZ378"/>
  <c r="AZ258"/>
  <c r="BD171"/>
  <c r="BD161"/>
  <c r="BA404"/>
  <c r="BA402"/>
  <c r="BF86"/>
  <c r="BF69"/>
  <c r="BF19"/>
  <c r="BF434"/>
  <c r="BF402"/>
  <c r="BK418"/>
  <c r="BG387"/>
  <c r="BH86"/>
  <c r="BH69"/>
  <c r="BH19"/>
  <c r="BH841"/>
  <c r="BQ342"/>
  <c r="BQ258"/>
  <c r="BQ584"/>
  <c r="BP260"/>
  <c r="BP258"/>
  <c r="BP404"/>
  <c r="BP402"/>
  <c r="BP763"/>
  <c r="BP753"/>
  <c r="BP670"/>
  <c r="BP841"/>
  <c r="BO743"/>
  <c r="BO670"/>
  <c r="BN743"/>
  <c r="BN729"/>
  <c r="BQ558"/>
  <c r="BQ522"/>
  <c r="BR131"/>
  <c r="BR118"/>
  <c r="BR690"/>
  <c r="BR670"/>
  <c r="BR342"/>
  <c r="BR258"/>
  <c r="AF664"/>
  <c r="AA663"/>
  <c r="AA658"/>
  <c r="AA582"/>
  <c r="AZ554"/>
  <c r="AU553"/>
  <c r="AU552"/>
  <c r="AU551"/>
  <c r="AU524"/>
  <c r="AU522"/>
  <c r="AZ832"/>
  <c r="AU831"/>
  <c r="AU826"/>
  <c r="AU819"/>
  <c r="BL586"/>
  <c r="BL585"/>
  <c r="BL584"/>
  <c r="BL582"/>
  <c r="BL841"/>
  <c r="BE585"/>
  <c r="BE584"/>
  <c r="BE582"/>
  <c r="T165"/>
  <c r="AN161"/>
  <c r="AN96"/>
  <c r="AN19"/>
  <c r="AN797"/>
  <c r="AN841"/>
  <c r="AP258"/>
  <c r="AP841"/>
  <c r="AR753"/>
  <c r="AR670"/>
  <c r="AU260"/>
  <c r="AU258"/>
  <c r="AU629"/>
  <c r="AU582"/>
  <c r="AU763"/>
  <c r="AU753"/>
  <c r="AU670"/>
  <c r="AU841"/>
  <c r="AX260"/>
  <c r="AX258"/>
  <c r="AX841"/>
  <c r="AW285"/>
  <c r="AW260"/>
  <c r="AW258"/>
  <c r="AW841"/>
  <c r="AV86"/>
  <c r="AV69"/>
  <c r="AV19"/>
  <c r="AV841"/>
  <c r="BE797"/>
  <c r="BE743"/>
  <c r="BE670"/>
  <c r="BD285"/>
  <c r="BD260"/>
  <c r="BD258"/>
  <c r="BA387"/>
  <c r="BD457"/>
  <c r="BD445"/>
  <c r="BD402"/>
  <c r="BC457"/>
  <c r="BC445"/>
  <c r="BC402"/>
  <c r="BC841"/>
  <c r="BA86"/>
  <c r="BA69"/>
  <c r="BA19"/>
  <c r="BA841"/>
  <c r="BB86"/>
  <c r="BB69"/>
  <c r="BB19"/>
  <c r="BB841"/>
  <c r="BF342"/>
  <c r="BF258"/>
  <c r="BK797"/>
  <c r="BK457"/>
  <c r="BK445"/>
  <c r="BJ797"/>
  <c r="BJ457"/>
  <c r="BJ445"/>
  <c r="BJ402"/>
  <c r="BJ841"/>
  <c r="BG743"/>
  <c r="BG670"/>
  <c r="BG86"/>
  <c r="BG69"/>
  <c r="BG19"/>
  <c r="BM502"/>
  <c r="BM479"/>
  <c r="BM402"/>
  <c r="BM841"/>
  <c r="BQ629"/>
  <c r="BQ418"/>
  <c r="BQ402"/>
  <c r="BO285"/>
  <c r="BO260"/>
  <c r="BO258"/>
  <c r="BO841"/>
  <c r="BN690"/>
  <c r="BN670"/>
  <c r="BN502"/>
  <c r="BN479"/>
  <c r="BN402"/>
  <c r="BN558"/>
  <c r="BN522"/>
  <c r="BN841"/>
  <c r="BU457"/>
  <c r="BU445"/>
  <c r="BU402"/>
  <c r="BU841"/>
  <c r="CO36"/>
  <c r="CF36"/>
  <c r="CF44"/>
  <c r="CF33"/>
  <c r="CO44"/>
  <c r="CO91"/>
  <c r="CO90"/>
  <c r="CO86"/>
  <c r="CO69"/>
  <c r="CF91"/>
  <c r="CF90"/>
  <c r="CF86"/>
  <c r="CF69"/>
  <c r="CO185"/>
  <c r="CF185"/>
  <c r="CO224"/>
  <c r="CO221"/>
  <c r="CF224"/>
  <c r="CF221"/>
  <c r="BY317"/>
  <c r="BY307"/>
  <c r="CP329"/>
  <c r="CP328"/>
  <c r="CG329"/>
  <c r="CG328"/>
  <c r="CO399"/>
  <c r="CO398"/>
  <c r="CO393"/>
  <c r="CO387"/>
  <c r="CF399"/>
  <c r="CF398"/>
  <c r="CF393"/>
  <c r="CF387"/>
  <c r="BS407"/>
  <c r="BS404"/>
  <c r="CO442"/>
  <c r="CO441"/>
  <c r="CF442"/>
  <c r="CF441"/>
  <c r="CP494"/>
  <c r="CG494"/>
  <c r="BS511"/>
  <c r="BS510"/>
  <c r="CO529"/>
  <c r="CO527"/>
  <c r="CO555"/>
  <c r="CO551"/>
  <c r="CO524"/>
  <c r="CO522"/>
  <c r="CF529"/>
  <c r="CF527"/>
  <c r="BS533"/>
  <c r="CF555"/>
  <c r="CF551"/>
  <c r="BS587"/>
  <c r="BS590"/>
  <c r="BS592"/>
  <c r="BS605"/>
  <c r="BS604"/>
  <c r="BS681"/>
  <c r="BS683"/>
  <c r="BS687"/>
  <c r="CP693"/>
  <c r="CP692"/>
  <c r="CG693"/>
  <c r="BS697"/>
  <c r="BY708"/>
  <c r="BS712"/>
  <c r="BY717"/>
  <c r="BY714"/>
  <c r="BV690"/>
  <c r="BV670"/>
  <c r="BX260"/>
  <c r="BX258"/>
  <c r="CA763"/>
  <c r="CA753"/>
  <c r="CO154"/>
  <c r="CO153"/>
  <c r="CO152"/>
  <c r="BY183"/>
  <c r="BY177"/>
  <c r="BY171"/>
  <c r="BY161"/>
  <c r="CO233"/>
  <c r="CO232"/>
  <c r="CF233"/>
  <c r="CF232"/>
  <c r="CO265"/>
  <c r="CO264"/>
  <c r="CO263"/>
  <c r="CO260"/>
  <c r="CF265"/>
  <c r="CF264"/>
  <c r="CF263"/>
  <c r="CF260"/>
  <c r="BS305"/>
  <c r="BS302"/>
  <c r="BS258"/>
  <c r="CP326"/>
  <c r="CP325"/>
  <c r="CG326"/>
  <c r="CG325"/>
  <c r="BY337"/>
  <c r="BY333"/>
  <c r="CO492"/>
  <c r="CF492"/>
  <c r="BS492"/>
  <c r="CP500"/>
  <c r="CP497"/>
  <c r="CG500"/>
  <c r="CG497"/>
  <c r="BS508"/>
  <c r="CO515"/>
  <c r="CO513"/>
  <c r="CO502"/>
  <c r="CO479"/>
  <c r="CF515"/>
  <c r="CF513"/>
  <c r="CF502"/>
  <c r="CF479"/>
  <c r="BS515"/>
  <c r="BS513"/>
  <c r="BS519"/>
  <c r="BS525"/>
  <c r="BS527"/>
  <c r="CP529"/>
  <c r="CG529"/>
  <c r="BS531"/>
  <c r="CF595"/>
  <c r="CF594"/>
  <c r="CF584"/>
  <c r="CF582"/>
  <c r="BZ595"/>
  <c r="BZ594"/>
  <c r="BS612"/>
  <c r="BS611"/>
  <c r="CO683"/>
  <c r="CO678"/>
  <c r="CF683"/>
  <c r="CF678"/>
  <c r="CO693"/>
  <c r="CO692"/>
  <c r="CF693"/>
  <c r="BY697"/>
  <c r="BS706"/>
  <c r="BS708"/>
  <c r="BS715"/>
  <c r="BS717"/>
  <c r="BV387"/>
  <c r="BV502"/>
  <c r="BV479"/>
  <c r="BV402"/>
  <c r="BW86"/>
  <c r="BW69"/>
  <c r="BW19"/>
  <c r="BX86"/>
  <c r="BX69"/>
  <c r="BX19"/>
  <c r="BV131"/>
  <c r="BV118"/>
  <c r="BW729"/>
  <c r="BW690"/>
  <c r="BW670"/>
  <c r="BX729"/>
  <c r="BX690"/>
  <c r="BX670"/>
  <c r="BV263"/>
  <c r="BV260"/>
  <c r="BV258"/>
  <c r="CE797"/>
  <c r="CE729"/>
  <c r="CE690"/>
  <c r="CE670"/>
  <c r="CE584"/>
  <c r="CE582"/>
  <c r="CC729"/>
  <c r="CC690"/>
  <c r="CC670"/>
  <c r="CC524"/>
  <c r="CC522"/>
  <c r="CC584"/>
  <c r="CC582"/>
  <c r="CC418"/>
  <c r="CC402"/>
  <c r="CC841"/>
  <c r="CB729"/>
  <c r="CB690"/>
  <c r="CB670"/>
  <c r="CB86"/>
  <c r="CB69"/>
  <c r="CB19"/>
  <c r="CA387"/>
  <c r="CA729"/>
  <c r="CA690"/>
  <c r="CA670"/>
  <c r="CA841"/>
  <c r="BS785"/>
  <c r="BS783"/>
  <c r="BS763"/>
  <c r="BS753"/>
  <c r="CP70"/>
  <c r="CP69"/>
  <c r="CP19"/>
  <c r="CG70"/>
  <c r="CG69"/>
  <c r="CG19"/>
  <c r="CO471"/>
  <c r="CO470"/>
  <c r="CO457"/>
  <c r="CF471"/>
  <c r="CF470"/>
  <c r="CF457"/>
  <c r="CO452"/>
  <c r="CO450"/>
  <c r="CO445"/>
  <c r="CF452"/>
  <c r="CF450"/>
  <c r="CE131"/>
  <c r="CE118"/>
  <c r="CE841"/>
  <c r="CD729"/>
  <c r="CD690"/>
  <c r="CD670"/>
  <c r="CD502"/>
  <c r="CD479"/>
  <c r="CD402"/>
  <c r="CD841"/>
  <c r="CO346"/>
  <c r="CO345"/>
  <c r="CO342"/>
  <c r="CF346"/>
  <c r="CF345"/>
  <c r="CF342"/>
  <c r="CO253"/>
  <c r="CO240"/>
  <c r="CF253"/>
  <c r="CF240"/>
  <c r="CP342"/>
  <c r="CG365"/>
  <c r="CG348"/>
  <c r="CG342"/>
  <c r="CG382"/>
  <c r="CG381"/>
  <c r="CG378"/>
  <c r="CG483"/>
  <c r="CG482"/>
  <c r="CJ19"/>
  <c r="CI404"/>
  <c r="CH445"/>
  <c r="CM457"/>
  <c r="CM445"/>
  <c r="CJ690"/>
  <c r="CJ670"/>
  <c r="CJ691"/>
  <c r="CM691"/>
  <c r="CM690"/>
  <c r="CM670"/>
  <c r="CJ378"/>
  <c r="CJ258"/>
  <c r="CI753"/>
  <c r="CJ797"/>
  <c r="CM629"/>
  <c r="CM582"/>
  <c r="CJ629"/>
  <c r="CJ582"/>
  <c r="CH418"/>
  <c r="CH402"/>
  <c r="CP418"/>
  <c r="CJ418"/>
  <c r="CJ402"/>
  <c r="CL402"/>
  <c r="CI131"/>
  <c r="CI118"/>
  <c r="CN131"/>
  <c r="CN118"/>
  <c r="CN690"/>
  <c r="CN670"/>
  <c r="CN841"/>
  <c r="CM131"/>
  <c r="CM118"/>
  <c r="CN691"/>
  <c r="CI691"/>
  <c r="CI690"/>
  <c r="CI670"/>
  <c r="CH131"/>
  <c r="CH118"/>
  <c r="CH841"/>
  <c r="CP629"/>
  <c r="CO418"/>
  <c r="CM418"/>
  <c r="CI418"/>
  <c r="CL841"/>
  <c r="CP131"/>
  <c r="CP118"/>
  <c r="CJ131"/>
  <c r="CJ118"/>
  <c r="CO131"/>
  <c r="CO118"/>
  <c r="BX841"/>
  <c r="BY302"/>
  <c r="CO203"/>
  <c r="BR841"/>
  <c r="BD841"/>
  <c r="BE841"/>
  <c r="CF203"/>
  <c r="CF19"/>
  <c r="O841"/>
  <c r="BZ785"/>
  <c r="BZ783"/>
  <c r="BZ763"/>
  <c r="BZ753"/>
  <c r="BZ715"/>
  <c r="BZ708"/>
  <c r="CO697"/>
  <c r="CF697"/>
  <c r="CO691"/>
  <c r="BZ612"/>
  <c r="BZ611"/>
  <c r="CG595"/>
  <c r="CG594"/>
  <c r="BZ531"/>
  <c r="BZ527"/>
  <c r="BZ525"/>
  <c r="BZ508"/>
  <c r="BZ492"/>
  <c r="CO337"/>
  <c r="CO333"/>
  <c r="CF337"/>
  <c r="CF333"/>
  <c r="CO183"/>
  <c r="CO177"/>
  <c r="CO171"/>
  <c r="CO161"/>
  <c r="CF183"/>
  <c r="CF177"/>
  <c r="CF171"/>
  <c r="CF161"/>
  <c r="CO717"/>
  <c r="CO714"/>
  <c r="CF717"/>
  <c r="CF714"/>
  <c r="BZ712"/>
  <c r="BZ587"/>
  <c r="CO317"/>
  <c r="CF317"/>
  <c r="CF307"/>
  <c r="CF302"/>
  <c r="T164"/>
  <c r="T163"/>
  <c r="T161"/>
  <c r="T841"/>
  <c r="BF832"/>
  <c r="BF831"/>
  <c r="BF826"/>
  <c r="BF819"/>
  <c r="AZ831"/>
  <c r="AZ826"/>
  <c r="AZ819"/>
  <c r="BF554"/>
  <c r="BF553"/>
  <c r="BF552"/>
  <c r="BF551"/>
  <c r="BF524"/>
  <c r="BF522"/>
  <c r="AZ553"/>
  <c r="AZ552"/>
  <c r="AZ551"/>
  <c r="AZ524"/>
  <c r="AZ522"/>
  <c r="AZ841"/>
  <c r="AK664"/>
  <c r="AF663"/>
  <c r="AF658"/>
  <c r="AF582"/>
  <c r="AF199"/>
  <c r="AA198"/>
  <c r="AA197"/>
  <c r="AF276"/>
  <c r="AF349"/>
  <c r="AA379"/>
  <c r="AA378"/>
  <c r="AF380"/>
  <c r="AF408"/>
  <c r="AA407"/>
  <c r="AF420"/>
  <c r="AA419"/>
  <c r="AA471"/>
  <c r="AA470"/>
  <c r="AF472"/>
  <c r="AF489"/>
  <c r="AA488"/>
  <c r="AA482"/>
  <c r="AA480"/>
  <c r="AA479"/>
  <c r="AF481"/>
  <c r="AF532"/>
  <c r="AA531"/>
  <c r="AA537"/>
  <c r="AF538"/>
  <c r="AF572"/>
  <c r="AA571"/>
  <c r="AA558"/>
  <c r="X165"/>
  <c r="S164"/>
  <c r="S163"/>
  <c r="S161"/>
  <c r="AA740"/>
  <c r="AA729"/>
  <c r="AA690"/>
  <c r="AA670"/>
  <c r="AF741"/>
  <c r="AF740"/>
  <c r="AF729"/>
  <c r="AF690"/>
  <c r="AF670"/>
  <c r="AH23"/>
  <c r="AH22"/>
  <c r="AH21"/>
  <c r="AB22"/>
  <c r="AB21"/>
  <c r="AH31"/>
  <c r="AH30"/>
  <c r="AB30"/>
  <c r="AH35"/>
  <c r="AH34"/>
  <c r="AH33"/>
  <c r="AB34"/>
  <c r="AB33"/>
  <c r="AH67"/>
  <c r="AH66"/>
  <c r="AH65"/>
  <c r="AB66"/>
  <c r="AB65"/>
  <c r="AH150"/>
  <c r="AH149"/>
  <c r="AH148"/>
  <c r="AH146"/>
  <c r="AB149"/>
  <c r="AB148"/>
  <c r="AB146"/>
  <c r="AH282"/>
  <c r="AH281"/>
  <c r="AB281"/>
  <c r="AB275"/>
  <c r="AH289"/>
  <c r="AH288"/>
  <c r="AH287"/>
  <c r="AB288"/>
  <c r="AB287"/>
  <c r="AH400"/>
  <c r="AH399"/>
  <c r="AH398"/>
  <c r="AH393"/>
  <c r="AH387"/>
  <c r="AB399"/>
  <c r="AB398"/>
  <c r="AB393"/>
  <c r="AB387"/>
  <c r="AB422"/>
  <c r="Y421"/>
  <c r="Y418"/>
  <c r="AH526"/>
  <c r="AH525"/>
  <c r="AB525"/>
  <c r="AH534"/>
  <c r="AH533"/>
  <c r="AB533"/>
  <c r="AH588"/>
  <c r="AH587"/>
  <c r="AH584"/>
  <c r="AH582"/>
  <c r="AB587"/>
  <c r="AB584"/>
  <c r="AB582"/>
  <c r="AB681"/>
  <c r="AB678"/>
  <c r="AH682"/>
  <c r="AH681"/>
  <c r="AH678"/>
  <c r="AA365"/>
  <c r="AA348"/>
  <c r="AA342"/>
  <c r="AF366"/>
  <c r="AF422"/>
  <c r="AA421"/>
  <c r="AA418"/>
  <c r="AA435"/>
  <c r="AA434"/>
  <c r="AF436"/>
  <c r="AK443"/>
  <c r="AF442"/>
  <c r="AF441"/>
  <c r="AK536"/>
  <c r="AF535"/>
  <c r="AH734"/>
  <c r="AH733"/>
  <c r="AH732"/>
  <c r="AB733"/>
  <c r="AB732"/>
  <c r="AH180"/>
  <c r="AH179"/>
  <c r="AH177"/>
  <c r="AH171"/>
  <c r="AB179"/>
  <c r="AB177"/>
  <c r="AB171"/>
  <c r="AH316"/>
  <c r="AH315"/>
  <c r="AB315"/>
  <c r="AH420"/>
  <c r="AH419"/>
  <c r="AB419"/>
  <c r="AH507"/>
  <c r="AH506"/>
  <c r="AH502"/>
  <c r="AB506"/>
  <c r="AB502"/>
  <c r="CF445"/>
  <c r="CF402"/>
  <c r="CB841"/>
  <c r="BV841"/>
  <c r="BW841"/>
  <c r="BY699"/>
  <c r="BS678"/>
  <c r="BS589"/>
  <c r="CF524"/>
  <c r="CF522"/>
  <c r="BQ582"/>
  <c r="BQ841"/>
  <c r="BF841"/>
  <c r="AY819"/>
  <c r="AY841"/>
  <c r="S841"/>
  <c r="R841"/>
  <c r="J841"/>
  <c r="F402"/>
  <c r="X260"/>
  <c r="X258"/>
  <c r="X524"/>
  <c r="X522"/>
  <c r="Y25"/>
  <c r="Y96"/>
  <c r="AH131"/>
  <c r="AH118"/>
  <c r="Y260"/>
  <c r="AH275"/>
  <c r="BZ717"/>
  <c r="BZ706"/>
  <c r="BZ519"/>
  <c r="BZ515"/>
  <c r="BZ513"/>
  <c r="BZ305"/>
  <c r="BZ302"/>
  <c r="BZ258"/>
  <c r="CO708"/>
  <c r="CO699"/>
  <c r="CO690"/>
  <c r="CO670"/>
  <c r="CF708"/>
  <c r="CF699"/>
  <c r="BZ697"/>
  <c r="CP691"/>
  <c r="BZ687"/>
  <c r="BZ683"/>
  <c r="BZ681"/>
  <c r="BZ605"/>
  <c r="BZ604"/>
  <c r="BZ592"/>
  <c r="BZ590"/>
  <c r="BZ533"/>
  <c r="BZ511"/>
  <c r="BZ510"/>
  <c r="BZ407"/>
  <c r="BZ404"/>
  <c r="AA179"/>
  <c r="AF180"/>
  <c r="AA288"/>
  <c r="AA287"/>
  <c r="AF289"/>
  <c r="AF306"/>
  <c r="AA305"/>
  <c r="AA302"/>
  <c r="AF451"/>
  <c r="AA450"/>
  <c r="AF463"/>
  <c r="AA462"/>
  <c r="V165"/>
  <c r="Q164"/>
  <c r="Q163"/>
  <c r="Q161"/>
  <c r="Q841"/>
  <c r="AH104"/>
  <c r="AH103"/>
  <c r="AB103"/>
  <c r="AH199"/>
  <c r="AH198"/>
  <c r="AH197"/>
  <c r="AB198"/>
  <c r="AB197"/>
  <c r="AB308"/>
  <c r="Y307"/>
  <c r="Y302"/>
  <c r="AH322"/>
  <c r="AH321"/>
  <c r="AB321"/>
  <c r="Y480"/>
  <c r="Y479"/>
  <c r="Y402"/>
  <c r="AB481"/>
  <c r="AH580"/>
  <c r="AH579"/>
  <c r="AH578"/>
  <c r="AB579"/>
  <c r="AB578"/>
  <c r="AF169"/>
  <c r="AA168"/>
  <c r="AA167"/>
  <c r="AF182"/>
  <c r="AA181"/>
  <c r="AA270"/>
  <c r="AF271"/>
  <c r="AA281"/>
  <c r="AA275"/>
  <c r="AF282"/>
  <c r="AF292"/>
  <c r="AA291"/>
  <c r="AA290"/>
  <c r="AA405"/>
  <c r="AF406"/>
  <c r="AF447"/>
  <c r="AA446"/>
  <c r="AA464"/>
  <c r="AF465"/>
  <c r="AA466"/>
  <c r="AF467"/>
  <c r="AF526"/>
  <c r="AA525"/>
  <c r="AA533"/>
  <c r="AA524"/>
  <c r="AA579"/>
  <c r="AA578"/>
  <c r="AA522"/>
  <c r="AF534"/>
  <c r="AF580"/>
  <c r="AH538"/>
  <c r="AH537"/>
  <c r="AB537"/>
  <c r="AB219"/>
  <c r="AB211"/>
  <c r="AB203"/>
  <c r="AH220"/>
  <c r="AH219"/>
  <c r="AH211"/>
  <c r="AH203"/>
  <c r="AB736"/>
  <c r="AH737"/>
  <c r="AH736"/>
  <c r="AH27"/>
  <c r="AH26"/>
  <c r="AH25"/>
  <c r="AB26"/>
  <c r="AB25"/>
  <c r="AH59"/>
  <c r="AH58"/>
  <c r="AH57"/>
  <c r="AB58"/>
  <c r="AB57"/>
  <c r="AH98"/>
  <c r="AH97"/>
  <c r="AB97"/>
  <c r="AH102"/>
  <c r="AH101"/>
  <c r="AB101"/>
  <c r="AH100"/>
  <c r="AH99"/>
  <c r="AB99"/>
  <c r="AH271"/>
  <c r="AH270"/>
  <c r="AB270"/>
  <c r="AH292"/>
  <c r="AH291"/>
  <c r="AH290"/>
  <c r="AB291"/>
  <c r="AB290"/>
  <c r="AH380"/>
  <c r="AH379"/>
  <c r="AH378"/>
  <c r="AB379"/>
  <c r="AB378"/>
  <c r="AH408"/>
  <c r="AH407"/>
  <c r="AH404"/>
  <c r="AB407"/>
  <c r="AB404"/>
  <c r="AB435"/>
  <c r="AB434"/>
  <c r="AH436"/>
  <c r="AH435"/>
  <c r="AH434"/>
  <c r="AH489"/>
  <c r="AH488"/>
  <c r="AH482"/>
  <c r="AB488"/>
  <c r="AB482"/>
  <c r="AH784"/>
  <c r="AH783"/>
  <c r="AB783"/>
  <c r="AB763"/>
  <c r="AB753"/>
  <c r="CM402"/>
  <c r="CM841"/>
  <c r="CI402"/>
  <c r="CI841"/>
  <c r="CJ841"/>
  <c r="BS714"/>
  <c r="BS699"/>
  <c r="BS690"/>
  <c r="BY690"/>
  <c r="BY670"/>
  <c r="CF690"/>
  <c r="CF670"/>
  <c r="BS524"/>
  <c r="BS522"/>
  <c r="BS502"/>
  <c r="BS479"/>
  <c r="BS402"/>
  <c r="CF258"/>
  <c r="BS584"/>
  <c r="BS582"/>
  <c r="CO33"/>
  <c r="CO19"/>
  <c r="BG841"/>
  <c r="BK402"/>
  <c r="BK841"/>
  <c r="AR118"/>
  <c r="AR841"/>
  <c r="I841"/>
  <c r="Y19"/>
  <c r="U402"/>
  <c r="U841"/>
  <c r="W165"/>
  <c r="N96"/>
  <c r="N19"/>
  <c r="N841"/>
  <c r="G841"/>
  <c r="F841"/>
  <c r="CO307"/>
  <c r="CO302"/>
  <c r="CO258"/>
  <c r="X418"/>
  <c r="X402"/>
  <c r="Y733"/>
  <c r="Y732"/>
  <c r="Y729"/>
  <c r="Y690"/>
  <c r="Y670"/>
  <c r="AB131"/>
  <c r="AB118"/>
  <c r="BY258"/>
  <c r="BY841"/>
  <c r="AS841"/>
  <c r="CO402"/>
  <c r="AH763"/>
  <c r="AH753"/>
  <c r="W164"/>
  <c r="W163"/>
  <c r="W161"/>
  <c r="W841"/>
  <c r="Z165"/>
  <c r="AK580"/>
  <c r="AF579"/>
  <c r="AF578"/>
  <c r="AK534"/>
  <c r="AF533"/>
  <c r="AK467"/>
  <c r="AF466"/>
  <c r="AF464"/>
  <c r="AK465"/>
  <c r="AF405"/>
  <c r="AK406"/>
  <c r="AK282"/>
  <c r="AF281"/>
  <c r="AF270"/>
  <c r="AK271"/>
  <c r="AB480"/>
  <c r="AH481"/>
  <c r="AH480"/>
  <c r="AK289"/>
  <c r="AF288"/>
  <c r="AF287"/>
  <c r="AF179"/>
  <c r="AK180"/>
  <c r="CP592"/>
  <c r="CG592"/>
  <c r="CP683"/>
  <c r="CG683"/>
  <c r="CP697"/>
  <c r="CG697"/>
  <c r="CP302"/>
  <c r="CP258"/>
  <c r="CG305"/>
  <c r="CG302"/>
  <c r="CG258"/>
  <c r="CG717"/>
  <c r="CP717"/>
  <c r="AF435"/>
  <c r="AF434"/>
  <c r="AK436"/>
  <c r="AK366"/>
  <c r="AF365"/>
  <c r="AF537"/>
  <c r="AK538"/>
  <c r="AK481"/>
  <c r="AF480"/>
  <c r="AF471"/>
  <c r="AF470"/>
  <c r="AK472"/>
  <c r="AK380"/>
  <c r="AF379"/>
  <c r="AF378"/>
  <c r="AK276"/>
  <c r="AF275"/>
  <c r="CP587"/>
  <c r="CG587"/>
  <c r="CG531"/>
  <c r="AB479"/>
  <c r="AB96"/>
  <c r="AA461"/>
  <c r="AA457"/>
  <c r="AA445"/>
  <c r="BZ589"/>
  <c r="BZ678"/>
  <c r="Y258"/>
  <c r="AB729"/>
  <c r="AB690"/>
  <c r="AB524"/>
  <c r="AB522"/>
  <c r="AB285"/>
  <c r="AB260"/>
  <c r="AB307"/>
  <c r="AB302"/>
  <c r="AB258"/>
  <c r="AB19"/>
  <c r="AA404"/>
  <c r="BZ502"/>
  <c r="BZ479"/>
  <c r="BZ402"/>
  <c r="BZ524"/>
  <c r="BZ522"/>
  <c r="BZ714"/>
  <c r="BZ699"/>
  <c r="BZ690"/>
  <c r="CF841"/>
  <c r="BY848"/>
  <c r="BY849"/>
  <c r="AK526"/>
  <c r="AF525"/>
  <c r="AF446"/>
  <c r="AK447"/>
  <c r="AK292"/>
  <c r="AF291"/>
  <c r="AF290"/>
  <c r="AK182"/>
  <c r="AF181"/>
  <c r="AF168"/>
  <c r="AF167"/>
  <c r="AK169"/>
  <c r="AH308"/>
  <c r="AH307"/>
  <c r="AH302"/>
  <c r="V164"/>
  <c r="V163"/>
  <c r="V161"/>
  <c r="V841"/>
  <c r="AA165"/>
  <c r="AF462"/>
  <c r="AF461"/>
  <c r="AF457"/>
  <c r="AK463"/>
  <c r="AF450"/>
  <c r="AF445"/>
  <c r="AK451"/>
  <c r="AK306"/>
  <c r="AF305"/>
  <c r="AF302"/>
  <c r="CP407"/>
  <c r="CP404"/>
  <c r="CG407"/>
  <c r="CG404"/>
  <c r="CG511"/>
  <c r="CG510"/>
  <c r="CG533"/>
  <c r="CP590"/>
  <c r="CP589"/>
  <c r="CG590"/>
  <c r="CG589"/>
  <c r="CP604"/>
  <c r="CG605"/>
  <c r="CG604"/>
  <c r="CG681"/>
  <c r="CP687"/>
  <c r="CG687"/>
  <c r="CG515"/>
  <c r="CG513"/>
  <c r="CG519"/>
  <c r="CP706"/>
  <c r="CG706"/>
  <c r="AM536"/>
  <c r="AM535"/>
  <c r="AK535"/>
  <c r="AM443"/>
  <c r="AM442"/>
  <c r="AM441"/>
  <c r="AK442"/>
  <c r="AK441"/>
  <c r="AK422"/>
  <c r="AF421"/>
  <c r="AH422"/>
  <c r="AH421"/>
  <c r="AH418"/>
  <c r="AB421"/>
  <c r="AB418"/>
  <c r="AB402"/>
  <c r="X164"/>
  <c r="X163"/>
  <c r="X161"/>
  <c r="X841"/>
  <c r="AC165"/>
  <c r="AK572"/>
  <c r="AF571"/>
  <c r="AF558"/>
  <c r="AK532"/>
  <c r="AF531"/>
  <c r="AK489"/>
  <c r="AF488"/>
  <c r="AF482"/>
  <c r="AF479"/>
  <c r="AK420"/>
  <c r="AF419"/>
  <c r="AK408"/>
  <c r="AF407"/>
  <c r="AF404"/>
  <c r="AK349"/>
  <c r="AF348"/>
  <c r="AF342"/>
  <c r="AK199"/>
  <c r="AF198"/>
  <c r="AF197"/>
  <c r="AM664"/>
  <c r="AM663"/>
  <c r="AM658"/>
  <c r="AM582"/>
  <c r="AK663"/>
  <c r="AK658"/>
  <c r="AK582"/>
  <c r="CP712"/>
  <c r="CG712"/>
  <c r="CP492"/>
  <c r="CG492"/>
  <c r="CP479"/>
  <c r="CG508"/>
  <c r="CG502"/>
  <c r="CG479"/>
  <c r="CP525"/>
  <c r="CG525"/>
  <c r="CP527"/>
  <c r="CG527"/>
  <c r="CG612"/>
  <c r="CG611"/>
  <c r="CP708"/>
  <c r="CG708"/>
  <c r="CP715"/>
  <c r="CP714"/>
  <c r="CG715"/>
  <c r="CG714"/>
  <c r="CP753"/>
  <c r="CG785"/>
  <c r="CG783"/>
  <c r="CG763"/>
  <c r="CG753"/>
  <c r="CO841"/>
  <c r="AH479"/>
  <c r="AH402"/>
  <c r="AH285"/>
  <c r="AH260"/>
  <c r="AH258"/>
  <c r="AH96"/>
  <c r="AA285"/>
  <c r="AA260"/>
  <c r="AA258"/>
  <c r="AA177"/>
  <c r="AA171"/>
  <c r="BS670"/>
  <c r="BS841"/>
  <c r="BZ848"/>
  <c r="AH729"/>
  <c r="AH690"/>
  <c r="AH670"/>
  <c r="AB670"/>
  <c r="AH524"/>
  <c r="AH522"/>
  <c r="AH19"/>
  <c r="Y165"/>
  <c r="AB165"/>
  <c r="BZ584"/>
  <c r="BZ582"/>
  <c r="AB164"/>
  <c r="AB163"/>
  <c r="AB161"/>
  <c r="AK198"/>
  <c r="AK197"/>
  <c r="AM199"/>
  <c r="AM198"/>
  <c r="AM197"/>
  <c r="AM349"/>
  <c r="AK407"/>
  <c r="AM408"/>
  <c r="AM407"/>
  <c r="AM420"/>
  <c r="AM419"/>
  <c r="AK419"/>
  <c r="AM489"/>
  <c r="AM488"/>
  <c r="AM482"/>
  <c r="AK488"/>
  <c r="AK482"/>
  <c r="AK531"/>
  <c r="AM532"/>
  <c r="AM531"/>
  <c r="AK571"/>
  <c r="AK558"/>
  <c r="AM572"/>
  <c r="AM571"/>
  <c r="AM558"/>
  <c r="AM422"/>
  <c r="AM421"/>
  <c r="AM418"/>
  <c r="AK421"/>
  <c r="AK418"/>
  <c r="AK305"/>
  <c r="AK302"/>
  <c r="AM306"/>
  <c r="AM305"/>
  <c r="AM302"/>
  <c r="AM182"/>
  <c r="AM181"/>
  <c r="AK181"/>
  <c r="AM292"/>
  <c r="AM291"/>
  <c r="AM290"/>
  <c r="AK291"/>
  <c r="AK290"/>
  <c r="AM526"/>
  <c r="AM525"/>
  <c r="AK525"/>
  <c r="AM276"/>
  <c r="AM380"/>
  <c r="AM379"/>
  <c r="AM378"/>
  <c r="AK379"/>
  <c r="AK378"/>
  <c r="AK480"/>
  <c r="AM481"/>
  <c r="AM480"/>
  <c r="AM366"/>
  <c r="AM365"/>
  <c r="AK365"/>
  <c r="AK348"/>
  <c r="AK342"/>
  <c r="AM289"/>
  <c r="AM288"/>
  <c r="AM287"/>
  <c r="AM285"/>
  <c r="AK288"/>
  <c r="AK287"/>
  <c r="AK285"/>
  <c r="AM282"/>
  <c r="AM281"/>
  <c r="AK281"/>
  <c r="AK275"/>
  <c r="AM467"/>
  <c r="AM466"/>
  <c r="AK466"/>
  <c r="AM534"/>
  <c r="AM533"/>
  <c r="AK533"/>
  <c r="AM580"/>
  <c r="AM579"/>
  <c r="AM578"/>
  <c r="AK579"/>
  <c r="AK578"/>
  <c r="CP524"/>
  <c r="CP522"/>
  <c r="CP699"/>
  <c r="CP678"/>
  <c r="CP402"/>
  <c r="AA402"/>
  <c r="BZ670"/>
  <c r="BZ841"/>
  <c r="BZ849"/>
  <c r="CP584"/>
  <c r="CP582"/>
  <c r="CP690"/>
  <c r="AF177"/>
  <c r="AF171"/>
  <c r="Y164"/>
  <c r="Y163"/>
  <c r="Y161"/>
  <c r="Y841"/>
  <c r="AD165"/>
  <c r="AJ165"/>
  <c r="AJ164"/>
  <c r="AJ163"/>
  <c r="AJ161"/>
  <c r="AJ841"/>
  <c r="AF165"/>
  <c r="AF164"/>
  <c r="AF163"/>
  <c r="AF161"/>
  <c r="AK165"/>
  <c r="AK164"/>
  <c r="AK163"/>
  <c r="AC164"/>
  <c r="AC163"/>
  <c r="AC161"/>
  <c r="AC841"/>
  <c r="AM451"/>
  <c r="AM450"/>
  <c r="AK450"/>
  <c r="AK462"/>
  <c r="AM463"/>
  <c r="AM462"/>
  <c r="AA164"/>
  <c r="AA163"/>
  <c r="AA161"/>
  <c r="AA841"/>
  <c r="AF846"/>
  <c r="AI165"/>
  <c r="AI164"/>
  <c r="AI163"/>
  <c r="AI161"/>
  <c r="AI841"/>
  <c r="AK168"/>
  <c r="AK167"/>
  <c r="AM169"/>
  <c r="AM168"/>
  <c r="AM167"/>
  <c r="AM447"/>
  <c r="AM446"/>
  <c r="AK446"/>
  <c r="AK471"/>
  <c r="AK470"/>
  <c r="AM472"/>
  <c r="AM471"/>
  <c r="AM470"/>
  <c r="AK537"/>
  <c r="AM538"/>
  <c r="AM537"/>
  <c r="AM436"/>
  <c r="AM435"/>
  <c r="AM434"/>
  <c r="AK435"/>
  <c r="AK434"/>
  <c r="AK179"/>
  <c r="AK177"/>
  <c r="AK171"/>
  <c r="AM180"/>
  <c r="AM179"/>
  <c r="AM177"/>
  <c r="AM171"/>
  <c r="AM271"/>
  <c r="AM270"/>
  <c r="AK270"/>
  <c r="AM406"/>
  <c r="AM405"/>
  <c r="AK405"/>
  <c r="AK464"/>
  <c r="AM465"/>
  <c r="AM464"/>
  <c r="Z164"/>
  <c r="Z163"/>
  <c r="Z161"/>
  <c r="Z841"/>
  <c r="AH165"/>
  <c r="AH164"/>
  <c r="AH163"/>
  <c r="AH161"/>
  <c r="AH841"/>
  <c r="CG524"/>
  <c r="CG522"/>
  <c r="AF418"/>
  <c r="AF402"/>
  <c r="CG699"/>
  <c r="CG678"/>
  <c r="CG402"/>
  <c r="AF524"/>
  <c r="AF522"/>
  <c r="AB841"/>
  <c r="CG584"/>
  <c r="CG582"/>
  <c r="CG690"/>
  <c r="AF285"/>
  <c r="AF260"/>
  <c r="AF258"/>
  <c r="CG670"/>
  <c r="CG841"/>
  <c r="AK260"/>
  <c r="AK258"/>
  <c r="AM161"/>
  <c r="AM461"/>
  <c r="AM457"/>
  <c r="AF841"/>
  <c r="AM275"/>
  <c r="AK524"/>
  <c r="AK522"/>
  <c r="AK479"/>
  <c r="AM404"/>
  <c r="AG165"/>
  <c r="AG164"/>
  <c r="AG163"/>
  <c r="AG161"/>
  <c r="AG841"/>
  <c r="AL165"/>
  <c r="AL164"/>
  <c r="AL163"/>
  <c r="AL161"/>
  <c r="AL841"/>
  <c r="AD164"/>
  <c r="AD163"/>
  <c r="AD161"/>
  <c r="AD841"/>
  <c r="AM260"/>
  <c r="AK461"/>
  <c r="AK457"/>
  <c r="AK445"/>
  <c r="AM445"/>
  <c r="AK161"/>
  <c r="CP670"/>
  <c r="CP841"/>
  <c r="AM524"/>
  <c r="AM522"/>
  <c r="AM479"/>
  <c r="AK404"/>
  <c r="AM348"/>
  <c r="AM342"/>
  <c r="AK402"/>
  <c r="AM258"/>
  <c r="AM402"/>
  <c r="AK841"/>
  <c r="AM841"/>
  <c r="DF233" l="1"/>
  <c r="DF232" s="1"/>
  <c r="DF203" s="1"/>
  <c r="DF161" s="1"/>
  <c r="DF298"/>
  <c r="DF132"/>
  <c r="DE690"/>
  <c r="DE691"/>
  <c r="DF690"/>
  <c r="DF691"/>
  <c r="DF418"/>
  <c r="DF445"/>
  <c r="DF482"/>
  <c r="DF479" s="1"/>
  <c r="DE598"/>
  <c r="DF598"/>
  <c r="DE670"/>
  <c r="DF670"/>
  <c r="DF285"/>
  <c r="DF275"/>
  <c r="DF263"/>
  <c r="DF260"/>
  <c r="DF333"/>
  <c r="DF307"/>
  <c r="DF302"/>
  <c r="DF131"/>
  <c r="DF118" s="1"/>
  <c r="DF807"/>
  <c r="DF799"/>
  <c r="DF797" s="1"/>
  <c r="DE807"/>
  <c r="DE799"/>
  <c r="DE797" s="1"/>
  <c r="DF644"/>
  <c r="DF629" s="1"/>
  <c r="DE644"/>
  <c r="DE629" s="1"/>
  <c r="DE418"/>
  <c r="DE445"/>
  <c r="DE482"/>
  <c r="DE479" s="1"/>
  <c r="DE233"/>
  <c r="DE232" s="1"/>
  <c r="DE203" s="1"/>
  <c r="DE161" s="1"/>
  <c r="DE275"/>
  <c r="DE263"/>
  <c r="DE285"/>
  <c r="DE260" s="1"/>
  <c r="DE333"/>
  <c r="DE307"/>
  <c r="DE302"/>
  <c r="DE132"/>
  <c r="DE131" s="1"/>
  <c r="DE118" s="1"/>
  <c r="CX22"/>
  <c r="CX21" s="1"/>
  <c r="CX26"/>
  <c r="CX28"/>
  <c r="CX30"/>
  <c r="CX54"/>
  <c r="CX53" s="1"/>
  <c r="CX62"/>
  <c r="CX61" s="1"/>
  <c r="CX72"/>
  <c r="CX74"/>
  <c r="CX80"/>
  <c r="CX76" s="1"/>
  <c r="CX88"/>
  <c r="CX87" s="1"/>
  <c r="CX91"/>
  <c r="CX90" s="1"/>
  <c r="CX93"/>
  <c r="CX135"/>
  <c r="CX137"/>
  <c r="CX139"/>
  <c r="CX149"/>
  <c r="CX148" s="1"/>
  <c r="CX146" s="1"/>
  <c r="CX154"/>
  <c r="CX156"/>
  <c r="CX158"/>
  <c r="CX168"/>
  <c r="CX167" s="1"/>
  <c r="CX175"/>
  <c r="CX174" s="1"/>
  <c r="CX179"/>
  <c r="CX181"/>
  <c r="CX183"/>
  <c r="CX185"/>
  <c r="CX198"/>
  <c r="CX200"/>
  <c r="CX209"/>
  <c r="CX219"/>
  <c r="CX211" s="1"/>
  <c r="CX222"/>
  <c r="CX224"/>
  <c r="CX242"/>
  <c r="CX251"/>
  <c r="CX253"/>
  <c r="CX255"/>
  <c r="CX270"/>
  <c r="CX279"/>
  <c r="CX281"/>
  <c r="CX283"/>
  <c r="CX288"/>
  <c r="CX287" s="1"/>
  <c r="CX291"/>
  <c r="CX290" s="1"/>
  <c r="CX294"/>
  <c r="CX293" s="1"/>
  <c r="CX296"/>
  <c r="CX298"/>
  <c r="CX305"/>
  <c r="CX311"/>
  <c r="CX313"/>
  <c r="CX317"/>
  <c r="CX319"/>
  <c r="CX321"/>
  <c r="CX323"/>
  <c r="CX335"/>
  <c r="CX334" s="1"/>
  <c r="CX337"/>
  <c r="CX339"/>
  <c r="CX363"/>
  <c r="CZ348"/>
  <c r="CZ342" s="1"/>
  <c r="CZ258" s="1"/>
  <c r="CX365"/>
  <c r="CX348" s="1"/>
  <c r="CX370"/>
  <c r="CX373"/>
  <c r="CX375"/>
  <c r="CX379"/>
  <c r="CX382"/>
  <c r="CX384"/>
  <c r="CX390"/>
  <c r="CX389" s="1"/>
  <c r="CX399"/>
  <c r="CX398" s="1"/>
  <c r="CX393" s="1"/>
  <c r="CX415"/>
  <c r="CX414" s="1"/>
  <c r="CX404" s="1"/>
  <c r="CX421"/>
  <c r="CZ418"/>
  <c r="CZ402" s="1"/>
  <c r="CX431"/>
  <c r="CX430" s="1"/>
  <c r="CX435"/>
  <c r="CX438"/>
  <c r="CX437" s="1"/>
  <c r="CX442"/>
  <c r="CX441" s="1"/>
  <c r="DD445"/>
  <c r="CX462"/>
  <c r="CX464"/>
  <c r="CX468"/>
  <c r="CX466" s="1"/>
  <c r="CX471"/>
  <c r="CX470" s="1"/>
  <c r="CX475"/>
  <c r="CX473" s="1"/>
  <c r="DD479"/>
  <c r="CX486"/>
  <c r="CX482" s="1"/>
  <c r="CX490"/>
  <c r="CX508"/>
  <c r="CX511"/>
  <c r="CX510" s="1"/>
  <c r="CX515"/>
  <c r="CX513" s="1"/>
  <c r="CX517"/>
  <c r="CX519"/>
  <c r="CX531"/>
  <c r="CX533"/>
  <c r="CX535"/>
  <c r="CX549"/>
  <c r="CX537" s="1"/>
  <c r="CX555"/>
  <c r="CX551" s="1"/>
  <c r="CX567"/>
  <c r="CX566" s="1"/>
  <c r="CX569"/>
  <c r="CX573"/>
  <c r="CX571" s="1"/>
  <c r="CX575"/>
  <c r="CX587"/>
  <c r="CX595"/>
  <c r="CX594" s="1"/>
  <c r="CX599"/>
  <c r="CX601"/>
  <c r="CX598" s="1"/>
  <c r="CX612"/>
  <c r="CX611" s="1"/>
  <c r="CX638"/>
  <c r="CX640"/>
  <c r="CX642"/>
  <c r="CX651"/>
  <c r="CX650" s="1"/>
  <c r="CX653"/>
  <c r="CX655"/>
  <c r="CX675"/>
  <c r="CX672" s="1"/>
  <c r="CX681"/>
  <c r="CX678" s="1"/>
  <c r="CX733"/>
  <c r="CX732" s="1"/>
  <c r="CX738"/>
  <c r="CX736" s="1"/>
  <c r="CX761"/>
  <c r="CX758" s="1"/>
  <c r="CX773"/>
  <c r="CX775"/>
  <c r="CX777"/>
  <c r="CX781"/>
  <c r="CX785"/>
  <c r="CX783" s="1"/>
  <c r="CX788"/>
  <c r="CX787" s="1"/>
  <c r="CX790"/>
  <c r="CX792"/>
  <c r="CX794"/>
  <c r="CX808"/>
  <c r="CX810"/>
  <c r="CX814"/>
  <c r="CX813" s="1"/>
  <c r="CX829"/>
  <c r="CX827" s="1"/>
  <c r="CX826" s="1"/>
  <c r="CX819" s="1"/>
  <c r="CX837"/>
  <c r="CX836" s="1"/>
  <c r="CX834" s="1"/>
  <c r="CX636" l="1"/>
  <c r="DD402"/>
  <c r="DD841" s="1"/>
  <c r="CX307"/>
  <c r="CX275"/>
  <c r="DE258"/>
  <c r="DE402"/>
  <c r="DF402"/>
  <c r="CZ841"/>
  <c r="DF582"/>
  <c r="DE582"/>
  <c r="DE841" s="1"/>
  <c r="CX807"/>
  <c r="CX799" s="1"/>
  <c r="CX797" s="1"/>
  <c r="CX772"/>
  <c r="CX763" s="1"/>
  <c r="CX753"/>
  <c r="CX729"/>
  <c r="CX690" s="1"/>
  <c r="CX670"/>
  <c r="CX649"/>
  <c r="CX629" s="1"/>
  <c r="CX584"/>
  <c r="CX565"/>
  <c r="CX558" s="1"/>
  <c r="CX524"/>
  <c r="CX522" s="1"/>
  <c r="CX502"/>
  <c r="CX479"/>
  <c r="CX461"/>
  <c r="CX457" s="1"/>
  <c r="CX445" s="1"/>
  <c r="CX434"/>
  <c r="CX418"/>
  <c r="CX402"/>
  <c r="CX387"/>
  <c r="CX381"/>
  <c r="CX378"/>
  <c r="CX369"/>
  <c r="CX342" s="1"/>
  <c r="CX333"/>
  <c r="CX302"/>
  <c r="CX285"/>
  <c r="CX260"/>
  <c r="CX240"/>
  <c r="CX221"/>
  <c r="CX203"/>
  <c r="CX197"/>
  <c r="CX177"/>
  <c r="CX171"/>
  <c r="CX161"/>
  <c r="CX153"/>
  <c r="CX152" s="1"/>
  <c r="CX131"/>
  <c r="CX118" s="1"/>
  <c r="CX86"/>
  <c r="CX69"/>
  <c r="CX25"/>
  <c r="CX19"/>
  <c r="DF258"/>
  <c r="DF841" s="1"/>
  <c r="CX258" l="1"/>
  <c r="CX582"/>
  <c r="CX841" l="1"/>
</calcChain>
</file>

<file path=xl/comments1.xml><?xml version="1.0" encoding="utf-8"?>
<comments xmlns="http://schemas.openxmlformats.org/spreadsheetml/2006/main">
  <authors>
    <author>Тананыкина</author>
  </authors>
  <commentList>
    <comment ref="BT63" authorId="0">
      <text>
        <r>
          <rPr>
            <b/>
            <sz val="8"/>
            <color indexed="81"/>
            <rFont val="Tahoma"/>
            <charset val="204"/>
          </rPr>
          <t>Тананыкина:</t>
        </r>
        <r>
          <rPr>
            <sz val="8"/>
            <color indexed="81"/>
            <rFont val="Tahoma"/>
            <charset val="204"/>
          </rPr>
          <t xml:space="preserve">
прошло по решению от 02.09.2011 +80025</t>
        </r>
      </text>
    </comment>
    <comment ref="BT78" authorId="0">
      <text>
        <r>
          <rPr>
            <b/>
            <sz val="8"/>
            <color indexed="81"/>
            <rFont val="Tahoma"/>
            <charset val="204"/>
          </rPr>
          <t>Тананыкина:</t>
        </r>
        <r>
          <rPr>
            <sz val="8"/>
            <color indexed="81"/>
            <rFont val="Tahoma"/>
            <charset val="204"/>
          </rPr>
          <t xml:space="preserve">
прошло по решению от 02.09.2011г. -80025
</t>
        </r>
      </text>
    </comment>
  </commentList>
</comments>
</file>

<file path=xl/sharedStrings.xml><?xml version="1.0" encoding="utf-8"?>
<sst xmlns="http://schemas.openxmlformats.org/spreadsheetml/2006/main" count="3419" uniqueCount="594">
  <si>
    <t>Областная целевая программа «Развитие малого и среднего предпринимательства в Самарской области» на 2009-2015 годы</t>
  </si>
  <si>
    <t>Cубсидии на возмещение  недополученных доходов от перевозки пассажиров при осуществлении регулярных перевозок по внутримуниципальным маршрутам по льготному тарифу с использованием безналичной оплаты проезда</t>
  </si>
  <si>
    <t>Субсидии юридическим лицам (за исключением субсидий муниципальным учреждениям), индивидуальным предпринимателям и физическим лицам, осуществляющим деятельность в сфере культуры, городского округа Тольятти</t>
  </si>
  <si>
    <t>Мероприятия в рамках долгосрочной целевой программы «Дети городского округа Тольятти на 2010-2020 годы» и долгосрочной целевой программы «Развитие физической культуры и спорта на территории городского округа Тольятти на 2011-2020 годы» на приобретение спортивного инвентаря для муниципальных учреждений дополнительного образования детей</t>
  </si>
  <si>
    <t>420 01 00</t>
  </si>
  <si>
    <t xml:space="preserve">Скорая медицинская помощь </t>
  </si>
  <si>
    <t>Санаторно-оздоровительная помощь</t>
  </si>
  <si>
    <t>10</t>
  </si>
  <si>
    <t>Физическая культура и спорт</t>
  </si>
  <si>
    <t xml:space="preserve">102 00 00 </t>
  </si>
  <si>
    <t xml:space="preserve">512 00 00 </t>
  </si>
  <si>
    <t>507 00 00</t>
  </si>
  <si>
    <t>Социальная помощь</t>
  </si>
  <si>
    <t xml:space="preserve">505 00 00 </t>
  </si>
  <si>
    <t>Социальные выплаты</t>
  </si>
  <si>
    <t>Наименование направления расходов, раздела, подраздела, целевой статьи, вида расходов функциональной классификации</t>
  </si>
  <si>
    <t>ЦСР</t>
  </si>
  <si>
    <t>ВР</t>
  </si>
  <si>
    <t>ОБЩЕГОСУДАРСТВЕННЫЕ ВОПРОСЫ</t>
  </si>
  <si>
    <t>01 00</t>
  </si>
  <si>
    <t>010</t>
  </si>
  <si>
    <t>005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</si>
  <si>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</si>
  <si>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</si>
  <si>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Обслуживание государственного и муниципального долга</t>
  </si>
  <si>
    <t>Процентные платежи по долговым обязательствам</t>
  </si>
  <si>
    <t>065 00 00</t>
  </si>
  <si>
    <t>Резервные фонды</t>
  </si>
  <si>
    <t>070 00 00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</si>
  <si>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</si>
  <si>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</si>
  <si>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092 00 00</t>
  </si>
  <si>
    <t>НАЦИОНАЛЬНАЯ БЕЗОПАСНОСТЬ И ПРАВООХРАНИТЕЛЬНАЯ ДЕЯТЕЛЬНОСТЬ</t>
  </si>
  <si>
    <t>03 00</t>
  </si>
  <si>
    <t>Органы внутренних дел</t>
  </si>
  <si>
    <t>Воинские формирования (органы, подразделения)</t>
  </si>
  <si>
    <t>202 00 00</t>
  </si>
  <si>
    <t>Поисковые и аварийно-спасательные учреждения</t>
  </si>
  <si>
    <t>302 00 00</t>
  </si>
  <si>
    <t>НАЦИОНАЛЬНАЯ ЭКОНОМИКА</t>
  </si>
  <si>
    <t>04 00</t>
  </si>
  <si>
    <t>Водные ресурсы</t>
  </si>
  <si>
    <t>102 00 00</t>
  </si>
  <si>
    <t>Лесное хозяйство</t>
  </si>
  <si>
    <t>487 02 00</t>
  </si>
  <si>
    <t xml:space="preserve">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 </t>
  </si>
  <si>
    <r>
      <t xml:space="preserve">Мероприятия в рамках долгосрочной целевой программы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Развитие физической культуры и спорта на территории городского округа Тольятти на 2011-2020 годы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  </r>
  </si>
  <si>
    <t>522 68 00</t>
  </si>
  <si>
    <t>в 2012г.</t>
  </si>
  <si>
    <t>Транспорт</t>
  </si>
  <si>
    <t>Другие виды транспорта</t>
  </si>
  <si>
    <t>Другие вопросы в области национальной экономики</t>
  </si>
  <si>
    <t>Мероприятия  в области строительства, архитектуры и градостроительства</t>
  </si>
  <si>
    <t>338 00 00</t>
  </si>
  <si>
    <t>Реализация государственных функций в области национальной экономики</t>
  </si>
  <si>
    <t>340 00 00</t>
  </si>
  <si>
    <t>Малый бизнес и предпринимательство</t>
  </si>
  <si>
    <t>345 00 00</t>
  </si>
  <si>
    <t>ЖИЛИЩНО-КОММУНАЛЬНОЕ ХОЗЯЙСТВО</t>
  </si>
  <si>
    <t>05 00</t>
  </si>
  <si>
    <t>Жилищное хозяйство</t>
  </si>
  <si>
    <t>350 00 00</t>
  </si>
  <si>
    <t>Коммунальное хозяйство</t>
  </si>
  <si>
    <t>Поддержка коммунального хозяйства</t>
  </si>
  <si>
    <t>Другие вопросы в области жилищно-коммунального хозяйства</t>
  </si>
  <si>
    <t>ОХРАНА ОКРУЖАЮЩЕЙ СРЕДЫ</t>
  </si>
  <si>
    <t>06 00</t>
  </si>
  <si>
    <t>ОБРАЗОВАНИЕ</t>
  </si>
  <si>
    <t>07 00</t>
  </si>
  <si>
    <t>Дошкольное образование</t>
  </si>
  <si>
    <t>Детские дошкольные учреждения</t>
  </si>
  <si>
    <t>420 00 00</t>
  </si>
  <si>
    <t>Общее образование</t>
  </si>
  <si>
    <t>421 00 00</t>
  </si>
  <si>
    <t>Учреждения по внешкольной работе с детьми</t>
  </si>
  <si>
    <t>423 00 00</t>
  </si>
  <si>
    <t>Учебные заведения и курсы по переподготовке кадров</t>
  </si>
  <si>
    <t>429 00 00</t>
  </si>
  <si>
    <t>Высшие учебные заведения</t>
  </si>
  <si>
    <t>430 00 00</t>
  </si>
  <si>
    <t>Организационно-воспитательная работа с молодёжью</t>
  </si>
  <si>
    <t>431 00 00</t>
  </si>
  <si>
    <t xml:space="preserve">Мероприятия по проведению  оздоровительной кампании детей </t>
  </si>
  <si>
    <t>432 00 00</t>
  </si>
  <si>
    <t>Другие вопросы в области образования</t>
  </si>
  <si>
    <t>Учреждения, обеспечивающие предоставление услуг в сфере образования</t>
  </si>
  <si>
    <t>435 00 00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</si>
  <si>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</si>
  <si>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</si>
  <si>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08 00</t>
  </si>
  <si>
    <t xml:space="preserve">Культура </t>
  </si>
  <si>
    <t>Дворцы и дома культуры, другие учреждения культуры и средств массовой информации</t>
  </si>
  <si>
    <t>440 00 00</t>
  </si>
  <si>
    <t>Музеи и постоянные выставки</t>
  </si>
  <si>
    <t>441 00 00</t>
  </si>
  <si>
    <t>Библиотеки</t>
  </si>
  <si>
    <t>442 00 00</t>
  </si>
  <si>
    <t>Театры, цирки, концертные и другие организации исполнительских искусств</t>
  </si>
  <si>
    <t>443 00 00</t>
  </si>
  <si>
    <t>Мероприятия в сфере культуры, кинематографии и средств массовой информации</t>
  </si>
  <si>
    <t>450 00 00</t>
  </si>
  <si>
    <t>Телевидение и радиовещание</t>
  </si>
  <si>
    <t>453 00 00</t>
  </si>
  <si>
    <t>09 00</t>
  </si>
  <si>
    <t>Учреждения, обеспечивающие предоставление услуг в сфере здравоохранения</t>
  </si>
  <si>
    <t>469 00 00</t>
  </si>
  <si>
    <t>470 00 00</t>
  </si>
  <si>
    <t>Поликлиники, амбулатории, диагностические центры</t>
  </si>
  <si>
    <t>471 00 00</t>
  </si>
  <si>
    <t>Санатории для детей и подростков</t>
  </si>
  <si>
    <t>474 00 00</t>
  </si>
  <si>
    <t>Станции скорой и неотложной помощи</t>
  </si>
  <si>
    <t>477 00 00</t>
  </si>
  <si>
    <t>486 00 00</t>
  </si>
  <si>
    <t>Центры спортивной подготовки (сборные команды)</t>
  </si>
  <si>
    <t>482 00 00</t>
  </si>
  <si>
    <t>Физкультурно-оздоровительная работа и спортивные мероприятия</t>
  </si>
  <si>
    <t>512 00 00</t>
  </si>
  <si>
    <t>СОЦИАЛЬНАЯ ПОЛИТИКА</t>
  </si>
  <si>
    <t>10 00</t>
  </si>
  <si>
    <t>Социальное обслуживание населения</t>
  </si>
  <si>
    <t>Учреждения социального обслуживания населения</t>
  </si>
  <si>
    <t>Социальное обеспечение населения</t>
  </si>
  <si>
    <t>505 00 00</t>
  </si>
  <si>
    <t>Другие вопросы в области социальной политики</t>
  </si>
  <si>
    <t>ВСЕГО РАСХОДОВ</t>
  </si>
  <si>
    <t>600 00 00</t>
  </si>
  <si>
    <t>410 00 00</t>
  </si>
  <si>
    <t>Целевые программы муниципальных образований</t>
  </si>
  <si>
    <t>795 00 00</t>
  </si>
  <si>
    <t xml:space="preserve">795 00 00 </t>
  </si>
  <si>
    <t>002 00 00</t>
  </si>
  <si>
    <t>Рз</t>
  </si>
  <si>
    <t xml:space="preserve"> ПР</t>
  </si>
  <si>
    <t>01</t>
  </si>
  <si>
    <t>02</t>
  </si>
  <si>
    <t>Обеспечение выполнения функций бюджетных учреждений</t>
  </si>
  <si>
    <t>001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</si>
  <si>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</si>
  <si>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</si>
  <si>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</si>
  <si>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</si>
  <si>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</si>
  <si>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</si>
  <si>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Закупка товаров, работ и услуг для муниципальных нужд в целях оказания муниципальных услуг физическим и юридическим лицам</t>
  </si>
  <si>
    <t>002</t>
  </si>
  <si>
    <t>11</t>
  </si>
  <si>
    <t>Обслуживание муниципального долга</t>
  </si>
  <si>
    <t>12</t>
  </si>
  <si>
    <t>14</t>
  </si>
  <si>
    <t>006</t>
  </si>
  <si>
    <t>Исполнение судебных актов по искам к субъекту Российской Федерации или муниципальному образованию о возмещении вреда, причиненного гражданину или юридическому лицу в результате незаконных действий, бездействий</t>
  </si>
  <si>
    <t>011</t>
  </si>
  <si>
    <t>09</t>
  </si>
  <si>
    <t>Вопросы в области лесных отношений</t>
  </si>
  <si>
    <t>292 00 00</t>
  </si>
  <si>
    <t>06</t>
  </si>
  <si>
    <t>Бюджетные инвестиции в объекты капитального строительства, не включенные в целевые программы</t>
  </si>
  <si>
    <t>004</t>
  </si>
  <si>
    <t>08</t>
  </si>
  <si>
    <t>Водный транспорт</t>
  </si>
  <si>
    <t>301 00 00</t>
  </si>
  <si>
    <t>Предоставление субсидий юридическим лицам ( за исключением субсидий муниципальным учреждениям), индивидуальным предпринимателям, физическим лицам-производителям товаров, работ, услуг</t>
  </si>
  <si>
    <t xml:space="preserve">317 00 00 </t>
  </si>
  <si>
    <t>05</t>
  </si>
  <si>
    <t xml:space="preserve">351 00 00 </t>
  </si>
  <si>
    <t xml:space="preserve">Благоустройство </t>
  </si>
  <si>
    <t xml:space="preserve">002 00 00 </t>
  </si>
  <si>
    <t>Другие вопросы в области охраны окружающей среды</t>
  </si>
  <si>
    <t>Состояние окружающей среды и природопользования</t>
  </si>
  <si>
    <t>Предоставление бюджетных инвестиций юридическим лицам, не являющихся муниципальными учреждениями</t>
  </si>
  <si>
    <t>003</t>
  </si>
  <si>
    <t>Профессиональная подготовка, переподготовка и повышение квалификации</t>
  </si>
  <si>
    <t>436 00 00</t>
  </si>
  <si>
    <t>Высшее  и послевузовское профессиональное образование</t>
  </si>
  <si>
    <t>Телерадиокомпании и телеорганизации</t>
  </si>
  <si>
    <t xml:space="preserve">Стационарная медицинская помощь </t>
  </si>
  <si>
    <t>Амбулаторная помощь</t>
  </si>
  <si>
    <t>Долгосрочная целевая программа «Об энергосбережении и о повышении энергетической эффективности в городском округе Тольятти на 2010-2014гг.»</t>
  </si>
  <si>
    <t>Пенсионное обеспечение</t>
  </si>
  <si>
    <t>Доплаты к пенсиям, дополнительное пенсионное обеспечение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</si>
  <si>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</si>
  <si>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Поддержка жилищного хозяйства</t>
  </si>
  <si>
    <t>Другие вопросы в области культуры, кинематографии, средств массовой информации</t>
  </si>
  <si>
    <t>Субсидия на возмещение затрат на оказание культурно-значимых услуг в области театрального искусства</t>
  </si>
  <si>
    <t>436 00 01</t>
  </si>
  <si>
    <t>436 00 02</t>
  </si>
  <si>
    <t>450 00 01</t>
  </si>
  <si>
    <t>450 00 02</t>
  </si>
  <si>
    <t>450 00 03</t>
  </si>
  <si>
    <t>795 00 01</t>
  </si>
  <si>
    <t>795 00 02</t>
  </si>
  <si>
    <t>350 00 01</t>
  </si>
  <si>
    <t>350 00 02</t>
  </si>
  <si>
    <t>350 00 03</t>
  </si>
  <si>
    <t xml:space="preserve">351 00 01 </t>
  </si>
  <si>
    <t>Субсидии муниципальным автономным учреждениям на цели, не связанные с возмещением нормативных затрат на оказание ими муниципальных услуг (выполнение работ) физическим и (или) юридическим лицам</t>
  </si>
  <si>
    <t>Предоставление субсидий муниципальным автономным учреждениям на цели, не связанные с возмещением нормативных затрат на оказание ими муниципальных услуг (выполнение работ) физическим и (или) юридическим лицам</t>
  </si>
  <si>
    <t>022</t>
  </si>
  <si>
    <t>522 75 00</t>
  </si>
  <si>
    <r>
      <t xml:space="preserve">Долгосрочная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в современных условиях (2011-2018гг.)»</t>
    </r>
  </si>
  <si>
    <t>Субсидии муниципальным автономным учреждениям городского округа Тольятти, подведомственным департаменту культуры мэрии, на возмещение нормативных затрат на оказание ими услуг и выполнение работ в соответствии с муниципальным заданием в части обеспечения противопожарных мероприятий в рамках реализации долгосрочной целевой программы «Культура Тольятти в современных условиях (2011-2018гг.)»</t>
  </si>
  <si>
    <t>Мероприятия в рамках долгосрочной целевой программы городского округа Тольятти «Культура Тольятти в современных условиях (2011-2018гг.)» за счёт средств областной целевой программы «Развитие и укрепление материально-технической базы государственных и муниципальных учреждений, осуществляющих деятельность в сфере культуры на территории Самарской области» на 2011-2018 годы</t>
  </si>
  <si>
    <t xml:space="preserve">351 00 03 </t>
  </si>
  <si>
    <t>301 00 01</t>
  </si>
  <si>
    <t xml:space="preserve">317 00 01 </t>
  </si>
  <si>
    <t xml:space="preserve">317 00 02 </t>
  </si>
  <si>
    <t xml:space="preserve">317 00 03 </t>
  </si>
  <si>
    <t>490 00 00</t>
  </si>
  <si>
    <t xml:space="preserve">795 19 01 </t>
  </si>
  <si>
    <t xml:space="preserve">795 19 00 </t>
  </si>
  <si>
    <t>Субсидии на возмещение затрат по капитальному ремонту общего имущества многоквартирных домов городского округа Тольятти в рамках реализации долгосрочной целевой программы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2011-2020 годы»</t>
  </si>
  <si>
    <t>Субсидии юридическим лицам (за исключением муниципальных учреждений) на возмещение недополученных доходов управляющих организаций, товариществ собственников жилья, жилищных кооперативов или иных специализированных потребительских кооперативов, возникших в связи с приведением размера подлежащей внесению платы граждан за коммунальные услуги в соответствие с установленными предельными индексами изменения размера платы граждан за коммунальные услуги по муниципальным образованиям Самарской области</t>
  </si>
  <si>
    <t>доп.потребн.+коммуналка</t>
  </si>
  <si>
    <t>изменения</t>
  </si>
  <si>
    <t>600 00 01</t>
  </si>
  <si>
    <t>600 00 02</t>
  </si>
  <si>
    <t>600 00 03</t>
  </si>
  <si>
    <t>600 00 04</t>
  </si>
  <si>
    <t>081 00 00</t>
  </si>
  <si>
    <t>Прикладные научные исследования в области национальной экономики</t>
  </si>
  <si>
    <t>Прикладные научные исследования и разработки</t>
  </si>
  <si>
    <t>522 00 00</t>
  </si>
  <si>
    <t>Региональные целевые программы</t>
  </si>
  <si>
    <t>Субсидии на возмещение недополученных доходов, связанных с содержанием муниципальных общежитий и домов, утративших статус общежитий, но не переоборудованных под многоквартирные дома</t>
  </si>
  <si>
    <t>Субсидии на возмещение затрат по содержанию пляжей</t>
  </si>
  <si>
    <t>Субсидии на возмещение затрат по техническому сопровождению работ по благоустройству территории городского округа</t>
  </si>
  <si>
    <t>600 00 05</t>
  </si>
  <si>
    <t>Субсидии на возмещение затрат по содержанию мест захоронения</t>
  </si>
  <si>
    <t>Реализация государственных функций в области социальной политики</t>
  </si>
  <si>
    <t>514 00 00</t>
  </si>
  <si>
    <t>514 00 01</t>
  </si>
  <si>
    <t>Субсидия на возмещение затрат на ресурсное обеспечение информатизации муниципального образования и новаторства в педагогической деятельности</t>
  </si>
  <si>
    <t>Предоставление бюджетных инвестиций  юридическим лицам, не являющихся муниципальными учреждениями</t>
  </si>
  <si>
    <t>Субсидия на возмещение затрат на обеспечение детского юношеского творчества и продвижение хорового искусства</t>
  </si>
  <si>
    <t>Субсидии муниципальным предприятиям, имеющим в хозяйственном ведении муниципальные общественные туалеты, на возмещение затрат по их содержанию</t>
  </si>
  <si>
    <t xml:space="preserve">В том числе средства вышестоящих бюджетов </t>
  </si>
  <si>
    <t xml:space="preserve">Сумма, тыс.руб. </t>
  </si>
  <si>
    <t>Оценка недвижимости, признание прав и регулирование отношений по государственной и муниципальной собственности</t>
  </si>
  <si>
    <t>090 02 00</t>
  </si>
  <si>
    <t>Прочие расходы</t>
  </si>
  <si>
    <t>013</t>
  </si>
  <si>
    <t>Выполнение функций органами местного самоуправления</t>
  </si>
  <si>
    <t>500</t>
  </si>
  <si>
    <t>Мероприятия в области гражданской промышленности</t>
  </si>
  <si>
    <t>340 04 00</t>
  </si>
  <si>
    <t>2010      всего</t>
  </si>
  <si>
    <t>431 00 01</t>
  </si>
  <si>
    <t>Субсидии муниципальным автономным учреждениям на возмещение нормативных затрат по развитию молодежного театрального творчества</t>
  </si>
  <si>
    <t>Предоставление субсидий  муниципальным автономным учреждениям на возмещение нормативных затрат на оказание ими в соответствии с муниципальным заданием муниципальных услуг</t>
  </si>
  <si>
    <t>600 00 06</t>
  </si>
  <si>
    <t>018</t>
  </si>
  <si>
    <t xml:space="preserve">перемещения </t>
  </si>
  <si>
    <t>доп.расходы</t>
  </si>
  <si>
    <t>795 18 00</t>
  </si>
  <si>
    <t>505 33 00</t>
  </si>
  <si>
    <t>Мероприятия в области социальной политики</t>
  </si>
  <si>
    <t>303 02 00</t>
  </si>
  <si>
    <t>Отдельные мероприятия в области автомобильного транспорта</t>
  </si>
  <si>
    <t>469 00 02</t>
  </si>
  <si>
    <t xml:space="preserve">Субсидии на возмещение затрат по обеспечению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</si>
  <si>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098 02 00</t>
  </si>
  <si>
    <t>520 74 00</t>
  </si>
  <si>
    <t>100 88 11</t>
  </si>
  <si>
    <t xml:space="preserve">Приобретение жилья гражданами, уволенными с военной службы (службы), и приравненными к ним лицами </t>
  </si>
  <si>
    <t>Обеспечение мероприятий в рамках реализации областной целевой программы «Модернизация и развитие автомобильных дорог общего пользования местного значения в Самарской области на 2009-2015 годы»</t>
  </si>
  <si>
    <t>Обеспечение мероприятий по капитальному ремонту многоквартирных домов и переселению граждан из аварийного жилищного фонда за счёт средств, поступивших от государственной корпорации Фонд содействия реформированию жилищно-коммунального хозяйства</t>
  </si>
  <si>
    <t>098 01 00</t>
  </si>
  <si>
    <t>098 01 01</t>
  </si>
  <si>
    <t>Замена и модернизация узлов учёта потребления природного газа, установленных на объектах газопотребления муниципальной собственности за счёт средств бюджета Самарской области</t>
  </si>
  <si>
    <t>520 54 00</t>
  </si>
  <si>
    <t>522 47 00</t>
  </si>
  <si>
    <r>
      <t>Субсидии на возмещение затрат по капитальному ремонту общего имущества многоквартирных домов городского округа Тольятти в рамках реализации долгосрочной целевой программы «Поэтапный переход на отпуск коммунальных ресурсов потребителям в соответствии с показаниями коллективных (общедомовых) приборов учёта в многоквартирных домах городского округа Тольятти на 2009-2015 годы</t>
    </r>
    <r>
      <rPr>
        <sz val="13"/>
        <rFont val="Arial"/>
        <family val="2"/>
        <charset val="204"/>
      </rPr>
      <t>»</t>
    </r>
  </si>
  <si>
    <t>Субсидии на возмещение затрат по обеспечению мероприятий по капитальному ремонту многоквартирных домов</t>
  </si>
  <si>
    <t>098 02 01</t>
  </si>
  <si>
    <t xml:space="preserve">к решению Думы </t>
  </si>
  <si>
    <t>Мероприятия в области образования</t>
  </si>
  <si>
    <t>795 00 03</t>
  </si>
  <si>
    <t>795 00 04</t>
  </si>
  <si>
    <t xml:space="preserve">Сумма (тыс.руб.) </t>
  </si>
  <si>
    <t xml:space="preserve">городского округа </t>
  </si>
  <si>
    <t>Изменения</t>
  </si>
  <si>
    <t>Функционирование высшего должностного лица субъекта Российской Федерации и муниципального образования</t>
  </si>
  <si>
    <t>Закупка товаров, работ и услуг для муниципальных нужд в целях осуществления бюджетных инвестиций в объекты муниципальной собственности (за исключением муниципальных унитарных предприятий)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</si>
  <si>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лицам-производителям товаров, работ, услуг</t>
  </si>
  <si>
    <t>Закупка товаров, работ и услуг для муниципальных нужд в целях  оказания муниципальных услуг физическим и юридическим лицам</t>
  </si>
  <si>
    <t>Школы-детские сады, школы начальные, неполные средние и средние</t>
  </si>
  <si>
    <t>Субсидии юридическим лицам на возмещение затрат за оказание инновационных общественно значимых социальных услуг</t>
  </si>
  <si>
    <t>092 00 01</t>
  </si>
  <si>
    <t>508 00 00</t>
  </si>
  <si>
    <t>Субсидии юридическим лицам на возмещение затрат за оказание общественно значимых услуг отдельным категориям граждан на территории городского округа Тольятти в рамках текущей деятельности</t>
  </si>
  <si>
    <t xml:space="preserve">Предоставление субсидии некоммерческим организациям, не являющимся автономными и бюджетными учреждениями, на организационные расходы в рамках уставной деятельности  </t>
  </si>
  <si>
    <t>491 00 00</t>
  </si>
  <si>
    <t>Субсидии муниципальным автономным учреждениям на возмещение нормативных затрат по мероприятиям в области застройки территорий, мониторингу процессов градостроительства и ведению автоматизированной информационной системы обеспечения градостроительной деятельности</t>
  </si>
  <si>
    <t>338 00 01</t>
  </si>
  <si>
    <t>Субсидии на возмещение затрат по капитальному ремонту общего имущества многоквартирных домов городского округа Тольятти</t>
  </si>
  <si>
    <t>Субсидии юридическим лицам (за исключением субсидий муниципальным учреждениям), индивидуальным предпринимателям на возмещение недополученных доходов, связанных с содержанием муниципальных общежитий и домов, утративших статус общежития, но не переоборудованных под многоквартирные дома</t>
  </si>
  <si>
    <t xml:space="preserve">351 00 04 </t>
  </si>
  <si>
    <t xml:space="preserve">Субсидии на возмещение затрат по капитальному ремонту общего имущества многоквартирных домов городского округа Тольятти по устранению нарушений правил и норм технической эксплуатации внутридомового газового оборудования, выявленных в результате его диагностирования, в многоквартирных домах  </t>
  </si>
  <si>
    <t xml:space="preserve">351 00 06 </t>
  </si>
  <si>
    <t>Долгосрочная целевая программа «Развитие туризма на территории городского округа Тольятти на 2011-2013гг.»</t>
  </si>
  <si>
    <t>795 22 00</t>
  </si>
  <si>
    <t>020</t>
  </si>
  <si>
    <t>021</t>
  </si>
  <si>
    <t>Предоставление субсидий малым инновационным предприятиям, в том числе созданным при ВУЗах</t>
  </si>
  <si>
    <t xml:space="preserve">Предоставление субсидий субъектам малого и среднего предпринимательства в целях возмещения затрат на участие в зарубежных, российских выставках, форумах </t>
  </si>
  <si>
    <t xml:space="preserve">351 00 07 </t>
  </si>
  <si>
    <t>Субсидии юридическим лицам (за исключением субсидий муниципальным учреждениям) на возмещение затрат по содержанию мест захоронения</t>
  </si>
  <si>
    <t>Субсидии некоммерческим организациям, не являющимся автономными и бюджетными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</si>
  <si>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Условно утвержденные расходы</t>
  </si>
  <si>
    <t>Мероприятия по внедрению современных информационных систем в  рамках долгосрочной целевой программы «Модернизация муниципальных учреждений здравоохранения городского округа Тольятти на 2011-2013гг.» за счет средств областной целевой программы «Модернизация здравоохранения Самарской области» на 2011-2015 годы</t>
  </si>
  <si>
    <t>096 02 00</t>
  </si>
  <si>
    <t>налог на им-во</t>
  </si>
  <si>
    <t>транспортный налог</t>
  </si>
  <si>
    <t>218 00 00</t>
  </si>
  <si>
    <t>Мероприятия по предупреждению и ликвидации последствий чрезвычайных ситуаций и стихийных бедствий</t>
  </si>
  <si>
    <t xml:space="preserve">Субсидии на возмещение затрат по капитальному ремонту общего имущества многоквартирных домов городского округа Тольятти </t>
  </si>
  <si>
    <t>100 88 20</t>
  </si>
  <si>
    <t>100 88 00</t>
  </si>
  <si>
    <t>100 00 00</t>
  </si>
  <si>
    <t>Федеральные целевые программы</t>
  </si>
  <si>
    <r>
      <t xml:space="preserve">Федеральная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Жилище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2011-2015 годы</t>
    </r>
  </si>
  <si>
    <t>Субсидия в целях возмещения затрат на осуществление компенсационных выплат лицам, которым был нанесен ущерб на финансовом и фондовом рынках Российской Федерации на территории городского округа Тольятти</t>
  </si>
  <si>
    <t>795 01 00</t>
  </si>
  <si>
    <t>795 01 03</t>
  </si>
  <si>
    <t>Долгосрочная целевая программа по созданию условий для улучшения качества жизни жителей городского округа Тольятти и обеспечения социальной стабильности на 2009 год и плановый период 2010-2011 годов</t>
  </si>
  <si>
    <t>Мероприятия по созданию условий для улучшения качества жизни жителей городского округа Тольятти и обеспечения социальной стабильности</t>
  </si>
  <si>
    <t xml:space="preserve">Субсидии некоммерческим организациям (за исключением субсидий муниципальным учреждениям) в целях возмещения затрат на обеспечение дошкольного образования </t>
  </si>
  <si>
    <t>795 04 00</t>
  </si>
  <si>
    <t>795 10 00</t>
  </si>
  <si>
    <t>795 10 02</t>
  </si>
  <si>
    <t>795 06 00</t>
  </si>
  <si>
    <t>795 06 02</t>
  </si>
  <si>
    <t>795 06 01</t>
  </si>
  <si>
    <r>
      <t>Субсидии на возмещение затрат по капитальному ремонту общего имущества многоквартирных домов городского округа Тольятти в рамках реализации ведомственной целевой программы «Капитальный ремонт, модернизация и диспетчеризация лифтового хозяйства жилищного фонда в городском округе Тольятти на 2009 год и плановый период 2010-2011 годов</t>
    </r>
    <r>
      <rPr>
        <sz val="13"/>
        <rFont val="Arial"/>
        <family val="2"/>
        <charset val="204"/>
      </rPr>
      <t>»</t>
    </r>
  </si>
  <si>
    <t>795 09 00</t>
  </si>
  <si>
    <t xml:space="preserve">795 10 00 </t>
  </si>
  <si>
    <t xml:space="preserve">795 10 01 </t>
  </si>
  <si>
    <t>795 12 00</t>
  </si>
  <si>
    <t>795 08 00</t>
  </si>
  <si>
    <t>795 01 01</t>
  </si>
  <si>
    <t>795 01 02</t>
  </si>
  <si>
    <t>795 07 00</t>
  </si>
  <si>
    <t>Ведомственная целевая программа «Капитальный ремонт, модернизация и диспетчеризация лифтового хозяйства жилищного фонда в городском округе Тольятти на 2009 год и плановый период 2010-2011 годов»</t>
  </si>
  <si>
    <t>795 09 01</t>
  </si>
  <si>
    <t>Предоставление субсидий муниципальным автономным учреждениям на возмещение нормативных затрат на оказание ими в соответствии с муниципальным заданием муниципальных услуг</t>
  </si>
  <si>
    <t>Субсидии некоммерческим организациям, не являющимся автономными и бюджетными учреждениями, на оказание содействия в осуществлении компенсационных выплат лицам, которым был причинен ущерб на финансовом и фондовом рынках Российской Федерации на территории городского округа Тольятти</t>
  </si>
  <si>
    <r>
      <t xml:space="preserve">Ведомственная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Качество образования - качество жизни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2009-2011 годы городского округа Тольятти</t>
    </r>
  </si>
  <si>
    <t xml:space="preserve">Ведомственная целевая программа организации работы с детьми и молодежью в городском округе Тольятти на 2009г. и плановый период 2010-2011гг. </t>
  </si>
  <si>
    <t>104 02 00</t>
  </si>
  <si>
    <t>520 72 00</t>
  </si>
  <si>
    <t>432 04 00</t>
  </si>
  <si>
    <t>Организация отдыха детей в каникулярное время в части оплаты стоимости набора продуктов питания в оздоровительных лагерях с дневным пребыванием</t>
  </si>
  <si>
    <t>Создание и организация деятельности многофункциональных центров предоставления государственных и муниципальных услуг</t>
  </si>
  <si>
    <t>330 16 00</t>
  </si>
  <si>
    <t>Реализация плана мероприятий по развитию информационного общества и формированию электронного правительства в Самарской области</t>
  </si>
  <si>
    <t>436 12 00</t>
  </si>
  <si>
    <r>
      <t xml:space="preserve">Мероприятия в рамках долгосрочной целевой программы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Дети городского округа Тольятти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2010-2020 годы по проведению эксперимента по совершенствованию организации питания обучающихся в общеобразовательных учреждениях</t>
    </r>
  </si>
  <si>
    <t>Осуществление работ по ремонту и переоборудованию автомобильной техники для добровольных пожарных команд</t>
  </si>
  <si>
    <t xml:space="preserve">Мероприятия в рамках реализации ведомственной целевой программы организации работы с детьми и молодежью в городском округе Тольятти на 2009г. и плановый период 2010-2011гг. </t>
  </si>
  <si>
    <r>
      <t xml:space="preserve">Ведомственная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Пожарная безопасность на 2009-2011гг.</t>
    </r>
    <r>
      <rPr>
        <sz val="13"/>
        <rFont val="Arial"/>
        <family val="2"/>
        <charset val="204"/>
      </rPr>
      <t>»</t>
    </r>
  </si>
  <si>
    <t>Мероприятия в рамках реализации ведомственной целевой программы «Пожарная безопасность на 2009-2011гг.»</t>
  </si>
  <si>
    <r>
      <t>Субсидии на возмещение затрат по капитальному ремонту общего имущества многоквартирных домов городского округа Тольятти в рамках реализации ведомственной целевой программы «Пожарная безопасность на 2009-2011гг.</t>
    </r>
    <r>
      <rPr>
        <sz val="13"/>
        <rFont val="Arial"/>
        <family val="2"/>
        <charset val="204"/>
      </rPr>
      <t>»</t>
    </r>
  </si>
  <si>
    <t>Ведомственная целевая экологическая программа городского округа Тольятти на 2010-2012гг.</t>
  </si>
  <si>
    <t xml:space="preserve">Субсидии МАУ для развития самодеятельного молодежного театрального творчества в рамках реализации ведомственной целевой программы организации работы с детьми и молодежью в городском округе Тольятти на 2009г. и плановый период 2010-2011гг. </t>
  </si>
  <si>
    <r>
      <t xml:space="preserve">Ведомственная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Семья и дети городского округа Тольятти на 2009-2011 годы</t>
    </r>
    <r>
      <rPr>
        <sz val="13"/>
        <rFont val="Arial"/>
        <family val="2"/>
        <charset val="204"/>
      </rPr>
      <t>»</t>
    </r>
  </si>
  <si>
    <t>Изменения 2011</t>
  </si>
  <si>
    <t>Субсидии юридическим лицам (за исключением субсидий государственным и муниципальным учреждениям) на возмещение затрат за оказание общественно значимых услуг отдельным категориям граждан на территории городского округа Тольятти в рамках текущей деятельности</t>
  </si>
  <si>
    <t>Субсидии некоммерческим организациям, не являющимся автономными и бюджетными учреждениями, на организационные расходы в рамках уставной деятельности</t>
  </si>
  <si>
    <t xml:space="preserve">Председатель Думы </t>
  </si>
  <si>
    <t>А.И.Зверев</t>
  </si>
  <si>
    <t>522 42 00</t>
  </si>
  <si>
    <t>Всего</t>
  </si>
  <si>
    <t xml:space="preserve">В том числе средства выше-стоящих бюджетов </t>
  </si>
  <si>
    <t>Изменения 2011 всего</t>
  </si>
  <si>
    <t>Изменения 2011 вышестоящие</t>
  </si>
  <si>
    <t>Субсидии муниципальным автономным учреждениям городского округа Тольятти, подведомственным департаменту культуры мэрии, на возмещение нормативных затрат на оказание ими услуг и выполнение работ в соответствии с муниципальным заданием</t>
  </si>
  <si>
    <t>Изменения 2012 всего</t>
  </si>
  <si>
    <t>Изменения 2012</t>
  </si>
  <si>
    <t>Приложение №4</t>
  </si>
  <si>
    <t>795 01 04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</si>
  <si>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лицам-производителям товаров, работ, услуг в целях возмещения затрат по предоставлению бесплатного, льготного питания обучающимся муниципальных общеобразовательных учреждений  городского округа Тольятти</t>
  </si>
  <si>
    <t>Сумма (тыс.руб.)</t>
  </si>
  <si>
    <t>Распределение бюджетных ассигнований по разделам, подразделам, целевым статьям и видам расходов классификации расходов бюджета городского округа Тольятти на 2011 год</t>
  </si>
  <si>
    <r>
      <t xml:space="preserve">Мероприятия в рамках долгосрочной целевой программы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муниципальных учреждений здравоохранения городского округа Тольятти на 2011-2013гг.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за счет средств областной целевой программы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здравоохранения Самарской области</t>
    </r>
    <r>
      <rPr>
        <sz val="13"/>
        <rFont val="Arial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2011-2015 годы</t>
    </r>
  </si>
  <si>
    <t>Долгосрочная целевая программа «Дети городского округа Тольятти на 2010-2020 годы»</t>
  </si>
  <si>
    <t>795 07 01</t>
  </si>
  <si>
    <t>Субсидии юридическим лицам (за исключением субсидий муниципальным учреждениям), индивидуальным предпринимателям в целях возмещения затрат в связи с оказанием услуг по организации отдыха детей в каникулярное время на территории городского округа Тольятти</t>
  </si>
  <si>
    <t>Мероприятия в рамках ведомственной целевой программы «Семья и дети городского округа Тольятти на 2009-2011 годы»</t>
  </si>
  <si>
    <t>795 07 02</t>
  </si>
  <si>
    <t>795 05 00</t>
  </si>
  <si>
    <t>020 00 00</t>
  </si>
  <si>
    <t>Обеспечение проведения выборов и референдумов</t>
  </si>
  <si>
    <t>Проведение выборов и референдумов</t>
  </si>
  <si>
    <t>Субсидии юридическим лицам (за исключением субсидий муниципальным учреждениям), индивидуальным предпринимателям на возмещение затрат по опубликованию официальной информации и муниципальных правовых актов органов местного самоуправления городского округа Тольятти в печатных средствах массовой информации, распространяемых на территории городского округа Тольятти</t>
  </si>
  <si>
    <t>092 00 02</t>
  </si>
  <si>
    <t xml:space="preserve">Субсидии некоммерческим организациям (за исключением субсидий муниципальным учреждениям) в целях возмещения затрат по обеспечению создания дополнительных мест для обучающихся по основным общеобразовательным программам дошкольного образования </t>
  </si>
  <si>
    <t>469 00 01</t>
  </si>
  <si>
    <t>Субсидии муниципальным автономным учреждениям городского округа Тольятти, подведомственным департаменту здравоохранения мэрии, на возмещение нормативных затрат на оказание ими услуг и выполнение работ в соответствии с муниципальным заданием</t>
  </si>
  <si>
    <t>795 13 00</t>
  </si>
  <si>
    <t>Долгосрочная целевая программа «Об энергосбережении и о повышении энергетической эффективности в городском округе Тольятти на 2010-2014 гг.»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</si>
  <si>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</si>
  <si>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</si>
  <si>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Обеспечение мероприятий по капитальному ремонту многоквартирных домов</t>
  </si>
  <si>
    <t>098 00 00</t>
  </si>
  <si>
    <t>экономия</t>
  </si>
  <si>
    <t>доп. потребность</t>
  </si>
  <si>
    <t>520 46 00</t>
  </si>
  <si>
    <t>Субсидии на государственную поддержку малого предпринимательства, включая фермерские хозяйства</t>
  </si>
  <si>
    <t>345 01 00</t>
  </si>
  <si>
    <t xml:space="preserve">795 23 00 </t>
  </si>
  <si>
    <r>
      <t xml:space="preserve">Долгосрочная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Стимулирование развития жилищного строительства в городском округе Тольятти на 2011-2015 годы</t>
    </r>
    <r>
      <rPr>
        <sz val="13"/>
        <rFont val="Arial"/>
        <family val="2"/>
        <charset val="204"/>
      </rPr>
      <t>»</t>
    </r>
  </si>
  <si>
    <t>сокращение</t>
  </si>
  <si>
    <t>Приложение №3</t>
  </si>
  <si>
    <t>Предоставление субсидий муниципальным автономным учреждениям городского округа Тольятти на возмещение нормативных затрат на оказание ими в соответствии с муниципальным заданием услуг по содействию в организации и ведении хозяйственной деятельности субъектам малого и среднего предпринимательства, осуществляющим инновационную и иную деятельность</t>
  </si>
  <si>
    <t>522 49 00</t>
  </si>
  <si>
    <t>Субсидии на возмещение затрат  по капитальному ремонту общего имущества многоквартирных домов городского округа Тольятти по диагностике внутридомового газового оборудования</t>
  </si>
  <si>
    <t xml:space="preserve">351 00 05 </t>
  </si>
  <si>
    <t>795 11 00</t>
  </si>
  <si>
    <t>795 11 01</t>
  </si>
  <si>
    <t>522 66 00</t>
  </si>
  <si>
    <t>440 02 00</t>
  </si>
  <si>
    <t>Комплектование книжных фондов библиотек муниципальных образований</t>
  </si>
  <si>
    <t>522 73 00</t>
  </si>
  <si>
    <t>Мероприятия в рамках долгосрочной целевой программы «Дети городского округа Тольятти» на 2010-2020 годы на проведение капитального ремонта и оснащение инвентарем и оборудованием зданий и помещений, пригодных для создания дополнительных мест детям, обучающимся по основным общеобразовательным программам дошкольного образования, а также на благоустройство прилегающей территории</t>
  </si>
  <si>
    <t>520 63 00</t>
  </si>
  <si>
    <t>007</t>
  </si>
  <si>
    <t>Мероприятия в рамках долгосрочной целевой программы «Развитие физической культуры и спорта на территории городского округа Тольятти на 2011-2020 годы» по строительству универсальной спортивной площадки</t>
  </si>
  <si>
    <t>522 35 00</t>
  </si>
  <si>
    <t>522 74 00</t>
  </si>
  <si>
    <t>Мероприятия с несовершеннолетними в период каникул за счёт областной целевой программы «Реализация стратегии государственной молодёжной политики в Самарской области до 2015 года»</t>
  </si>
  <si>
    <t xml:space="preserve">Субсидии муниципальным автономным учреждениям городского округа Тольятти, подведомственным департаменту городского хозяйства, на возмещение  нормативных затрат на оказание ими услуг и выполнение работ в соответствии с муниципальным заданием </t>
  </si>
  <si>
    <t>Сбор, удаление отходов и очистка сточных вод</t>
  </si>
  <si>
    <t>795 24 00</t>
  </si>
  <si>
    <t xml:space="preserve">522 00 00 </t>
  </si>
  <si>
    <t xml:space="preserve">Обеспечение мероприятий, направленных на ремонт жилых помещений в многоквартирных домах, в которых проживают ветераны Великой Отечественной войны 1941-1945 годов, вдовы инвалидов и участников Великой Отечественной войны 1941-1945 годов   </t>
  </si>
  <si>
    <t>520 59 00</t>
  </si>
  <si>
    <t>Иные безвозмездные и безвозвратные перечисления</t>
  </si>
  <si>
    <t>520 00 00</t>
  </si>
  <si>
    <t>Долгосрочная целевая программа «Модернизация и развитие автомобильных дорог местного значения городского округа Тольятти на 2009-2015 годы»</t>
  </si>
  <si>
    <t>795 02 00</t>
  </si>
  <si>
    <t xml:space="preserve">795 18 00 </t>
  </si>
  <si>
    <r>
      <t xml:space="preserve">Долгосрочная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Развитие физической культуры и спорта на территории городского округа Тольятти на 2011-2020 годы</t>
    </r>
    <r>
      <rPr>
        <sz val="13"/>
        <rFont val="Arial"/>
        <family val="2"/>
        <charset val="204"/>
      </rPr>
      <t>»</t>
    </r>
  </si>
  <si>
    <r>
      <t xml:space="preserve">Ведомственная целевая программа городского округа Тольятти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Повышение безопасности дорожного движения на период 2009-2011 годов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</si>
  <si>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795 14 00</t>
  </si>
  <si>
    <t>096 01 00</t>
  </si>
  <si>
    <t>001 43 00</t>
  </si>
  <si>
    <t>520 62 00</t>
  </si>
  <si>
    <t>Осуществление полномочий по подготовке проведения статистических переписей</t>
  </si>
  <si>
    <t>ФИЗИЧЕСКАЯ КУЛЬТУРА И СПОРТ</t>
  </si>
  <si>
    <t>11 00</t>
  </si>
  <si>
    <t>13 00</t>
  </si>
  <si>
    <r>
      <t xml:space="preserve">Долгосрочная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Переселение граждан из аварийного жилищного фонда в городском округе Тольятти</t>
    </r>
    <r>
      <rPr>
        <sz val="13"/>
        <rFont val="Arial"/>
        <family val="2"/>
        <charset val="204"/>
      </rPr>
      <t xml:space="preserve"> </t>
    </r>
    <r>
      <rPr>
        <sz val="13"/>
        <rFont val="Times New Roman"/>
        <family val="1"/>
        <charset val="204"/>
      </rPr>
      <t>на 2011-2012 годы</t>
    </r>
    <r>
      <rPr>
        <sz val="13"/>
        <rFont val="Arial"/>
        <family val="2"/>
        <charset val="204"/>
      </rPr>
      <t>»</t>
    </r>
  </si>
  <si>
    <t>ОБСЛУЖИВАНИЕ ГОСУДАРСТВЕННОГО И МУНИЦИПАЛЬНОГО ДОЛГА</t>
  </si>
  <si>
    <t>13</t>
  </si>
  <si>
    <t xml:space="preserve">Обслуживание внутреннего и муниципального долга </t>
  </si>
  <si>
    <t>12 00</t>
  </si>
  <si>
    <t>СРЕДСТВА МАССОВОЙ ИНФОРМАЦИИ</t>
  </si>
  <si>
    <t>ЗДРАВООХРАНЕНИЕ</t>
  </si>
  <si>
    <t xml:space="preserve">Дорожное хозяйство (дорожные фонды) </t>
  </si>
  <si>
    <t>КУЛЬТУРА И КИНЕМАТОГРАФИЯ</t>
  </si>
  <si>
    <t>Другие вопросы в области здравоохранения</t>
  </si>
  <si>
    <t>Периодическая печать и издательства</t>
  </si>
  <si>
    <t xml:space="preserve">Другие вопросы в области средств массовой информации </t>
  </si>
  <si>
    <t>Физическая культура</t>
  </si>
  <si>
    <t>Массовый спорт</t>
  </si>
  <si>
    <t>Другие вопросы в области физической культуры и спорта</t>
  </si>
  <si>
    <t>Другие вопросы в области здравоохранения, физической культуры и спорта</t>
  </si>
  <si>
    <t xml:space="preserve">505 55 00 </t>
  </si>
  <si>
    <t xml:space="preserve">505 55 20 </t>
  </si>
  <si>
    <t xml:space="preserve">505 55 30 </t>
  </si>
  <si>
    <t>Реализация мер социальной поддержки отдельных категорий граждан</t>
  </si>
  <si>
    <t>Обеспечение мер социальной поддержки ветеранов труда 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</si>
  <si>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</si>
  <si>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субсидий юридическим лицам ( за исключением субсидий муниципальным учреждениям), индивидуальным предпринимателям, физическим лицам- производителям товаров, работ, услуг</t>
  </si>
  <si>
    <t>Субсидии муниципальным предприятиям, имеющим в хозяйственном ведении муниципальное имущество, обеспечивающее безопасность людей на водных объектах, охрану их жизни и здоровья, на возмещение затрат по его содержанию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</si>
  <si>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</si>
  <si>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521 02 00</t>
  </si>
  <si>
    <t>Содержание органов местного самоуправления</t>
  </si>
  <si>
    <t>Организация деятельности административных комиссий</t>
  </si>
  <si>
    <t>521 04 00</t>
  </si>
  <si>
    <t>Организация транспортного обслуживания населения на садово-дачные массивы</t>
  </si>
  <si>
    <t>521 05 00</t>
  </si>
  <si>
    <t>Меры по социальной поддержке населения и по осуществлению деятельности по опеке и попечительству в отношении совершеннолетних граждан, нуждающихся в соответствии с законодательством в установлении над ними опеки и попечительства</t>
  </si>
  <si>
    <t>521 07 00</t>
  </si>
  <si>
    <t>Организация деятельности в сфере охраны труда</t>
  </si>
  <si>
    <t>521 08 00</t>
  </si>
  <si>
    <t>521 11 00</t>
  </si>
  <si>
    <t>Организация деятельности в сфере охраны окружающей среды</t>
  </si>
  <si>
    <t>340 03 00</t>
  </si>
  <si>
    <t>Мероприятия по землеустройству и землепользованию</t>
  </si>
  <si>
    <t>Долгосрочная целевая программа профилактики правонарушений на территории городского округа Тольятти на 2009-2012 годы</t>
  </si>
  <si>
    <t>795 15 00</t>
  </si>
  <si>
    <r>
      <t xml:space="preserve">Долгосрочная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Противодействие коррупции в городском округе Тольятти на 2010-2012 годы</t>
    </r>
    <r>
      <rPr>
        <sz val="13"/>
        <rFont val="Arial"/>
        <family val="2"/>
        <charset val="204"/>
      </rPr>
      <t>»</t>
    </r>
  </si>
  <si>
    <t>795 16 00</t>
  </si>
  <si>
    <t>Долгосрочная целевая программа мер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Тольятти на 2010-2012 годы</t>
  </si>
  <si>
    <t>795 17 00</t>
  </si>
  <si>
    <t>Охрана семьи и детства</t>
  </si>
  <si>
    <t>520 13 00</t>
  </si>
  <si>
    <t>795 19 00</t>
  </si>
  <si>
    <t>Долгосрочная целевая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2011-2020 годы»</t>
  </si>
  <si>
    <t>Больницы, клиники, госпитали, медико-санитарные части</t>
  </si>
  <si>
    <t>014</t>
  </si>
  <si>
    <t>015</t>
  </si>
  <si>
    <t>016</t>
  </si>
  <si>
    <t>017</t>
  </si>
  <si>
    <t>019</t>
  </si>
  <si>
    <t xml:space="preserve">Предоставление субсидий муниципальным автономным учреждениям городского округа Тольятти на возмещение нормативных затрат на оказание ими в соответствии с муниципальным заданием услуг по содействию в организации и ведении хозяйственной деятельности субъектам малого и среднего предпринимательства, осуществляющим инновационную и иную деятельность  </t>
  </si>
  <si>
    <t>Предоставление субсидий вновь созданным субъектам малого и среднего предпринимательства в целях возмещения затрат на приобретение основных средств</t>
  </si>
  <si>
    <t>Предоставление субсидий субъектам малого и среднего предпринимательства в целях возмещения затрат в связи с производством товаров, выполнением работ, оказанием услуг в части расходов на уплату первоначального взноса по договорам лизинга</t>
  </si>
  <si>
    <t>Предоставление субсидий субъектам малого и среднего предпринимательства в целях возмещения затрат в связи с производством товаров, выполнением работ, оказанием услуг в части расходов на технологическое присоединение к электрическим сетям (до 100 кВт)</t>
  </si>
  <si>
    <t>Долгосрочная целевая программа «Поддержка и развитие малого и среднего предпринимательства городского округа Тольятти на 2010-2015гг.»</t>
  </si>
  <si>
    <t>340 00 01</t>
  </si>
  <si>
    <t>дополнительно</t>
  </si>
  <si>
    <r>
      <t xml:space="preserve">Ведомственная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Поддержка и совершенствование деятельности муниципальных библиотек и творческих организаций городского округа Тольятти на 2011-2013 годы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</si>
  <si>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795 25 00</t>
  </si>
  <si>
    <t>Субсидии муниципальным автономным учреждениям городского округа Тольятти на возмещение нормативных затрат на оказание ими в соответствии с муниципальным заданием услуг в сфере инвестиций и экономического развития городского округа Тольятти</t>
  </si>
  <si>
    <t>Субсидии на возмещение недополученных доходов управляющих организаций, связанных с содержанием отдельных помещений жилищного фонда на территории городского округа Тольятти</t>
  </si>
  <si>
    <t>перемещения</t>
  </si>
  <si>
    <t>обл. и фед.</t>
  </si>
  <si>
    <t>521 12 00</t>
  </si>
  <si>
    <t>505 05 02</t>
  </si>
  <si>
    <t>522 56 00</t>
  </si>
  <si>
    <t>505 31 20</t>
  </si>
  <si>
    <t>505 34 02</t>
  </si>
  <si>
    <t>505 36 00</t>
  </si>
  <si>
    <t>Обеспечение мер социальной поддержки тружеников тыла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</si>
  <si>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</si>
  <si>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r>
      <t xml:space="preserve">Предоставление субсидий Муниципальному Фонду поддержки и развития субъектов малого и среднего предпринимательства городского округа Тольятти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Бизнес-Гарант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развитие микрофинансирования, расширения доступа к микрофинансовым займам, для выдачи займов субъектам малого и среднего предпринимательства</t>
    </r>
  </si>
  <si>
    <t>795 20 00</t>
  </si>
  <si>
    <r>
      <t xml:space="preserve">Долгосрочная целевая программа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муниципальных учреждений здравоохранения городского округа Тольятти на 2011-2013гг.</t>
    </r>
    <r>
      <rPr>
        <sz val="13"/>
        <rFont val="Arial"/>
        <family val="2"/>
        <charset val="204"/>
      </rPr>
      <t>»</t>
    </r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</si>
  <si>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</si>
  <si>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520 18 00</t>
  </si>
  <si>
    <t>Оказание медпомощи малоимущим пенсионерам и инвалидам в отделениях сестринского ухода</t>
  </si>
  <si>
    <t>520 23 00</t>
  </si>
  <si>
    <t>Оказание медпомощи одиноким тяжелобольным при лечении в хосписах</t>
  </si>
  <si>
    <t>520 52 00</t>
  </si>
  <si>
    <t>520 57 00</t>
  </si>
  <si>
    <t xml:space="preserve">Обеспечение мероприятий, направленных на ремонт индивидуальных жилых домов, в которых проживают ветераны Великой Отечественной войны 1941-1945 годов, вдовы инвалидов и участников Великой Отечественной войны 1941-1945 годов   </t>
  </si>
  <si>
    <t>Областная целевая программа «Строительство объектов образования на территории Самарской области в 2010-2016 годах»</t>
  </si>
  <si>
    <t>Другие вопросы в области национальной безопасности и правоохранительной деятельности</t>
  </si>
  <si>
    <t>522 57 00</t>
  </si>
  <si>
    <t>Областная целевая программа «Чистая вода» на 2010-2015 годы</t>
  </si>
  <si>
    <t>505 47 00</t>
  </si>
  <si>
    <t>доп.потребность , за счет остатков</t>
  </si>
  <si>
    <t>444 01 00</t>
  </si>
  <si>
    <t xml:space="preserve">Мероприятия в сфере средств массовой информации </t>
  </si>
  <si>
    <t>зем.налог</t>
  </si>
  <si>
    <t>444 00 00</t>
  </si>
  <si>
    <t>Средства массовой информации</t>
  </si>
  <si>
    <t xml:space="preserve">351 00 08 </t>
  </si>
  <si>
    <t>795 21 00</t>
  </si>
  <si>
    <t>505 34 01</t>
  </si>
  <si>
    <t>795 21 01</t>
  </si>
  <si>
    <t>795 13 01</t>
  </si>
  <si>
    <t>795 13 02</t>
  </si>
  <si>
    <t>435 05 00</t>
  </si>
  <si>
    <t>520 51 00</t>
  </si>
  <si>
    <t>Мероприятия в рамках долгосрочной целевой программы «Дети городского округа Тольятти на 2010-2020 годы» по проведению капитального ремонта зданий муниципальных общеобразовательных учреждений</t>
  </si>
  <si>
    <t>Другие вопросы в области культуры, кинематографии</t>
  </si>
  <si>
    <t>Cубсидии на возмещение 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речным транспортом</t>
  </si>
  <si>
    <t>Субсидии на возмещение недополученных доходов при осуществлении регулярных перевозок льготных категорий граждан по внутримуниципальным маршрутам по транспортной карте жителя городского округа Тольятти</t>
  </si>
  <si>
    <t>Субсидии на возмещение затрат от перевозки пассажиров на нерентабельных рейсах по внутримуниципальным маршрутам</t>
  </si>
  <si>
    <t>Cубсидии на возмещение  недополученных доходов в связи с предоставлением мер социальной поддержки при осуществлении регулярных перевозок по межмуниципальным маршрутам отдельных категорий граждан на садово-дачные массивы автомобильным транспортом</t>
  </si>
  <si>
    <t xml:space="preserve">317 00 04 </t>
  </si>
  <si>
    <t>резервный фонд</t>
  </si>
  <si>
    <t>21.12.2011 №_____</t>
  </si>
  <si>
    <t xml:space="preserve">15.12.2010 №425 </t>
  </si>
  <si>
    <t>Предоставление социальных выплат ветеранам Великой Отечественной войны 1941-1945 годов, вдовам инвалидов и участников Великой Отечественной войны 1941-1945 годов на проведение ремонта индивидуальных жилых домов и жилых помещений в многоквартирных домах, в которых проживают ветераны Великой Отечественной войны 1941-1945 годов, вдовы инвалидов и участников Великой Отечественной войны 1941-1945 годов</t>
  </si>
  <si>
    <t>коммуналка и приборы учёта</t>
  </si>
  <si>
    <t>Внедрение и сопровождение системы автоматизированного учёта муниципального имущества в целях построения единого информационного пространства Самарской области по учёту имущества казны</t>
  </si>
  <si>
    <t>Субсидии на частичное возмещение недополученных доходов управляющих организаций, товариществ собственников жилья, жилищных кооперативов или иных специализированных потребительских кооперативов, возникших в связи с применением предельных индексов максимально возможного изменения установленных тарифов на товары и услуги организаций коммунального комплекса с учётом надбавок к тарифам на товары и услуги организаций коммунального комплекса и предельных индексов изменения размера платы граждан за коммунальные услуги, утвержденных Правительством Самарской области</t>
  </si>
  <si>
    <t>Долгосрочная целевая программа «Поэтапный переход на отпуск коммунальных ресурсов потребителям в соответствии с показаниями коллективных (общедомовых) приборов учёта в многоквартирных домах городского округа Тольятти на 2009-2015 годы»</t>
  </si>
  <si>
    <t>Субсидии на возмещение затрат по капитальному ремонту общего имущества многоквартирных домов городского округа Тольятти в рамках реализации долгосрочной целевой программы «Поэтапный переход на отпуск коммунальных ресурсов потребителям в соответствии с показаниями коллективных (общедомовых) приборов учёта в многоквартирных домах городского округа Тольятти на 2009-2015 годы»</t>
  </si>
  <si>
    <t xml:space="preserve">Субсидии МАУ для развития самодеятельного молодежного театрального творчества в рамках реализации долгосрочной целевой программы «Об энергосбережении и о повышении энергетической эффективности в городском округе Тольятти на 2010-2014гг.» в целях установки приборов учёта  </t>
  </si>
  <si>
    <t>Субсидии в рамках реализации долгосрочной целевой программы «Об энергосбережении и о повышении энергетической эффективности в городском округе Тольятти на 2010-2014гг.» некоммерческим организациям, обеспечивающим предоставление дошкольного образования на территории городского округа Тольятти, не являющимися бюджетными и автономными учреждениями, в целях установки приборов учёта тепла, холодной воды</t>
  </si>
  <si>
    <t>Субсидии на возмещение затрат за услуги по переработке твёрдых бытовых отходов</t>
  </si>
  <si>
    <t xml:space="preserve">Субсидии юридическим лицам (за исключением субсидий государственным (муниципальным) учреждениям), индивидуальным предпринимателям, осуществляющим деятельность по переработке твёрдых бытовых отходов, на возмещение затрат за услуги по переработке твёрдых бытовых отходов, образующихся в результате жизнедеятельности населения городского округа Тольятти   </t>
  </si>
  <si>
    <t xml:space="preserve">Субсидии юридическим лицам (за исключением субсидий государственным (муниципальным) учреждениям), индивидуальным предпринимателям, осуществляющим деятельность по утилизации твёрдых бытовых отходов и (или) крупногабаритного мусора, на возмещение затрат, связанных с утилизацией твёрдых бытовых отходов и (или) крупногабаритного мусора, образующихся в результате жизнедеятельности населения городского округа Тольятти   </t>
  </si>
  <si>
    <t>Субсидии на возмещение затрат по утилизации твёрдых бытовых отходов</t>
  </si>
  <si>
    <t>Дома ребёнка</t>
  </si>
  <si>
    <t>Выплата единовременного пособия при передаче ребёнка в семью, за исключением выплаты единовременного пособия при передаче ребёнка на усыновление (удочерение)</t>
  </si>
  <si>
    <t>Субсидия на возмещение затрат по осуществлению творческой деятельности молодёжи в области музыкального исполнительского  искусства и популяризации имиджевых культурных проектов</t>
  </si>
  <si>
    <t>Молодёжная политика и оздоровление детей</t>
  </si>
  <si>
    <r>
      <t xml:space="preserve">Мероприятия в рамках долгосрочной целевой программы «Модернизация муниципальных учреждений здравоохранения городского округа Тольятти на 2011-2013гг.» за счёт средств областной целевой программы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Совершенствование организации онкологической помощи населению Самарской области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на 2011-2013 годы</t>
    </r>
    <r>
      <rPr>
        <sz val="13"/>
        <rFont val="Arial"/>
        <family val="2"/>
        <charset val="204"/>
      </rPr>
      <t>»</t>
    </r>
  </si>
  <si>
    <r>
      <t xml:space="preserve">Мероприятия по проведению энергетического аудита в муниципальном учреждении здравоохранения </t>
    </r>
    <r>
      <rPr>
        <sz val="13"/>
        <rFont val="Arial"/>
        <family val="2"/>
        <charset val="204"/>
      </rPr>
      <t>«</t>
    </r>
    <r>
      <rPr>
        <sz val="13"/>
        <rFont val="Times New Roman"/>
        <family val="1"/>
        <charset val="204"/>
      </rPr>
      <t>Клиническая больница №5</t>
    </r>
    <r>
      <rPr>
        <sz val="13"/>
        <rFont val="Arial"/>
        <family val="2"/>
        <charset val="204"/>
      </rPr>
      <t>»</t>
    </r>
    <r>
      <rPr>
        <sz val="13"/>
        <rFont val="Times New Roman"/>
        <family val="1"/>
        <charset val="204"/>
      </rPr>
      <t xml:space="preserve"> городского округа Тольятти за счёт средств областного бюджета в рамках реализации долгосрочной целевой программы «Об энергосбережении и о повышении энергетической эффективности в городском округе Тольятти на 2010-2014гг.»</t>
    </r>
  </si>
  <si>
    <t>Организация деятельности в сфере обеспечения жильём отдельных категорий граждан</t>
  </si>
  <si>
    <t>Подпрограмма «Обеспечение жильём молодых семей»</t>
  </si>
  <si>
    <t>Обеспечение мероприятий по улучшению жилищных условий молодых семей в рамках реализации долгосрочной целевой программы городского округа Тольятти «Молодой семье-доступное жильё на 2011-2015гг.»</t>
  </si>
  <si>
    <t>Городская целевая программа «Молодой семье - доступное жильё» на 2004-2010гг.</t>
  </si>
  <si>
    <t xml:space="preserve">Обеспечение жильём отдельных категорий граждан, установленных Федеральным законом от 12.01.1995 №5-ФЗ «О ветеранах», в соответствии с Указом Президента РФ от 07.05.2008 №714 «Об обеспечении жильём ветеранов Великой Отечественной войны 1941-1945 годов» </t>
  </si>
  <si>
    <t>Обеспечение жильём отдельных категорий граждан, установленных федеральными законами от 12.01.1995 №5-ФЗ «О ветеранах» и от 24.11.1995 №181-ФЗ «О социальной защите инвалидов в Российской Федерации»</t>
  </si>
  <si>
    <t>Содержание ребёнка в семье опекуна и приёмной семье, а также вознаграждение, причитающееся приёмному родителю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</si>
  <si>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закреплённого жилого помещения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</si>
</sst>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  <numFmt numFmtId="165" formatCode="#,##0.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2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11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/>
    <xf numFmtId="0" fontId="5" fillId="0" borderId="14" xfId="0" applyFont="1" applyFill="1" applyBorder="1" applyAlignment="1">
      <alignment vertical="center" wrapText="1"/>
    </xf>
    <xf numFmtId="0" fontId="2" fillId="0" borderId="14" xfId="0" applyFont="1" applyFill="1" applyBorder="1"/>
    <xf numFmtId="3" fontId="2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/>
    <xf numFmtId="3" fontId="10" fillId="0" borderId="14" xfId="0" applyNumberFormat="1" applyFont="1" applyFill="1" applyBorder="1"/>
    <xf numFmtId="0" fontId="11" fillId="0" borderId="14" xfId="0" applyFont="1" applyFill="1" applyBorder="1" applyAlignment="1">
      <alignment horizontal="left" wrapText="1"/>
    </xf>
    <xf numFmtId="49" fontId="11" fillId="0" borderId="14" xfId="0" applyNumberFormat="1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3" fontId="11" fillId="0" borderId="14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left" wrapText="1"/>
    </xf>
    <xf numFmtId="3" fontId="12" fillId="0" borderId="14" xfId="0" applyNumberFormat="1" applyFont="1" applyFill="1" applyBorder="1" applyAlignment="1">
      <alignment horizontal="center" wrapText="1"/>
    </xf>
    <xf numFmtId="3" fontId="12" fillId="0" borderId="1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4" xfId="0" applyFont="1" applyFill="1" applyBorder="1"/>
    <xf numFmtId="3" fontId="12" fillId="0" borderId="14" xfId="0" applyNumberFormat="1" applyFont="1" applyFill="1" applyBorder="1"/>
    <xf numFmtId="0" fontId="3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 wrapText="1"/>
    </xf>
    <xf numFmtId="3" fontId="11" fillId="0" borderId="14" xfId="2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center" wrapText="1"/>
    </xf>
    <xf numFmtId="1" fontId="12" fillId="0" borderId="14" xfId="0" applyNumberFormat="1" applyFont="1" applyFill="1" applyBorder="1" applyAlignment="1">
      <alignment horizontal="center" wrapText="1"/>
    </xf>
    <xf numFmtId="3" fontId="12" fillId="0" borderId="14" xfId="2" applyNumberFormat="1" applyFont="1" applyFill="1" applyBorder="1" applyAlignment="1">
      <alignment horizontal="center"/>
    </xf>
    <xf numFmtId="164" fontId="12" fillId="0" borderId="14" xfId="2" applyNumberFormat="1" applyFont="1" applyFill="1" applyBorder="1" applyAlignment="1">
      <alignment horizontal="center"/>
    </xf>
    <xf numFmtId="164" fontId="13" fillId="0" borderId="14" xfId="2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4" fillId="0" borderId="14" xfId="0" applyFont="1" applyFill="1" applyBorder="1"/>
    <xf numFmtId="3" fontId="14" fillId="0" borderId="14" xfId="0" applyNumberFormat="1" applyFont="1" applyFill="1" applyBorder="1"/>
    <xf numFmtId="3" fontId="14" fillId="0" borderId="14" xfId="0" applyNumberFormat="1" applyFont="1" applyFill="1" applyBorder="1" applyAlignment="1">
      <alignment horizontal="center"/>
    </xf>
    <xf numFmtId="164" fontId="12" fillId="0" borderId="14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164" fontId="11" fillId="0" borderId="14" xfId="1" applyNumberFormat="1" applyFont="1" applyFill="1" applyBorder="1" applyAlignment="1">
      <alignment horizontal="center"/>
    </xf>
    <xf numFmtId="0" fontId="11" fillId="0" borderId="14" xfId="0" applyFont="1" applyFill="1" applyBorder="1"/>
    <xf numFmtId="3" fontId="13" fillId="0" borderId="14" xfId="1" applyNumberFormat="1" applyFont="1" applyFill="1" applyBorder="1" applyAlignment="1">
      <alignment horizontal="center"/>
    </xf>
    <xf numFmtId="3" fontId="11" fillId="0" borderId="14" xfId="0" applyNumberFormat="1" applyFont="1" applyFill="1" applyBorder="1"/>
    <xf numFmtId="0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/>
    <xf numFmtId="3" fontId="13" fillId="0" borderId="14" xfId="0" applyNumberFormat="1" applyFont="1" applyFill="1" applyBorder="1"/>
    <xf numFmtId="3" fontId="13" fillId="0" borderId="14" xfId="0" applyNumberFormat="1" applyFont="1" applyFill="1" applyBorder="1" applyAlignment="1">
      <alignment horizontal="center"/>
    </xf>
    <xf numFmtId="0" fontId="11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3" fontId="6" fillId="0" borderId="14" xfId="0" applyNumberFormat="1" applyFont="1" applyFill="1" applyBorder="1"/>
    <xf numFmtId="3" fontId="6" fillId="0" borderId="14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wrapText="1"/>
    </xf>
    <xf numFmtId="0" fontId="12" fillId="0" borderId="14" xfId="0" applyNumberFormat="1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left" wrapText="1"/>
    </xf>
    <xf numFmtId="49" fontId="3" fillId="0" borderId="14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3" fontId="5" fillId="0" borderId="14" xfId="1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3" fontId="7" fillId="0" borderId="14" xfId="0" applyNumberFormat="1" applyFont="1" applyFill="1" applyBorder="1" applyAlignment="1">
      <alignment horizontal="center"/>
    </xf>
    <xf numFmtId="0" fontId="18" fillId="0" borderId="14" xfId="0" applyFont="1" applyFill="1" applyBorder="1"/>
    <xf numFmtId="3" fontId="18" fillId="0" borderId="14" xfId="0" applyNumberFormat="1" applyFont="1" applyFill="1" applyBorder="1" applyAlignment="1">
      <alignment horizontal="center"/>
    </xf>
    <xf numFmtId="3" fontId="18" fillId="0" borderId="14" xfId="0" applyNumberFormat="1" applyFont="1" applyFill="1" applyBorder="1"/>
    <xf numFmtId="0" fontId="19" fillId="0" borderId="14" xfId="0" applyFont="1" applyFill="1" applyBorder="1"/>
    <xf numFmtId="3" fontId="19" fillId="0" borderId="14" xfId="0" applyNumberFormat="1" applyFont="1" applyFill="1" applyBorder="1" applyAlignment="1">
      <alignment horizontal="center"/>
    </xf>
    <xf numFmtId="3" fontId="19" fillId="0" borderId="14" xfId="0" applyNumberFormat="1" applyFont="1" applyFill="1" applyBorder="1"/>
    <xf numFmtId="0" fontId="20" fillId="0" borderId="14" xfId="0" applyFont="1" applyFill="1" applyBorder="1"/>
    <xf numFmtId="3" fontId="20" fillId="0" borderId="14" xfId="0" applyNumberFormat="1" applyFont="1" applyFill="1" applyBorder="1" applyAlignment="1">
      <alignment horizontal="center"/>
    </xf>
    <xf numFmtId="3" fontId="20" fillId="0" borderId="14" xfId="0" applyNumberFormat="1" applyFont="1" applyFill="1" applyBorder="1"/>
    <xf numFmtId="0" fontId="12" fillId="0" borderId="14" xfId="0" applyNumberFormat="1" applyFont="1" applyFill="1" applyBorder="1" applyAlignment="1">
      <alignment horizontal="left" wrapText="1"/>
    </xf>
    <xf numFmtId="0" fontId="11" fillId="0" borderId="14" xfId="0" applyFont="1" applyFill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0" fontId="21" fillId="0" borderId="14" xfId="0" applyNumberFormat="1" applyFont="1" applyFill="1" applyBorder="1" applyAlignment="1">
      <alignment wrapText="1"/>
    </xf>
    <xf numFmtId="0" fontId="12" fillId="0" borderId="14" xfId="0" applyNumberFormat="1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 wrapText="1"/>
    </xf>
    <xf numFmtId="1" fontId="21" fillId="0" borderId="14" xfId="0" applyNumberFormat="1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9" fillId="0" borderId="14" xfId="0" applyFont="1" applyFill="1" applyBorder="1"/>
    <xf numFmtId="3" fontId="9" fillId="0" borderId="14" xfId="0" applyNumberFormat="1" applyFont="1" applyFill="1" applyBorder="1" applyAlignment="1">
      <alignment horizontal="center"/>
    </xf>
    <xf numFmtId="3" fontId="9" fillId="0" borderId="14" xfId="0" applyNumberFormat="1" applyFont="1" applyFill="1" applyBorder="1"/>
    <xf numFmtId="3" fontId="5" fillId="0" borderId="14" xfId="2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 wrapText="1"/>
    </xf>
    <xf numFmtId="164" fontId="5" fillId="0" borderId="14" xfId="2" applyNumberFormat="1" applyFont="1" applyFill="1" applyBorder="1" applyAlignment="1">
      <alignment horizontal="center"/>
    </xf>
    <xf numFmtId="3" fontId="12" fillId="0" borderId="14" xfId="1" applyNumberFormat="1" applyFont="1" applyFill="1" applyBorder="1" applyAlignment="1">
      <alignment horizontal="center"/>
    </xf>
    <xf numFmtId="164" fontId="23" fillId="0" borderId="14" xfId="1" applyNumberFormat="1" applyFont="1" applyFill="1" applyBorder="1" applyAlignment="1">
      <alignment horizontal="center"/>
    </xf>
    <xf numFmtId="3" fontId="23" fillId="0" borderId="14" xfId="1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 wrapText="1"/>
    </xf>
    <xf numFmtId="164" fontId="5" fillId="0" borderId="14" xfId="1" applyNumberFormat="1" applyFont="1" applyFill="1" applyBorder="1" applyAlignment="1">
      <alignment horizontal="center"/>
    </xf>
    <xf numFmtId="3" fontId="13" fillId="0" borderId="14" xfId="2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wrapText="1"/>
    </xf>
    <xf numFmtId="3" fontId="11" fillId="0" borderId="14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 wrapText="1"/>
    </xf>
    <xf numFmtId="49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/>
    </xf>
    <xf numFmtId="3" fontId="16" fillId="0" borderId="14" xfId="0" applyNumberFormat="1" applyFont="1" applyFill="1" applyBorder="1" applyAlignment="1">
      <alignment horizontal="center"/>
    </xf>
    <xf numFmtId="0" fontId="16" fillId="0" borderId="14" xfId="0" applyFont="1" applyFill="1" applyBorder="1"/>
    <xf numFmtId="3" fontId="16" fillId="0" borderId="14" xfId="0" applyNumberFormat="1" applyFont="1" applyFill="1" applyBorder="1"/>
    <xf numFmtId="49" fontId="16" fillId="0" borderId="14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165" fontId="12" fillId="0" borderId="14" xfId="0" applyNumberFormat="1" applyFont="1" applyFill="1" applyBorder="1" applyAlignment="1">
      <alignment horizontal="center" wrapText="1"/>
    </xf>
    <xf numFmtId="1" fontId="5" fillId="0" borderId="14" xfId="0" applyNumberFormat="1" applyFont="1" applyFill="1" applyBorder="1" applyAlignment="1">
      <alignment horizontal="center" wrapText="1"/>
    </xf>
    <xf numFmtId="3" fontId="26" fillId="0" borderId="14" xfId="0" applyNumberFormat="1" applyFont="1" applyFill="1" applyBorder="1" applyAlignment="1">
      <alignment horizontal="center"/>
    </xf>
    <xf numFmtId="0" fontId="26" fillId="0" borderId="14" xfId="0" applyFont="1" applyFill="1" applyBorder="1"/>
    <xf numFmtId="0" fontId="5" fillId="0" borderId="14" xfId="0" applyFont="1" applyFill="1" applyBorder="1" applyAlignment="1">
      <alignment horizontal="center"/>
    </xf>
    <xf numFmtId="3" fontId="27" fillId="0" borderId="14" xfId="0" applyNumberFormat="1" applyFont="1" applyFill="1" applyBorder="1" applyAlignment="1">
      <alignment horizontal="center"/>
    </xf>
    <xf numFmtId="0" fontId="27" fillId="0" borderId="14" xfId="0" applyFont="1" applyFill="1" applyBorder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/>
    <xf numFmtId="0" fontId="30" fillId="0" borderId="0" xfId="0" applyFont="1" applyFill="1"/>
    <xf numFmtId="3" fontId="30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wrapText="1"/>
    </xf>
    <xf numFmtId="49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9" fontId="30" fillId="0" borderId="0" xfId="0" applyNumberFormat="1" applyFont="1" applyFill="1" applyBorder="1" applyAlignment="1"/>
    <xf numFmtId="49" fontId="30" fillId="0" borderId="0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851"/>
  <sheetViews>
    <sheetView showZeros="0" tabSelected="1" view="pageBreakPreview" zoomScaleNormal="75" zoomScaleSheetLayoutView="75" workbookViewId="0">
      <selection activeCell="D329" sqref="D329"/>
    </sheetView>
  </sheetViews>
  <sheetFormatPr defaultRowHeight="15"/>
  <cols>
    <col min="1" max="1" width="53.140625" style="3" customWidth="1"/>
    <col min="2" max="2" width="8.28515625" style="4" bestFit="1" customWidth="1"/>
    <col min="3" max="3" width="7.5703125" style="4" customWidth="1"/>
    <col min="4" max="4" width="12.28515625" style="5" customWidth="1"/>
    <col min="5" max="5" width="7.42578125" style="4" customWidth="1"/>
    <col min="6" max="6" width="16.85546875" style="6" hidden="1" customWidth="1"/>
    <col min="7" max="7" width="17.7109375" style="1" hidden="1" customWidth="1"/>
    <col min="8" max="8" width="18.140625" style="1" hidden="1" customWidth="1"/>
    <col min="9" max="9" width="23.7109375" style="1" hidden="1" customWidth="1"/>
    <col min="10" max="10" width="19" style="1" hidden="1" customWidth="1"/>
    <col min="11" max="11" width="14.85546875" style="1" hidden="1" customWidth="1"/>
    <col min="12" max="12" width="16.5703125" style="1" hidden="1" customWidth="1"/>
    <col min="13" max="13" width="13.7109375" style="1" hidden="1" customWidth="1"/>
    <col min="14" max="14" width="24.140625" style="1" hidden="1" customWidth="1"/>
    <col min="15" max="15" width="21" style="1" hidden="1" customWidth="1"/>
    <col min="16" max="16" width="4.7109375" style="1" hidden="1" customWidth="1"/>
    <col min="17" max="17" width="20.42578125" style="1" hidden="1" customWidth="1"/>
    <col min="18" max="18" width="8" style="1" hidden="1" customWidth="1"/>
    <col min="19" max="19" width="9.140625" style="1" hidden="1" customWidth="1"/>
    <col min="20" max="20" width="14.7109375" style="1" hidden="1" customWidth="1"/>
    <col min="21" max="21" width="14.140625" style="1" hidden="1" customWidth="1"/>
    <col min="22" max="23" width="9.140625" style="1" hidden="1" customWidth="1"/>
    <col min="24" max="24" width="16.5703125" style="1" hidden="1" customWidth="1"/>
    <col min="25" max="25" width="18.42578125" style="1" hidden="1" customWidth="1"/>
    <col min="26" max="26" width="5" style="1" hidden="1" customWidth="1"/>
    <col min="27" max="27" width="8.28515625" style="1" hidden="1" customWidth="1"/>
    <col min="28" max="28" width="7.28515625" style="1" hidden="1" customWidth="1"/>
    <col min="29" max="29" width="6.85546875" style="1" hidden="1" customWidth="1"/>
    <col min="30" max="30" width="7.5703125" style="1" hidden="1" customWidth="1"/>
    <col min="31" max="31" width="5.5703125" style="1" hidden="1" customWidth="1"/>
    <col min="32" max="32" width="13.42578125" style="1" hidden="1" customWidth="1"/>
    <col min="33" max="33" width="15.28515625" style="1" hidden="1" customWidth="1"/>
    <col min="34" max="34" width="13.7109375" style="1" hidden="1" customWidth="1"/>
    <col min="35" max="35" width="13.42578125" style="1" hidden="1" customWidth="1"/>
    <col min="36" max="36" width="9.140625" style="1" hidden="1" customWidth="1"/>
    <col min="37" max="38" width="14.5703125" style="1" hidden="1" customWidth="1"/>
    <col min="39" max="39" width="16.42578125" style="1" hidden="1" customWidth="1"/>
    <col min="40" max="40" width="16" style="1" hidden="1" customWidth="1"/>
    <col min="41" max="41" width="14.85546875" style="1" hidden="1" customWidth="1"/>
    <col min="42" max="42" width="10.85546875" style="1" hidden="1" customWidth="1"/>
    <col min="43" max="43" width="13.85546875" style="1" hidden="1" customWidth="1"/>
    <col min="44" max="44" width="21.85546875" style="1" hidden="1" customWidth="1"/>
    <col min="45" max="45" width="15.85546875" style="1" hidden="1" customWidth="1"/>
    <col min="46" max="46" width="13.85546875" style="1" hidden="1" customWidth="1"/>
    <col min="47" max="47" width="21.85546875" style="1" hidden="1" customWidth="1"/>
    <col min="48" max="48" width="10.85546875" style="1" hidden="1" customWidth="1"/>
    <col min="49" max="49" width="13.42578125" style="1" hidden="1" customWidth="1"/>
    <col min="50" max="50" width="11.42578125" style="1" hidden="1" customWidth="1"/>
    <col min="51" max="51" width="13.85546875" style="1" hidden="1" customWidth="1"/>
    <col min="52" max="52" width="21.85546875" style="1" hidden="1" customWidth="1"/>
    <col min="53" max="53" width="18.42578125" style="1" hidden="1" customWidth="1"/>
    <col min="54" max="54" width="14.7109375" style="1" hidden="1" customWidth="1"/>
    <col min="55" max="55" width="18.5703125" style="1" hidden="1" customWidth="1"/>
    <col min="56" max="56" width="16" style="1" hidden="1" customWidth="1"/>
    <col min="57" max="57" width="15.7109375" style="1" hidden="1" customWidth="1"/>
    <col min="58" max="58" width="15.5703125" style="1" hidden="1" customWidth="1"/>
    <col min="59" max="59" width="11.42578125" style="1" hidden="1" customWidth="1"/>
    <col min="60" max="60" width="10.7109375" style="1" hidden="1" customWidth="1"/>
    <col min="61" max="62" width="10.42578125" style="1" hidden="1" customWidth="1"/>
    <col min="63" max="63" width="11.42578125" style="1" hidden="1" customWidth="1"/>
    <col min="64" max="64" width="23.140625" style="1" hidden="1" customWidth="1"/>
    <col min="65" max="65" width="19.85546875" style="1" hidden="1" customWidth="1"/>
    <col min="66" max="66" width="29.5703125" style="1" hidden="1" customWidth="1"/>
    <col min="67" max="67" width="18.5703125" style="1" hidden="1" customWidth="1"/>
    <col min="68" max="68" width="14.7109375" style="2" hidden="1" customWidth="1"/>
    <col min="69" max="69" width="16" style="2" hidden="1" customWidth="1"/>
    <col min="70" max="70" width="13.85546875" style="2" hidden="1" customWidth="1"/>
    <col min="71" max="71" width="22" style="2" hidden="1" customWidth="1"/>
    <col min="72" max="72" width="20" style="29" hidden="1" customWidth="1"/>
    <col min="73" max="73" width="18.5703125" style="29" hidden="1" customWidth="1"/>
    <col min="74" max="74" width="14.5703125" style="29" hidden="1" customWidth="1"/>
    <col min="75" max="75" width="14.7109375" style="31" hidden="1" customWidth="1"/>
    <col min="76" max="76" width="16" style="31" hidden="1" customWidth="1"/>
    <col min="77" max="77" width="13.85546875" style="31" hidden="1" customWidth="1"/>
    <col min="78" max="78" width="21.85546875" style="31" hidden="1" customWidth="1"/>
    <col min="79" max="79" width="11.42578125" style="2" hidden="1" customWidth="1"/>
    <col min="80" max="80" width="9.28515625" style="2" hidden="1" customWidth="1"/>
    <col min="81" max="81" width="10.85546875" style="2" hidden="1" customWidth="1"/>
    <col min="82" max="82" width="11" style="2" hidden="1" customWidth="1"/>
    <col min="83" max="83" width="9.85546875" style="2" hidden="1" customWidth="1"/>
    <col min="84" max="84" width="16.7109375" style="2" hidden="1" customWidth="1"/>
    <col min="85" max="85" width="21.85546875" style="2" hidden="1" customWidth="1"/>
    <col min="86" max="87" width="9.28515625" style="2" hidden="1" customWidth="1"/>
    <col min="88" max="88" width="10.85546875" style="2" hidden="1" customWidth="1"/>
    <col min="89" max="89" width="13.140625" style="2" hidden="1" customWidth="1"/>
    <col min="90" max="90" width="15.85546875" style="2" hidden="1" customWidth="1"/>
    <col min="91" max="91" width="12.28515625" style="2" hidden="1" customWidth="1"/>
    <col min="92" max="92" width="11.42578125" style="2" hidden="1" customWidth="1"/>
    <col min="93" max="93" width="15.42578125" style="2" hidden="1" customWidth="1"/>
    <col min="94" max="94" width="36.42578125" style="2" hidden="1" customWidth="1"/>
    <col min="95" max="95" width="13.42578125" style="2" hidden="1" customWidth="1"/>
    <col min="96" max="96" width="9.28515625" style="2" hidden="1" customWidth="1"/>
    <col min="97" max="97" width="11.5703125" style="2" hidden="1" customWidth="1"/>
    <col min="98" max="98" width="13" style="2" hidden="1" customWidth="1"/>
    <col min="99" max="99" width="12.28515625" style="2" hidden="1" customWidth="1"/>
    <col min="100" max="100" width="10.85546875" style="2" hidden="1" customWidth="1"/>
    <col min="101" max="101" width="16.140625" style="2" hidden="1" customWidth="1"/>
    <col min="102" max="102" width="18.85546875" style="2" hidden="1" customWidth="1"/>
    <col min="103" max="103" width="10.85546875" style="2" hidden="1" customWidth="1"/>
    <col min="104" max="104" width="9.28515625" style="2" hidden="1" customWidth="1"/>
    <col min="105" max="105" width="12.28515625" style="2" hidden="1" customWidth="1"/>
    <col min="106" max="106" width="10.85546875" style="2" hidden="1" customWidth="1"/>
    <col min="107" max="107" width="5.42578125" style="2" hidden="1" customWidth="1"/>
    <col min="108" max="108" width="9.28515625" style="2" hidden="1" customWidth="1"/>
    <col min="109" max="109" width="18.5703125" style="2" customWidth="1"/>
    <col min="110" max="110" width="20.140625" style="2" customWidth="1"/>
    <col min="111" max="16384" width="9.140625" style="2"/>
  </cols>
  <sheetData>
    <row r="1" spans="1:110" ht="20.25">
      <c r="AF1" s="7"/>
      <c r="AG1" s="7"/>
      <c r="AH1" s="7"/>
      <c r="AI1" s="7"/>
      <c r="AJ1" s="7"/>
      <c r="AK1" s="7"/>
      <c r="AL1" s="7"/>
      <c r="AM1" s="230" t="s">
        <v>413</v>
      </c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</row>
    <row r="2" spans="1:110" ht="20.25">
      <c r="AF2" s="7"/>
      <c r="AG2" s="7"/>
      <c r="AH2" s="7"/>
      <c r="AI2" s="7"/>
      <c r="AJ2" s="7"/>
      <c r="AK2" s="7"/>
      <c r="AL2" s="7"/>
      <c r="AM2" s="230" t="s">
        <v>275</v>
      </c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</row>
    <row r="3" spans="1:110" ht="20.25">
      <c r="AF3" s="7"/>
      <c r="AG3" s="7"/>
      <c r="AH3" s="7"/>
      <c r="AI3" s="7"/>
      <c r="AJ3" s="7"/>
      <c r="AK3" s="7"/>
      <c r="AL3" s="7"/>
      <c r="AM3" s="230" t="s">
        <v>566</v>
      </c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</row>
    <row r="4" spans="1:110" ht="22.5" customHeight="1"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8"/>
      <c r="BQ4" s="8"/>
      <c r="BR4" s="8"/>
      <c r="BS4" s="8"/>
      <c r="BT4" s="30"/>
      <c r="BU4" s="30"/>
      <c r="BV4" s="30"/>
      <c r="BW4" s="33"/>
      <c r="BX4" s="33"/>
      <c r="BY4" s="33"/>
      <c r="BZ4" s="33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</row>
    <row r="5" spans="1:110" ht="18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6"/>
      <c r="AD5" s="26"/>
      <c r="AE5" s="26"/>
      <c r="AF5" s="34"/>
      <c r="AG5" s="230" t="s">
        <v>379</v>
      </c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</row>
    <row r="6" spans="1:110" ht="21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6"/>
      <c r="AD6" s="26"/>
      <c r="AE6" s="26"/>
      <c r="AF6" s="34"/>
      <c r="AG6" s="230" t="s">
        <v>275</v>
      </c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</row>
    <row r="7" spans="1:110" ht="23.2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6"/>
      <c r="AD7" s="26"/>
      <c r="AE7" s="26"/>
      <c r="AF7" s="230" t="s">
        <v>567</v>
      </c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</row>
    <row r="8" spans="1:110">
      <c r="T8" s="13"/>
      <c r="U8" s="13"/>
      <c r="AH8" s="28"/>
    </row>
    <row r="9" spans="1:110" ht="14.25" customHeight="1"/>
    <row r="10" spans="1:110" ht="14.25" customHeight="1">
      <c r="A10" s="239" t="s">
        <v>383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</row>
    <row r="11" spans="1:110" ht="14.25" customHeight="1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</row>
    <row r="12" spans="1:110" ht="48.75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</row>
    <row r="13" spans="1:110" ht="15.75" thickBot="1"/>
    <row r="14" spans="1:110" ht="28.5" customHeight="1" thickBot="1">
      <c r="A14" s="168" t="s">
        <v>15</v>
      </c>
      <c r="B14" s="197" t="s">
        <v>132</v>
      </c>
      <c r="C14" s="194" t="s">
        <v>133</v>
      </c>
      <c r="D14" s="170" t="s">
        <v>16</v>
      </c>
      <c r="E14" s="194" t="s">
        <v>17</v>
      </c>
      <c r="F14" s="192">
        <v>2010</v>
      </c>
      <c r="G14" s="201" t="s">
        <v>237</v>
      </c>
      <c r="H14" s="202"/>
      <c r="I14" s="203"/>
      <c r="J14" s="168">
        <v>2011</v>
      </c>
      <c r="K14" s="199" t="s">
        <v>214</v>
      </c>
      <c r="L14" s="200"/>
      <c r="M14" s="179">
        <v>2011</v>
      </c>
      <c r="N14" s="207" t="s">
        <v>279</v>
      </c>
      <c r="O14" s="209"/>
      <c r="P14" s="209"/>
      <c r="Q14" s="208"/>
      <c r="R14" s="207" t="s">
        <v>281</v>
      </c>
      <c r="S14" s="208"/>
      <c r="T14" s="207" t="s">
        <v>279</v>
      </c>
      <c r="U14" s="208"/>
      <c r="V14" s="207" t="s">
        <v>281</v>
      </c>
      <c r="W14" s="208"/>
      <c r="X14" s="207" t="s">
        <v>279</v>
      </c>
      <c r="Y14" s="208"/>
      <c r="Z14" s="189" t="s">
        <v>366</v>
      </c>
      <c r="AA14" s="209" t="s">
        <v>279</v>
      </c>
      <c r="AB14" s="208"/>
      <c r="AC14" s="189" t="s">
        <v>374</v>
      </c>
      <c r="AD14" s="189" t="s">
        <v>375</v>
      </c>
      <c r="AE14" s="189" t="s">
        <v>377</v>
      </c>
      <c r="AF14" s="213" t="s">
        <v>279</v>
      </c>
      <c r="AG14" s="212"/>
      <c r="AH14" s="214"/>
      <c r="AI14" s="170" t="s">
        <v>366</v>
      </c>
      <c r="AJ14" s="168" t="s">
        <v>378</v>
      </c>
      <c r="AK14" s="212" t="s">
        <v>279</v>
      </c>
      <c r="AL14" s="212"/>
      <c r="AM14" s="162" t="s">
        <v>382</v>
      </c>
      <c r="AN14" s="163"/>
      <c r="AO14" s="164"/>
      <c r="AP14" s="168" t="s">
        <v>214</v>
      </c>
      <c r="AQ14" s="162" t="s">
        <v>382</v>
      </c>
      <c r="AR14" s="164"/>
      <c r="AS14" s="168" t="s">
        <v>214</v>
      </c>
      <c r="AT14" s="163" t="s">
        <v>382</v>
      </c>
      <c r="AU14" s="164"/>
      <c r="AV14" s="170" t="s">
        <v>214</v>
      </c>
      <c r="AW14" s="172"/>
      <c r="AX14" s="181"/>
      <c r="AY14" s="163" t="s">
        <v>382</v>
      </c>
      <c r="AZ14" s="164"/>
      <c r="BA14" s="162" t="s">
        <v>214</v>
      </c>
      <c r="BB14" s="163"/>
      <c r="BC14" s="163"/>
      <c r="BD14" s="164"/>
      <c r="BE14" s="163" t="s">
        <v>382</v>
      </c>
      <c r="BF14" s="164"/>
      <c r="BG14" s="162" t="s">
        <v>214</v>
      </c>
      <c r="BH14" s="163"/>
      <c r="BI14" s="163"/>
      <c r="BJ14" s="163"/>
      <c r="BK14" s="164"/>
      <c r="BL14" s="163" t="s">
        <v>382</v>
      </c>
      <c r="BM14" s="164"/>
      <c r="BN14" s="162" t="s">
        <v>214</v>
      </c>
      <c r="BO14" s="163"/>
      <c r="BP14" s="163"/>
      <c r="BQ14" s="164"/>
      <c r="BR14" s="163" t="s">
        <v>382</v>
      </c>
      <c r="BS14" s="164"/>
      <c r="BT14" s="226" t="s">
        <v>214</v>
      </c>
      <c r="BU14" s="222"/>
      <c r="BV14" s="222"/>
      <c r="BW14" s="222"/>
      <c r="BX14" s="223"/>
      <c r="BY14" s="222" t="s">
        <v>382</v>
      </c>
      <c r="BZ14" s="223"/>
      <c r="CA14" s="216" t="s">
        <v>214</v>
      </c>
      <c r="CB14" s="217"/>
      <c r="CC14" s="217"/>
      <c r="CD14" s="217"/>
      <c r="CE14" s="218"/>
      <c r="CF14" s="222" t="s">
        <v>382</v>
      </c>
      <c r="CG14" s="223"/>
      <c r="CH14" s="216" t="s">
        <v>214</v>
      </c>
      <c r="CI14" s="217"/>
      <c r="CJ14" s="217"/>
      <c r="CK14" s="217"/>
      <c r="CL14" s="217"/>
      <c r="CM14" s="217"/>
      <c r="CN14" s="218"/>
      <c r="CO14" s="222" t="s">
        <v>382</v>
      </c>
      <c r="CP14" s="223"/>
      <c r="CQ14" s="162" t="s">
        <v>214</v>
      </c>
      <c r="CR14" s="163"/>
      <c r="CS14" s="163"/>
      <c r="CT14" s="163"/>
      <c r="CU14" s="163"/>
      <c r="CV14" s="164"/>
      <c r="CW14" s="222" t="s">
        <v>382</v>
      </c>
      <c r="CX14" s="223"/>
      <c r="CY14" s="162" t="s">
        <v>214</v>
      </c>
      <c r="CZ14" s="163"/>
      <c r="DA14" s="163"/>
      <c r="DB14" s="163"/>
      <c r="DC14" s="163"/>
      <c r="DD14" s="164"/>
      <c r="DE14" s="222" t="s">
        <v>382</v>
      </c>
      <c r="DF14" s="223"/>
    </row>
    <row r="15" spans="1:110" ht="31.5" customHeight="1" thickBot="1">
      <c r="A15" s="169"/>
      <c r="B15" s="198"/>
      <c r="C15" s="195"/>
      <c r="D15" s="171"/>
      <c r="E15" s="195"/>
      <c r="F15" s="193"/>
      <c r="G15" s="168" t="s">
        <v>214</v>
      </c>
      <c r="H15" s="172" t="s">
        <v>246</v>
      </c>
      <c r="I15" s="168" t="s">
        <v>236</v>
      </c>
      <c r="J15" s="169"/>
      <c r="K15" s="205">
        <v>2010</v>
      </c>
      <c r="L15" s="177">
        <v>2011</v>
      </c>
      <c r="M15" s="180"/>
      <c r="N15" s="181" t="s">
        <v>281</v>
      </c>
      <c r="O15" s="168">
        <v>2011</v>
      </c>
      <c r="P15" s="172" t="s">
        <v>236</v>
      </c>
      <c r="Q15" s="179">
        <v>2012</v>
      </c>
      <c r="R15" s="170">
        <v>2011</v>
      </c>
      <c r="S15" s="179">
        <v>2012</v>
      </c>
      <c r="T15" s="172">
        <v>2011</v>
      </c>
      <c r="U15" s="162">
        <v>2012</v>
      </c>
      <c r="V15" s="168">
        <v>2011</v>
      </c>
      <c r="W15" s="179">
        <v>2012</v>
      </c>
      <c r="X15" s="172">
        <v>2011</v>
      </c>
      <c r="Y15" s="179">
        <v>2012</v>
      </c>
      <c r="Z15" s="190"/>
      <c r="AA15" s="172">
        <v>2011</v>
      </c>
      <c r="AB15" s="179">
        <v>2012</v>
      </c>
      <c r="AC15" s="190"/>
      <c r="AD15" s="190"/>
      <c r="AE15" s="190"/>
      <c r="AF15" s="215">
        <v>2011</v>
      </c>
      <c r="AG15" s="211"/>
      <c r="AH15" s="179">
        <v>2012</v>
      </c>
      <c r="AI15" s="171"/>
      <c r="AJ15" s="169"/>
      <c r="AK15" s="210">
        <v>2011</v>
      </c>
      <c r="AL15" s="211"/>
      <c r="AM15" s="165"/>
      <c r="AN15" s="166"/>
      <c r="AO15" s="167"/>
      <c r="AP15" s="169"/>
      <c r="AQ15" s="165"/>
      <c r="AR15" s="167"/>
      <c r="AS15" s="169"/>
      <c r="AT15" s="166"/>
      <c r="AU15" s="167"/>
      <c r="AV15" s="182"/>
      <c r="AW15" s="183"/>
      <c r="AX15" s="184"/>
      <c r="AY15" s="166"/>
      <c r="AZ15" s="167"/>
      <c r="BA15" s="165"/>
      <c r="BB15" s="166"/>
      <c r="BC15" s="166"/>
      <c r="BD15" s="167"/>
      <c r="BE15" s="166"/>
      <c r="BF15" s="167"/>
      <c r="BG15" s="174"/>
      <c r="BH15" s="175"/>
      <c r="BI15" s="175"/>
      <c r="BJ15" s="175"/>
      <c r="BK15" s="176"/>
      <c r="BL15" s="166"/>
      <c r="BM15" s="167"/>
      <c r="BN15" s="165"/>
      <c r="BO15" s="166"/>
      <c r="BP15" s="166"/>
      <c r="BQ15" s="167"/>
      <c r="BR15" s="166"/>
      <c r="BS15" s="167"/>
      <c r="BT15" s="227"/>
      <c r="BU15" s="224"/>
      <c r="BV15" s="224"/>
      <c r="BW15" s="224"/>
      <c r="BX15" s="225"/>
      <c r="BY15" s="224"/>
      <c r="BZ15" s="225"/>
      <c r="CA15" s="219"/>
      <c r="CB15" s="220"/>
      <c r="CC15" s="220"/>
      <c r="CD15" s="220"/>
      <c r="CE15" s="221"/>
      <c r="CF15" s="224"/>
      <c r="CG15" s="225"/>
      <c r="CH15" s="219"/>
      <c r="CI15" s="220"/>
      <c r="CJ15" s="220"/>
      <c r="CK15" s="220"/>
      <c r="CL15" s="220"/>
      <c r="CM15" s="220"/>
      <c r="CN15" s="221"/>
      <c r="CO15" s="224"/>
      <c r="CP15" s="225"/>
      <c r="CQ15" s="165"/>
      <c r="CR15" s="166"/>
      <c r="CS15" s="166"/>
      <c r="CT15" s="166"/>
      <c r="CU15" s="166"/>
      <c r="CV15" s="167"/>
      <c r="CW15" s="224"/>
      <c r="CX15" s="225"/>
      <c r="CY15" s="165"/>
      <c r="CZ15" s="166"/>
      <c r="DA15" s="166"/>
      <c r="DB15" s="166"/>
      <c r="DC15" s="166"/>
      <c r="DD15" s="167"/>
      <c r="DE15" s="224"/>
      <c r="DF15" s="225"/>
    </row>
    <row r="16" spans="1:110" ht="58.5" customHeight="1">
      <c r="A16" s="169"/>
      <c r="B16" s="198"/>
      <c r="C16" s="195"/>
      <c r="D16" s="171"/>
      <c r="E16" s="195"/>
      <c r="F16" s="193"/>
      <c r="G16" s="169"/>
      <c r="H16" s="173"/>
      <c r="I16" s="169"/>
      <c r="J16" s="169"/>
      <c r="K16" s="206"/>
      <c r="L16" s="178"/>
      <c r="M16" s="180"/>
      <c r="N16" s="204"/>
      <c r="O16" s="169"/>
      <c r="P16" s="173"/>
      <c r="Q16" s="180"/>
      <c r="R16" s="171"/>
      <c r="S16" s="180"/>
      <c r="T16" s="173"/>
      <c r="U16" s="174"/>
      <c r="V16" s="169"/>
      <c r="W16" s="180"/>
      <c r="X16" s="173"/>
      <c r="Y16" s="180"/>
      <c r="Z16" s="190"/>
      <c r="AA16" s="173"/>
      <c r="AB16" s="180"/>
      <c r="AC16" s="190"/>
      <c r="AD16" s="190"/>
      <c r="AE16" s="188"/>
      <c r="AF16" s="168" t="s">
        <v>372</v>
      </c>
      <c r="AG16" s="204" t="s">
        <v>373</v>
      </c>
      <c r="AH16" s="180"/>
      <c r="AI16" s="171"/>
      <c r="AJ16" s="169"/>
      <c r="AK16" s="172" t="s">
        <v>372</v>
      </c>
      <c r="AL16" s="170" t="s">
        <v>373</v>
      </c>
      <c r="AM16" s="179" t="s">
        <v>281</v>
      </c>
      <c r="AN16" s="179" t="s">
        <v>372</v>
      </c>
      <c r="AO16" s="168" t="s">
        <v>373</v>
      </c>
      <c r="AP16" s="171"/>
      <c r="AQ16" s="179" t="s">
        <v>372</v>
      </c>
      <c r="AR16" s="168" t="s">
        <v>373</v>
      </c>
      <c r="AS16" s="169"/>
      <c r="AT16" s="163" t="s">
        <v>372</v>
      </c>
      <c r="AU16" s="168" t="s">
        <v>373</v>
      </c>
      <c r="AV16" s="172" t="s">
        <v>518</v>
      </c>
      <c r="AW16" s="168" t="s">
        <v>544</v>
      </c>
      <c r="AX16" s="172" t="s">
        <v>519</v>
      </c>
      <c r="AY16" s="179" t="s">
        <v>372</v>
      </c>
      <c r="AZ16" s="168" t="s">
        <v>373</v>
      </c>
      <c r="BA16" s="168" t="s">
        <v>518</v>
      </c>
      <c r="BB16" s="172" t="s">
        <v>547</v>
      </c>
      <c r="BC16" s="168" t="s">
        <v>569</v>
      </c>
      <c r="BD16" s="173" t="s">
        <v>519</v>
      </c>
      <c r="BE16" s="179" t="s">
        <v>372</v>
      </c>
      <c r="BF16" s="170" t="s">
        <v>373</v>
      </c>
      <c r="BG16" s="168" t="s">
        <v>518</v>
      </c>
      <c r="BH16" s="168" t="s">
        <v>405</v>
      </c>
      <c r="BI16" s="168" t="s">
        <v>406</v>
      </c>
      <c r="BJ16" s="177"/>
      <c r="BK16" s="170" t="s">
        <v>519</v>
      </c>
      <c r="BL16" s="179" t="s">
        <v>372</v>
      </c>
      <c r="BM16" s="168" t="s">
        <v>373</v>
      </c>
      <c r="BN16" s="228" t="s">
        <v>252</v>
      </c>
      <c r="BO16" s="231" t="s">
        <v>253</v>
      </c>
      <c r="BP16" s="233" t="s">
        <v>547</v>
      </c>
      <c r="BQ16" s="168" t="s">
        <v>519</v>
      </c>
      <c r="BR16" s="179" t="s">
        <v>372</v>
      </c>
      <c r="BS16" s="181" t="s">
        <v>373</v>
      </c>
      <c r="BT16" s="187" t="s">
        <v>252</v>
      </c>
      <c r="BU16" s="189" t="s">
        <v>253</v>
      </c>
      <c r="BV16" s="185" t="s">
        <v>405</v>
      </c>
      <c r="BW16" s="185" t="s">
        <v>547</v>
      </c>
      <c r="BX16" s="187" t="s">
        <v>519</v>
      </c>
      <c r="BY16" s="235" t="s">
        <v>372</v>
      </c>
      <c r="BZ16" s="189" t="s">
        <v>373</v>
      </c>
      <c r="CA16" s="187" t="s">
        <v>252</v>
      </c>
      <c r="CB16" s="168" t="s">
        <v>405</v>
      </c>
      <c r="CC16" s="168" t="s">
        <v>412</v>
      </c>
      <c r="CD16" s="168" t="s">
        <v>213</v>
      </c>
      <c r="CE16" s="189" t="s">
        <v>519</v>
      </c>
      <c r="CF16" s="235" t="s">
        <v>372</v>
      </c>
      <c r="CG16" s="240" t="s">
        <v>373</v>
      </c>
      <c r="CH16" s="187" t="s">
        <v>252</v>
      </c>
      <c r="CI16" s="168" t="s">
        <v>405</v>
      </c>
      <c r="CJ16" s="172" t="s">
        <v>412</v>
      </c>
      <c r="CK16" s="168" t="s">
        <v>312</v>
      </c>
      <c r="CL16" s="181" t="s">
        <v>313</v>
      </c>
      <c r="CM16" s="168" t="s">
        <v>513</v>
      </c>
      <c r="CN16" s="185" t="s">
        <v>519</v>
      </c>
      <c r="CO16" s="226" t="s">
        <v>372</v>
      </c>
      <c r="CP16" s="189" t="s">
        <v>373</v>
      </c>
      <c r="CQ16" s="187" t="s">
        <v>518</v>
      </c>
      <c r="CR16" s="168" t="s">
        <v>405</v>
      </c>
      <c r="CS16" s="172" t="s">
        <v>412</v>
      </c>
      <c r="CT16" s="168" t="s">
        <v>565</v>
      </c>
      <c r="CU16" s="172" t="s">
        <v>513</v>
      </c>
      <c r="CV16" s="189" t="s">
        <v>519</v>
      </c>
      <c r="CW16" s="235" t="s">
        <v>372</v>
      </c>
      <c r="CX16" s="189" t="s">
        <v>373</v>
      </c>
      <c r="CY16" s="187" t="s">
        <v>518</v>
      </c>
      <c r="CZ16" s="168" t="s">
        <v>405</v>
      </c>
      <c r="DA16" s="172" t="s">
        <v>513</v>
      </c>
      <c r="DB16" s="168" t="s">
        <v>412</v>
      </c>
      <c r="DC16" s="172"/>
      <c r="DD16" s="189" t="s">
        <v>519</v>
      </c>
      <c r="DE16" s="222" t="s">
        <v>372</v>
      </c>
      <c r="DF16" s="189" t="s">
        <v>373</v>
      </c>
    </row>
    <row r="17" spans="1:110" ht="61.5" customHeight="1">
      <c r="A17" s="169"/>
      <c r="B17" s="198"/>
      <c r="C17" s="195"/>
      <c r="D17" s="171"/>
      <c r="E17" s="195"/>
      <c r="F17" s="193"/>
      <c r="G17" s="169"/>
      <c r="H17" s="173"/>
      <c r="I17" s="169"/>
      <c r="J17" s="169"/>
      <c r="K17" s="206"/>
      <c r="L17" s="178"/>
      <c r="M17" s="180"/>
      <c r="N17" s="204"/>
      <c r="O17" s="169"/>
      <c r="P17" s="173"/>
      <c r="Q17" s="180"/>
      <c r="R17" s="171"/>
      <c r="S17" s="180"/>
      <c r="T17" s="173"/>
      <c r="U17" s="174"/>
      <c r="V17" s="169"/>
      <c r="W17" s="180"/>
      <c r="X17" s="173"/>
      <c r="Y17" s="180"/>
      <c r="Z17" s="190"/>
      <c r="AA17" s="173"/>
      <c r="AB17" s="180"/>
      <c r="AC17" s="190"/>
      <c r="AD17" s="190"/>
      <c r="AE17" s="188"/>
      <c r="AF17" s="169"/>
      <c r="AG17" s="204"/>
      <c r="AH17" s="180"/>
      <c r="AI17" s="171"/>
      <c r="AJ17" s="169"/>
      <c r="AK17" s="173"/>
      <c r="AL17" s="171"/>
      <c r="AM17" s="180"/>
      <c r="AN17" s="180"/>
      <c r="AO17" s="169"/>
      <c r="AP17" s="171"/>
      <c r="AQ17" s="180"/>
      <c r="AR17" s="169"/>
      <c r="AS17" s="169"/>
      <c r="AT17" s="175"/>
      <c r="AU17" s="169"/>
      <c r="AV17" s="173"/>
      <c r="AW17" s="169"/>
      <c r="AX17" s="173"/>
      <c r="AY17" s="180"/>
      <c r="AZ17" s="169"/>
      <c r="BA17" s="169"/>
      <c r="BB17" s="173"/>
      <c r="BC17" s="169"/>
      <c r="BD17" s="173"/>
      <c r="BE17" s="180"/>
      <c r="BF17" s="171"/>
      <c r="BG17" s="169"/>
      <c r="BH17" s="169"/>
      <c r="BI17" s="169"/>
      <c r="BJ17" s="178"/>
      <c r="BK17" s="171"/>
      <c r="BL17" s="180"/>
      <c r="BM17" s="169"/>
      <c r="BN17" s="229"/>
      <c r="BO17" s="232"/>
      <c r="BP17" s="234"/>
      <c r="BQ17" s="169"/>
      <c r="BR17" s="180"/>
      <c r="BS17" s="204"/>
      <c r="BT17" s="188"/>
      <c r="BU17" s="190"/>
      <c r="BV17" s="186"/>
      <c r="BW17" s="186"/>
      <c r="BX17" s="188"/>
      <c r="BY17" s="236"/>
      <c r="BZ17" s="190"/>
      <c r="CA17" s="188"/>
      <c r="CB17" s="169"/>
      <c r="CC17" s="169"/>
      <c r="CD17" s="169"/>
      <c r="CE17" s="190"/>
      <c r="CF17" s="236"/>
      <c r="CG17" s="241"/>
      <c r="CH17" s="188"/>
      <c r="CI17" s="169"/>
      <c r="CJ17" s="173"/>
      <c r="CK17" s="169"/>
      <c r="CL17" s="204"/>
      <c r="CM17" s="169"/>
      <c r="CN17" s="186"/>
      <c r="CO17" s="237"/>
      <c r="CP17" s="190"/>
      <c r="CQ17" s="188"/>
      <c r="CR17" s="169"/>
      <c r="CS17" s="173"/>
      <c r="CT17" s="169"/>
      <c r="CU17" s="173"/>
      <c r="CV17" s="190"/>
      <c r="CW17" s="236"/>
      <c r="CX17" s="190"/>
      <c r="CY17" s="188"/>
      <c r="CZ17" s="169"/>
      <c r="DA17" s="173"/>
      <c r="DB17" s="169"/>
      <c r="DC17" s="173"/>
      <c r="DD17" s="190"/>
      <c r="DE17" s="238"/>
      <c r="DF17" s="190"/>
    </row>
    <row r="18" spans="1:110" ht="16.5" customHeight="1">
      <c r="A18" s="35"/>
      <c r="B18" s="36"/>
      <c r="C18" s="36"/>
      <c r="D18" s="37"/>
      <c r="E18" s="36"/>
      <c r="F18" s="38"/>
      <c r="G18" s="39"/>
      <c r="H18" s="39"/>
      <c r="I18" s="39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37"/>
      <c r="AG18" s="40"/>
      <c r="AH18" s="40"/>
      <c r="AI18" s="40"/>
      <c r="AJ18" s="40"/>
      <c r="AK18" s="41"/>
      <c r="AL18" s="41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38"/>
      <c r="BH18" s="38"/>
      <c r="BI18" s="38"/>
      <c r="BJ18" s="38"/>
      <c r="BK18" s="38"/>
      <c r="BL18" s="38"/>
      <c r="BM18" s="38"/>
      <c r="BN18" s="40"/>
      <c r="BO18" s="40"/>
      <c r="BP18" s="40"/>
      <c r="BQ18" s="40"/>
      <c r="BR18" s="40"/>
      <c r="BS18" s="40"/>
      <c r="BT18" s="41"/>
      <c r="BU18" s="41"/>
      <c r="BV18" s="41"/>
      <c r="BW18" s="41"/>
      <c r="BX18" s="41"/>
      <c r="BY18" s="41"/>
      <c r="BZ18" s="41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</row>
    <row r="19" spans="1:110" s="8" customFormat="1" ht="44.25" customHeight="1">
      <c r="A19" s="42" t="s">
        <v>18</v>
      </c>
      <c r="B19" s="43" t="s">
        <v>19</v>
      </c>
      <c r="C19" s="43"/>
      <c r="D19" s="44"/>
      <c r="E19" s="43"/>
      <c r="F19" s="45">
        <f t="shared" ref="F19:AD19" si="0">F21+F25+F33+F57+F65+F96</f>
        <v>919894</v>
      </c>
      <c r="G19" s="45">
        <f t="shared" si="0"/>
        <v>284545</v>
      </c>
      <c r="H19" s="45">
        <f t="shared" si="0"/>
        <v>1204439</v>
      </c>
      <c r="I19" s="45">
        <f t="shared" si="0"/>
        <v>0</v>
      </c>
      <c r="J19" s="45">
        <f t="shared" si="0"/>
        <v>1238867</v>
      </c>
      <c r="K19" s="45">
        <f t="shared" si="0"/>
        <v>0</v>
      </c>
      <c r="L19" s="45">
        <f t="shared" si="0"/>
        <v>0</v>
      </c>
      <c r="M19" s="45">
        <f t="shared" si="0"/>
        <v>1238867</v>
      </c>
      <c r="N19" s="45">
        <f t="shared" si="0"/>
        <v>-189829</v>
      </c>
      <c r="O19" s="45">
        <f t="shared" si="0"/>
        <v>1049038</v>
      </c>
      <c r="P19" s="45">
        <f t="shared" si="0"/>
        <v>0</v>
      </c>
      <c r="Q19" s="45">
        <f t="shared" si="0"/>
        <v>1049038</v>
      </c>
      <c r="R19" s="45">
        <f t="shared" si="0"/>
        <v>0</v>
      </c>
      <c r="S19" s="45">
        <f t="shared" si="0"/>
        <v>0</v>
      </c>
      <c r="T19" s="45">
        <f t="shared" si="0"/>
        <v>1049038</v>
      </c>
      <c r="U19" s="45">
        <f t="shared" si="0"/>
        <v>1049038</v>
      </c>
      <c r="V19" s="45">
        <f t="shared" si="0"/>
        <v>0</v>
      </c>
      <c r="W19" s="45">
        <f t="shared" si="0"/>
        <v>0</v>
      </c>
      <c r="X19" s="45">
        <f t="shared" si="0"/>
        <v>1049038</v>
      </c>
      <c r="Y19" s="45">
        <f t="shared" si="0"/>
        <v>1049038</v>
      </c>
      <c r="Z19" s="45">
        <f t="shared" si="0"/>
        <v>1500</v>
      </c>
      <c r="AA19" s="45">
        <f t="shared" si="0"/>
        <v>1050538</v>
      </c>
      <c r="AB19" s="45">
        <f t="shared" si="0"/>
        <v>1049038</v>
      </c>
      <c r="AC19" s="45">
        <f t="shared" si="0"/>
        <v>0</v>
      </c>
      <c r="AD19" s="45">
        <f t="shared" si="0"/>
        <v>0</v>
      </c>
      <c r="AE19" s="45"/>
      <c r="AF19" s="45">
        <f t="shared" ref="AF19:AL19" si="1">AF21+AF25+AF33+AF57+AF65+AF96</f>
        <v>1050538</v>
      </c>
      <c r="AG19" s="45">
        <f t="shared" si="1"/>
        <v>0</v>
      </c>
      <c r="AH19" s="45">
        <f t="shared" si="1"/>
        <v>1049038</v>
      </c>
      <c r="AI19" s="45">
        <f t="shared" si="1"/>
        <v>0</v>
      </c>
      <c r="AJ19" s="45">
        <f t="shared" si="1"/>
        <v>0</v>
      </c>
      <c r="AK19" s="45">
        <f t="shared" si="1"/>
        <v>1050538</v>
      </c>
      <c r="AL19" s="45">
        <f t="shared" si="1"/>
        <v>0</v>
      </c>
      <c r="AM19" s="45">
        <f t="shared" ref="AM19:BS19" si="2">AM21+AM25+AM33+AM57+AM61+AM65+AM69+AM96+AM53</f>
        <v>76152</v>
      </c>
      <c r="AN19" s="45">
        <f t="shared" si="2"/>
        <v>1126690</v>
      </c>
      <c r="AO19" s="45">
        <f t="shared" si="2"/>
        <v>160852</v>
      </c>
      <c r="AP19" s="45">
        <f t="shared" si="2"/>
        <v>0</v>
      </c>
      <c r="AQ19" s="45">
        <f t="shared" si="2"/>
        <v>1126690</v>
      </c>
      <c r="AR19" s="45">
        <f t="shared" si="2"/>
        <v>160852</v>
      </c>
      <c r="AS19" s="45">
        <f t="shared" si="2"/>
        <v>0</v>
      </c>
      <c r="AT19" s="45">
        <f t="shared" si="2"/>
        <v>1126690</v>
      </c>
      <c r="AU19" s="45">
        <f t="shared" si="2"/>
        <v>160852</v>
      </c>
      <c r="AV19" s="45">
        <f t="shared" si="2"/>
        <v>3450</v>
      </c>
      <c r="AW19" s="45">
        <f t="shared" si="2"/>
        <v>-2574</v>
      </c>
      <c r="AX19" s="45">
        <f t="shared" si="2"/>
        <v>286</v>
      </c>
      <c r="AY19" s="45">
        <f t="shared" si="2"/>
        <v>1127852</v>
      </c>
      <c r="AZ19" s="45">
        <f t="shared" si="2"/>
        <v>161138</v>
      </c>
      <c r="BA19" s="45">
        <f t="shared" si="2"/>
        <v>24539</v>
      </c>
      <c r="BB19" s="45">
        <f t="shared" si="2"/>
        <v>-48185</v>
      </c>
      <c r="BC19" s="45">
        <f t="shared" si="2"/>
        <v>4222</v>
      </c>
      <c r="BD19" s="45">
        <f t="shared" si="2"/>
        <v>-2436</v>
      </c>
      <c r="BE19" s="45">
        <f t="shared" si="2"/>
        <v>1105992</v>
      </c>
      <c r="BF19" s="45">
        <f t="shared" si="2"/>
        <v>158702</v>
      </c>
      <c r="BG19" s="45">
        <f t="shared" si="2"/>
        <v>4134</v>
      </c>
      <c r="BH19" s="45">
        <f t="shared" si="2"/>
        <v>-254</v>
      </c>
      <c r="BI19" s="45">
        <f t="shared" si="2"/>
        <v>21035</v>
      </c>
      <c r="BJ19" s="45">
        <f t="shared" si="2"/>
        <v>0</v>
      </c>
      <c r="BK19" s="45">
        <f t="shared" si="2"/>
        <v>1003</v>
      </c>
      <c r="BL19" s="45">
        <f t="shared" si="2"/>
        <v>1131910</v>
      </c>
      <c r="BM19" s="45">
        <f t="shared" si="2"/>
        <v>159705</v>
      </c>
      <c r="BN19" s="45">
        <f t="shared" si="2"/>
        <v>100000</v>
      </c>
      <c r="BO19" s="45">
        <f t="shared" si="2"/>
        <v>11234</v>
      </c>
      <c r="BP19" s="45">
        <f t="shared" si="2"/>
        <v>-56569</v>
      </c>
      <c r="BQ19" s="45">
        <f t="shared" si="2"/>
        <v>0</v>
      </c>
      <c r="BR19" s="45">
        <f t="shared" si="2"/>
        <v>1186575</v>
      </c>
      <c r="BS19" s="45">
        <f t="shared" si="2"/>
        <v>159705</v>
      </c>
      <c r="BT19" s="45">
        <f t="shared" ref="BT19:CF19" si="3">BT21+BT25+BT33+BT57+BT61+BT65+BT69+BT96+BT53</f>
        <v>-89677</v>
      </c>
      <c r="BU19" s="45">
        <f>BU21+BU25+BU33+BU57+BU61+BU65+BU69+BU96+BU53</f>
        <v>5000</v>
      </c>
      <c r="BV19" s="45">
        <f>BV21+BV25+BV33+BV57+BV61+BV65+BV69+BV96+BV53</f>
        <v>-1210</v>
      </c>
      <c r="BW19" s="45">
        <f>BW21+BW25+BW33+BW57+BW61+BW65+BW69+BW96+BW53</f>
        <v>-23047</v>
      </c>
      <c r="BX19" s="45">
        <f>BX21+BX25+BX33+BX57+BX61+BX65+BX69+BX96+BX53</f>
        <v>925</v>
      </c>
      <c r="BY19" s="45">
        <f t="shared" si="3"/>
        <v>1078566</v>
      </c>
      <c r="BZ19" s="45">
        <f t="shared" si="3"/>
        <v>160630</v>
      </c>
      <c r="CA19" s="45">
        <f t="shared" si="3"/>
        <v>-86</v>
      </c>
      <c r="CB19" s="45">
        <f t="shared" si="3"/>
        <v>-793</v>
      </c>
      <c r="CC19" s="45">
        <f t="shared" si="3"/>
        <v>-4065</v>
      </c>
      <c r="CD19" s="45">
        <f>CD21+CD25+CD33+CD57+CD61+CD65+CD69+CD96+CD53</f>
        <v>-3499</v>
      </c>
      <c r="CE19" s="45">
        <f t="shared" si="3"/>
        <v>0</v>
      </c>
      <c r="CF19" s="45">
        <f t="shared" si="3"/>
        <v>1070123</v>
      </c>
      <c r="CG19" s="45">
        <f t="shared" ref="CG19:DF19" si="4">CG21+CG25+CG33+CG57+CG61+CG65+CG69+CG96+CG53</f>
        <v>160630</v>
      </c>
      <c r="CH19" s="45">
        <f t="shared" si="4"/>
        <v>0</v>
      </c>
      <c r="CI19" s="45">
        <f t="shared" si="4"/>
        <v>-623</v>
      </c>
      <c r="CJ19" s="45">
        <f t="shared" si="4"/>
        <v>0</v>
      </c>
      <c r="CK19" s="45">
        <f t="shared" si="4"/>
        <v>-20</v>
      </c>
      <c r="CL19" s="45">
        <f t="shared" si="4"/>
        <v>0</v>
      </c>
      <c r="CM19" s="45">
        <f t="shared" si="4"/>
        <v>52049</v>
      </c>
      <c r="CN19" s="45">
        <f t="shared" si="4"/>
        <v>8187</v>
      </c>
      <c r="CO19" s="45">
        <f t="shared" si="4"/>
        <v>1129716</v>
      </c>
      <c r="CP19" s="45">
        <f t="shared" si="4"/>
        <v>168817</v>
      </c>
      <c r="CQ19" s="45">
        <f t="shared" si="4"/>
        <v>0</v>
      </c>
      <c r="CR19" s="45">
        <f t="shared" si="4"/>
        <v>-399</v>
      </c>
      <c r="CS19" s="45">
        <f t="shared" si="4"/>
        <v>-671</v>
      </c>
      <c r="CT19" s="45">
        <f t="shared" si="4"/>
        <v>-38230</v>
      </c>
      <c r="CU19" s="45">
        <f t="shared" si="4"/>
        <v>44444</v>
      </c>
      <c r="CV19" s="45">
        <f t="shared" si="4"/>
        <v>-153</v>
      </c>
      <c r="CW19" s="45">
        <f t="shared" si="4"/>
        <v>1134707</v>
      </c>
      <c r="CX19" s="45">
        <f t="shared" si="4"/>
        <v>168664</v>
      </c>
      <c r="CY19" s="45">
        <f t="shared" si="4"/>
        <v>0</v>
      </c>
      <c r="CZ19" s="45">
        <f t="shared" si="4"/>
        <v>-744</v>
      </c>
      <c r="DA19" s="45">
        <f t="shared" si="4"/>
        <v>2128</v>
      </c>
      <c r="DB19" s="45">
        <f t="shared" si="4"/>
        <v>-15000</v>
      </c>
      <c r="DC19" s="45">
        <f t="shared" si="4"/>
        <v>0</v>
      </c>
      <c r="DD19" s="45">
        <f t="shared" si="4"/>
        <v>0</v>
      </c>
      <c r="DE19" s="45">
        <f t="shared" si="4"/>
        <v>1121091</v>
      </c>
      <c r="DF19" s="45">
        <f t="shared" si="4"/>
        <v>168664</v>
      </c>
    </row>
    <row r="20" spans="1:110" s="9" customFormat="1" ht="15.75">
      <c r="A20" s="35"/>
      <c r="B20" s="36"/>
      <c r="C20" s="36"/>
      <c r="D20" s="37"/>
      <c r="E20" s="3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6"/>
      <c r="AL20" s="46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8"/>
      <c r="BH20" s="48"/>
      <c r="BI20" s="48"/>
      <c r="BJ20" s="48"/>
      <c r="BK20" s="48"/>
      <c r="BL20" s="48"/>
      <c r="BM20" s="48"/>
      <c r="BN20" s="47"/>
      <c r="BO20" s="47"/>
      <c r="BP20" s="47"/>
      <c r="BQ20" s="47"/>
      <c r="BR20" s="47"/>
      <c r="BS20" s="47"/>
      <c r="BT20" s="46"/>
      <c r="BU20" s="46"/>
      <c r="BV20" s="46"/>
      <c r="BW20" s="46"/>
      <c r="BX20" s="46"/>
      <c r="BY20" s="46"/>
      <c r="BZ20" s="46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</row>
    <row r="21" spans="1:110" s="10" customFormat="1" ht="72.75" customHeight="1">
      <c r="A21" s="49" t="s">
        <v>282</v>
      </c>
      <c r="B21" s="50" t="s">
        <v>134</v>
      </c>
      <c r="C21" s="50" t="s">
        <v>135</v>
      </c>
      <c r="D21" s="51"/>
      <c r="E21" s="50"/>
      <c r="F21" s="52">
        <f t="shared" ref="F21:V22" si="5">F22</f>
        <v>1116</v>
      </c>
      <c r="G21" s="52">
        <f t="shared" si="5"/>
        <v>351</v>
      </c>
      <c r="H21" s="52">
        <f t="shared" si="5"/>
        <v>1467</v>
      </c>
      <c r="I21" s="52">
        <f t="shared" si="5"/>
        <v>0</v>
      </c>
      <c r="J21" s="52">
        <f t="shared" si="5"/>
        <v>1572</v>
      </c>
      <c r="K21" s="52">
        <f t="shared" si="5"/>
        <v>0</v>
      </c>
      <c r="L21" s="52">
        <f t="shared" si="5"/>
        <v>0</v>
      </c>
      <c r="M21" s="52">
        <f t="shared" si="5"/>
        <v>1572</v>
      </c>
      <c r="N21" s="52">
        <f t="shared" si="5"/>
        <v>-299</v>
      </c>
      <c r="O21" s="52">
        <f t="shared" si="5"/>
        <v>1273</v>
      </c>
      <c r="P21" s="52">
        <f t="shared" si="5"/>
        <v>0</v>
      </c>
      <c r="Q21" s="52">
        <f t="shared" si="5"/>
        <v>1273</v>
      </c>
      <c r="R21" s="52">
        <f t="shared" si="5"/>
        <v>0</v>
      </c>
      <c r="S21" s="52">
        <f t="shared" si="5"/>
        <v>0</v>
      </c>
      <c r="T21" s="52">
        <f t="shared" si="5"/>
        <v>1273</v>
      </c>
      <c r="U21" s="52">
        <f t="shared" si="5"/>
        <v>1273</v>
      </c>
      <c r="V21" s="52">
        <f t="shared" si="5"/>
        <v>0</v>
      </c>
      <c r="W21" s="52">
        <f t="shared" ref="V21:AL22" si="6">W22</f>
        <v>0</v>
      </c>
      <c r="X21" s="52">
        <f t="shared" si="6"/>
        <v>1273</v>
      </c>
      <c r="Y21" s="52">
        <f t="shared" si="6"/>
        <v>1273</v>
      </c>
      <c r="Z21" s="52">
        <f t="shared" si="6"/>
        <v>0</v>
      </c>
      <c r="AA21" s="52">
        <f t="shared" si="6"/>
        <v>1273</v>
      </c>
      <c r="AB21" s="52">
        <f t="shared" si="6"/>
        <v>1273</v>
      </c>
      <c r="AC21" s="52">
        <f t="shared" si="6"/>
        <v>0</v>
      </c>
      <c r="AD21" s="52">
        <f t="shared" si="6"/>
        <v>0</v>
      </c>
      <c r="AE21" s="52"/>
      <c r="AF21" s="52">
        <f t="shared" si="6"/>
        <v>1273</v>
      </c>
      <c r="AG21" s="52">
        <f t="shared" si="6"/>
        <v>0</v>
      </c>
      <c r="AH21" s="52">
        <f t="shared" si="6"/>
        <v>1273</v>
      </c>
      <c r="AI21" s="52">
        <f t="shared" si="6"/>
        <v>0</v>
      </c>
      <c r="AJ21" s="52">
        <f t="shared" si="6"/>
        <v>0</v>
      </c>
      <c r="AK21" s="52">
        <f t="shared" si="6"/>
        <v>1273</v>
      </c>
      <c r="AL21" s="52">
        <f t="shared" si="6"/>
        <v>0</v>
      </c>
      <c r="AM21" s="52">
        <f t="shared" ref="AM21:CX22" si="7">AM22</f>
        <v>-20</v>
      </c>
      <c r="AN21" s="52">
        <f t="shared" si="7"/>
        <v>1253</v>
      </c>
      <c r="AO21" s="52">
        <f t="shared" si="7"/>
        <v>0</v>
      </c>
      <c r="AP21" s="52">
        <f t="shared" si="7"/>
        <v>0</v>
      </c>
      <c r="AQ21" s="52">
        <f t="shared" si="7"/>
        <v>1253</v>
      </c>
      <c r="AR21" s="52">
        <f t="shared" si="7"/>
        <v>0</v>
      </c>
      <c r="AS21" s="52">
        <f t="shared" si="7"/>
        <v>0</v>
      </c>
      <c r="AT21" s="52">
        <f t="shared" si="7"/>
        <v>1253</v>
      </c>
      <c r="AU21" s="52">
        <f t="shared" si="7"/>
        <v>0</v>
      </c>
      <c r="AV21" s="52">
        <f t="shared" si="7"/>
        <v>0</v>
      </c>
      <c r="AW21" s="52">
        <f t="shared" si="7"/>
        <v>0</v>
      </c>
      <c r="AX21" s="52">
        <f t="shared" si="7"/>
        <v>0</v>
      </c>
      <c r="AY21" s="52">
        <f t="shared" si="7"/>
        <v>1253</v>
      </c>
      <c r="AZ21" s="52">
        <f t="shared" si="7"/>
        <v>0</v>
      </c>
      <c r="BA21" s="52">
        <f t="shared" si="7"/>
        <v>0</v>
      </c>
      <c r="BB21" s="52">
        <f t="shared" si="7"/>
        <v>0</v>
      </c>
      <c r="BC21" s="52">
        <f t="shared" si="7"/>
        <v>0</v>
      </c>
      <c r="BD21" s="52">
        <f t="shared" si="7"/>
        <v>0</v>
      </c>
      <c r="BE21" s="52">
        <f t="shared" si="7"/>
        <v>1253</v>
      </c>
      <c r="BF21" s="52">
        <f t="shared" si="7"/>
        <v>0</v>
      </c>
      <c r="BG21" s="52">
        <f t="shared" si="7"/>
        <v>0</v>
      </c>
      <c r="BH21" s="52">
        <f t="shared" si="7"/>
        <v>0</v>
      </c>
      <c r="BI21" s="52">
        <f t="shared" si="7"/>
        <v>0</v>
      </c>
      <c r="BJ21" s="52">
        <f t="shared" si="7"/>
        <v>0</v>
      </c>
      <c r="BK21" s="52">
        <f t="shared" si="7"/>
        <v>0</v>
      </c>
      <c r="BL21" s="52">
        <f t="shared" si="7"/>
        <v>1253</v>
      </c>
      <c r="BM21" s="52">
        <f t="shared" si="7"/>
        <v>0</v>
      </c>
      <c r="BN21" s="52">
        <f t="shared" si="7"/>
        <v>0</v>
      </c>
      <c r="BO21" s="52">
        <f t="shared" si="7"/>
        <v>0</v>
      </c>
      <c r="BP21" s="52">
        <f t="shared" si="7"/>
        <v>0</v>
      </c>
      <c r="BQ21" s="52">
        <f t="shared" si="7"/>
        <v>0</v>
      </c>
      <c r="BR21" s="52">
        <f t="shared" si="7"/>
        <v>1253</v>
      </c>
      <c r="BS21" s="52">
        <f t="shared" si="7"/>
        <v>0</v>
      </c>
      <c r="BT21" s="52">
        <f t="shared" si="7"/>
        <v>0</v>
      </c>
      <c r="BU21" s="52">
        <f t="shared" si="7"/>
        <v>0</v>
      </c>
      <c r="BV21" s="52">
        <f t="shared" si="7"/>
        <v>0</v>
      </c>
      <c r="BW21" s="52">
        <f t="shared" si="7"/>
        <v>0</v>
      </c>
      <c r="BX21" s="52">
        <f t="shared" si="7"/>
        <v>0</v>
      </c>
      <c r="BY21" s="52">
        <f t="shared" si="7"/>
        <v>1253</v>
      </c>
      <c r="BZ21" s="52">
        <f t="shared" si="7"/>
        <v>0</v>
      </c>
      <c r="CA21" s="52">
        <f t="shared" si="7"/>
        <v>0</v>
      </c>
      <c r="CB21" s="52">
        <f t="shared" si="7"/>
        <v>0</v>
      </c>
      <c r="CC21" s="52">
        <f t="shared" si="7"/>
        <v>-155</v>
      </c>
      <c r="CD21" s="52">
        <f t="shared" si="7"/>
        <v>0</v>
      </c>
      <c r="CE21" s="52">
        <f t="shared" si="7"/>
        <v>0</v>
      </c>
      <c r="CF21" s="52">
        <f t="shared" si="7"/>
        <v>1098</v>
      </c>
      <c r="CG21" s="52">
        <f t="shared" si="7"/>
        <v>0</v>
      </c>
      <c r="CH21" s="52">
        <f t="shared" si="7"/>
        <v>0</v>
      </c>
      <c r="CI21" s="52">
        <f t="shared" si="7"/>
        <v>0</v>
      </c>
      <c r="CJ21" s="52">
        <f t="shared" si="7"/>
        <v>0</v>
      </c>
      <c r="CK21" s="52">
        <f t="shared" si="7"/>
        <v>0</v>
      </c>
      <c r="CL21" s="52">
        <f t="shared" si="7"/>
        <v>0</v>
      </c>
      <c r="CM21" s="52">
        <f t="shared" si="7"/>
        <v>0</v>
      </c>
      <c r="CN21" s="52">
        <f t="shared" si="7"/>
        <v>0</v>
      </c>
      <c r="CO21" s="52">
        <f t="shared" si="7"/>
        <v>1098</v>
      </c>
      <c r="CP21" s="52">
        <f t="shared" si="7"/>
        <v>0</v>
      </c>
      <c r="CQ21" s="52">
        <f t="shared" si="7"/>
        <v>0</v>
      </c>
      <c r="CR21" s="52">
        <f t="shared" si="7"/>
        <v>0</v>
      </c>
      <c r="CS21" s="52">
        <f t="shared" si="7"/>
        <v>0</v>
      </c>
      <c r="CT21" s="52">
        <f t="shared" si="7"/>
        <v>0</v>
      </c>
      <c r="CU21" s="52">
        <f t="shared" si="7"/>
        <v>0</v>
      </c>
      <c r="CV21" s="52">
        <f t="shared" si="7"/>
        <v>0</v>
      </c>
      <c r="CW21" s="52">
        <f t="shared" si="7"/>
        <v>1098</v>
      </c>
      <c r="CX21" s="52">
        <f t="shared" si="7"/>
        <v>0</v>
      </c>
      <c r="CY21" s="52">
        <f t="shared" ref="CX21:DF22" si="8">CY22</f>
        <v>0</v>
      </c>
      <c r="CZ21" s="52">
        <f t="shared" si="8"/>
        <v>0</v>
      </c>
      <c r="DA21" s="52">
        <f t="shared" si="8"/>
        <v>0</v>
      </c>
      <c r="DB21" s="52">
        <f t="shared" si="8"/>
        <v>0</v>
      </c>
      <c r="DC21" s="52">
        <f t="shared" si="8"/>
        <v>0</v>
      </c>
      <c r="DD21" s="52">
        <f t="shared" si="8"/>
        <v>0</v>
      </c>
      <c r="DE21" s="52">
        <f t="shared" si="8"/>
        <v>1098</v>
      </c>
      <c r="DF21" s="52">
        <f t="shared" si="8"/>
        <v>0</v>
      </c>
    </row>
    <row r="22" spans="1:110" s="11" customFormat="1" ht="71.25" customHeight="1">
      <c r="A22" s="53" t="s">
        <v>140</v>
      </c>
      <c r="B22" s="54" t="s">
        <v>134</v>
      </c>
      <c r="C22" s="54" t="s">
        <v>135</v>
      </c>
      <c r="D22" s="55" t="s">
        <v>131</v>
      </c>
      <c r="E22" s="54"/>
      <c r="F22" s="55">
        <f t="shared" si="5"/>
        <v>1116</v>
      </c>
      <c r="G22" s="55">
        <f t="shared" si="5"/>
        <v>351</v>
      </c>
      <c r="H22" s="55">
        <f t="shared" si="5"/>
        <v>1467</v>
      </c>
      <c r="I22" s="55">
        <f t="shared" si="5"/>
        <v>0</v>
      </c>
      <c r="J22" s="55">
        <f t="shared" si="5"/>
        <v>1572</v>
      </c>
      <c r="K22" s="55">
        <f t="shared" si="5"/>
        <v>0</v>
      </c>
      <c r="L22" s="55">
        <f t="shared" si="5"/>
        <v>0</v>
      </c>
      <c r="M22" s="55">
        <f t="shared" si="5"/>
        <v>1572</v>
      </c>
      <c r="N22" s="55">
        <f t="shared" si="5"/>
        <v>-299</v>
      </c>
      <c r="O22" s="55">
        <f t="shared" si="5"/>
        <v>1273</v>
      </c>
      <c r="P22" s="55">
        <f t="shared" si="5"/>
        <v>0</v>
      </c>
      <c r="Q22" s="55">
        <f t="shared" si="5"/>
        <v>1273</v>
      </c>
      <c r="R22" s="55">
        <f t="shared" si="5"/>
        <v>0</v>
      </c>
      <c r="S22" s="55">
        <f t="shared" si="5"/>
        <v>0</v>
      </c>
      <c r="T22" s="55">
        <f t="shared" si="5"/>
        <v>1273</v>
      </c>
      <c r="U22" s="55">
        <f t="shared" si="5"/>
        <v>1273</v>
      </c>
      <c r="V22" s="55">
        <f t="shared" si="6"/>
        <v>0</v>
      </c>
      <c r="W22" s="55">
        <f t="shared" si="6"/>
        <v>0</v>
      </c>
      <c r="X22" s="55">
        <f t="shared" si="6"/>
        <v>1273</v>
      </c>
      <c r="Y22" s="55">
        <f t="shared" si="6"/>
        <v>1273</v>
      </c>
      <c r="Z22" s="55">
        <f t="shared" si="6"/>
        <v>0</v>
      </c>
      <c r="AA22" s="55">
        <f t="shared" si="6"/>
        <v>1273</v>
      </c>
      <c r="AB22" s="55">
        <f t="shared" si="6"/>
        <v>1273</v>
      </c>
      <c r="AC22" s="55">
        <f t="shared" si="6"/>
        <v>0</v>
      </c>
      <c r="AD22" s="55">
        <f t="shared" si="6"/>
        <v>0</v>
      </c>
      <c r="AE22" s="55"/>
      <c r="AF22" s="55">
        <f t="shared" si="6"/>
        <v>1273</v>
      </c>
      <c r="AG22" s="55">
        <f t="shared" si="6"/>
        <v>0</v>
      </c>
      <c r="AH22" s="55">
        <f t="shared" si="6"/>
        <v>1273</v>
      </c>
      <c r="AI22" s="55">
        <f t="shared" ref="AI22:CT22" si="9">AI23</f>
        <v>0</v>
      </c>
      <c r="AJ22" s="55">
        <f t="shared" si="9"/>
        <v>0</v>
      </c>
      <c r="AK22" s="55">
        <f t="shared" si="9"/>
        <v>1273</v>
      </c>
      <c r="AL22" s="55">
        <f t="shared" si="9"/>
        <v>0</v>
      </c>
      <c r="AM22" s="55">
        <f t="shared" si="9"/>
        <v>-20</v>
      </c>
      <c r="AN22" s="55">
        <f t="shared" si="9"/>
        <v>1253</v>
      </c>
      <c r="AO22" s="55">
        <f t="shared" si="9"/>
        <v>0</v>
      </c>
      <c r="AP22" s="55">
        <f t="shared" si="9"/>
        <v>0</v>
      </c>
      <c r="AQ22" s="55">
        <f t="shared" si="9"/>
        <v>1253</v>
      </c>
      <c r="AR22" s="55">
        <f t="shared" si="9"/>
        <v>0</v>
      </c>
      <c r="AS22" s="55">
        <f t="shared" si="9"/>
        <v>0</v>
      </c>
      <c r="AT22" s="55">
        <f t="shared" si="9"/>
        <v>1253</v>
      </c>
      <c r="AU22" s="55">
        <f t="shared" si="9"/>
        <v>0</v>
      </c>
      <c r="AV22" s="55">
        <f t="shared" si="9"/>
        <v>0</v>
      </c>
      <c r="AW22" s="55">
        <f t="shared" si="9"/>
        <v>0</v>
      </c>
      <c r="AX22" s="55">
        <f t="shared" si="9"/>
        <v>0</v>
      </c>
      <c r="AY22" s="55">
        <f t="shared" si="9"/>
        <v>1253</v>
      </c>
      <c r="AZ22" s="55">
        <f t="shared" si="9"/>
        <v>0</v>
      </c>
      <c r="BA22" s="55">
        <f t="shared" si="9"/>
        <v>0</v>
      </c>
      <c r="BB22" s="55">
        <f t="shared" si="9"/>
        <v>0</v>
      </c>
      <c r="BC22" s="55">
        <f t="shared" si="9"/>
        <v>0</v>
      </c>
      <c r="BD22" s="55">
        <f t="shared" si="9"/>
        <v>0</v>
      </c>
      <c r="BE22" s="55">
        <f t="shared" si="9"/>
        <v>1253</v>
      </c>
      <c r="BF22" s="55">
        <f t="shared" si="9"/>
        <v>0</v>
      </c>
      <c r="BG22" s="55">
        <f t="shared" si="9"/>
        <v>0</v>
      </c>
      <c r="BH22" s="55">
        <f t="shared" si="9"/>
        <v>0</v>
      </c>
      <c r="BI22" s="55">
        <f t="shared" si="9"/>
        <v>0</v>
      </c>
      <c r="BJ22" s="55">
        <f t="shared" si="9"/>
        <v>0</v>
      </c>
      <c r="BK22" s="55">
        <f t="shared" si="9"/>
        <v>0</v>
      </c>
      <c r="BL22" s="55">
        <f t="shared" si="9"/>
        <v>1253</v>
      </c>
      <c r="BM22" s="55">
        <f t="shared" si="9"/>
        <v>0</v>
      </c>
      <c r="BN22" s="55">
        <f t="shared" si="9"/>
        <v>0</v>
      </c>
      <c r="BO22" s="55">
        <f t="shared" si="9"/>
        <v>0</v>
      </c>
      <c r="BP22" s="55">
        <f t="shared" si="9"/>
        <v>0</v>
      </c>
      <c r="BQ22" s="55">
        <f t="shared" si="9"/>
        <v>0</v>
      </c>
      <c r="BR22" s="55">
        <f t="shared" si="9"/>
        <v>1253</v>
      </c>
      <c r="BS22" s="55">
        <f t="shared" si="9"/>
        <v>0</v>
      </c>
      <c r="BT22" s="55">
        <f t="shared" si="9"/>
        <v>0</v>
      </c>
      <c r="BU22" s="55">
        <f t="shared" si="9"/>
        <v>0</v>
      </c>
      <c r="BV22" s="55">
        <f t="shared" si="9"/>
        <v>0</v>
      </c>
      <c r="BW22" s="55">
        <f t="shared" si="9"/>
        <v>0</v>
      </c>
      <c r="BX22" s="55">
        <f t="shared" si="9"/>
        <v>0</v>
      </c>
      <c r="BY22" s="55">
        <f t="shared" si="9"/>
        <v>1253</v>
      </c>
      <c r="BZ22" s="55">
        <f t="shared" si="9"/>
        <v>0</v>
      </c>
      <c r="CA22" s="55">
        <f t="shared" si="9"/>
        <v>0</v>
      </c>
      <c r="CB22" s="55">
        <f t="shared" si="9"/>
        <v>0</v>
      </c>
      <c r="CC22" s="55">
        <f t="shared" si="9"/>
        <v>-155</v>
      </c>
      <c r="CD22" s="55">
        <f t="shared" si="9"/>
        <v>0</v>
      </c>
      <c r="CE22" s="55">
        <f t="shared" si="9"/>
        <v>0</v>
      </c>
      <c r="CF22" s="55">
        <f t="shared" si="9"/>
        <v>1098</v>
      </c>
      <c r="CG22" s="55">
        <f t="shared" si="9"/>
        <v>0</v>
      </c>
      <c r="CH22" s="55">
        <f t="shared" si="9"/>
        <v>0</v>
      </c>
      <c r="CI22" s="55">
        <f t="shared" si="9"/>
        <v>0</v>
      </c>
      <c r="CJ22" s="55">
        <f t="shared" si="9"/>
        <v>0</v>
      </c>
      <c r="CK22" s="55">
        <f t="shared" si="9"/>
        <v>0</v>
      </c>
      <c r="CL22" s="55">
        <f t="shared" si="9"/>
        <v>0</v>
      </c>
      <c r="CM22" s="55">
        <f t="shared" si="9"/>
        <v>0</v>
      </c>
      <c r="CN22" s="55">
        <f t="shared" si="9"/>
        <v>0</v>
      </c>
      <c r="CO22" s="55">
        <f t="shared" si="9"/>
        <v>1098</v>
      </c>
      <c r="CP22" s="55">
        <f t="shared" si="9"/>
        <v>0</v>
      </c>
      <c r="CQ22" s="55">
        <f t="shared" si="9"/>
        <v>0</v>
      </c>
      <c r="CR22" s="55">
        <f t="shared" si="9"/>
        <v>0</v>
      </c>
      <c r="CS22" s="55">
        <f t="shared" si="9"/>
        <v>0</v>
      </c>
      <c r="CT22" s="55">
        <f t="shared" si="9"/>
        <v>0</v>
      </c>
      <c r="CU22" s="55">
        <f t="shared" si="7"/>
        <v>0</v>
      </c>
      <c r="CV22" s="55">
        <f t="shared" si="7"/>
        <v>0</v>
      </c>
      <c r="CW22" s="55">
        <f t="shared" si="7"/>
        <v>1098</v>
      </c>
      <c r="CX22" s="55">
        <f t="shared" si="8"/>
        <v>0</v>
      </c>
      <c r="CY22" s="55">
        <f t="shared" si="8"/>
        <v>0</v>
      </c>
      <c r="CZ22" s="55">
        <f t="shared" si="8"/>
        <v>0</v>
      </c>
      <c r="DA22" s="55">
        <f t="shared" si="8"/>
        <v>0</v>
      </c>
      <c r="DB22" s="55">
        <f t="shared" si="8"/>
        <v>0</v>
      </c>
      <c r="DC22" s="55">
        <f t="shared" si="8"/>
        <v>0</v>
      </c>
      <c r="DD22" s="55">
        <f t="shared" si="8"/>
        <v>0</v>
      </c>
      <c r="DE22" s="55">
        <f t="shared" si="8"/>
        <v>1098</v>
      </c>
      <c r="DF22" s="55">
        <f t="shared" si="8"/>
        <v>0</v>
      </c>
    </row>
    <row r="23" spans="1:110" s="12" customFormat="1" ht="35.25" customHeight="1">
      <c r="A23" s="53" t="s">
        <v>136</v>
      </c>
      <c r="B23" s="54" t="s">
        <v>134</v>
      </c>
      <c r="C23" s="54" t="s">
        <v>135</v>
      </c>
      <c r="D23" s="54" t="s">
        <v>131</v>
      </c>
      <c r="E23" s="54" t="s">
        <v>137</v>
      </c>
      <c r="F23" s="55">
        <v>1116</v>
      </c>
      <c r="G23" s="55">
        <f>H23-F23</f>
        <v>351</v>
      </c>
      <c r="H23" s="55">
        <v>1467</v>
      </c>
      <c r="I23" s="56"/>
      <c r="J23" s="55">
        <v>1572</v>
      </c>
      <c r="K23" s="56"/>
      <c r="L23" s="56"/>
      <c r="M23" s="55">
        <v>1572</v>
      </c>
      <c r="N23" s="55">
        <f>O23-M23</f>
        <v>-299</v>
      </c>
      <c r="O23" s="55">
        <v>1273</v>
      </c>
      <c r="P23" s="55"/>
      <c r="Q23" s="55">
        <v>1273</v>
      </c>
      <c r="R23" s="57"/>
      <c r="S23" s="57"/>
      <c r="T23" s="55">
        <f>O23+R23</f>
        <v>1273</v>
      </c>
      <c r="U23" s="55">
        <f>Q23+S23</f>
        <v>1273</v>
      </c>
      <c r="V23" s="57"/>
      <c r="W23" s="57"/>
      <c r="X23" s="55">
        <f>T23+V23</f>
        <v>1273</v>
      </c>
      <c r="Y23" s="55">
        <f>U23+W23</f>
        <v>1273</v>
      </c>
      <c r="Z23" s="57"/>
      <c r="AA23" s="55">
        <f>X23+Z23</f>
        <v>1273</v>
      </c>
      <c r="AB23" s="55">
        <f>Y23</f>
        <v>1273</v>
      </c>
      <c r="AC23" s="57"/>
      <c r="AD23" s="57"/>
      <c r="AE23" s="57"/>
      <c r="AF23" s="55">
        <f>AA23+AC23</f>
        <v>1273</v>
      </c>
      <c r="AG23" s="57"/>
      <c r="AH23" s="55">
        <f>AB23</f>
        <v>1273</v>
      </c>
      <c r="AI23" s="57"/>
      <c r="AJ23" s="57"/>
      <c r="AK23" s="55">
        <f>AF23+AI23</f>
        <v>1273</v>
      </c>
      <c r="AL23" s="55">
        <f>AG23</f>
        <v>0</v>
      </c>
      <c r="AM23" s="55">
        <f>AN23-AK23</f>
        <v>-20</v>
      </c>
      <c r="AN23" s="55">
        <v>1253</v>
      </c>
      <c r="AO23" s="57"/>
      <c r="AP23" s="57"/>
      <c r="AQ23" s="55">
        <f>AN23+AP23</f>
        <v>1253</v>
      </c>
      <c r="AR23" s="56">
        <f>AO23</f>
        <v>0</v>
      </c>
      <c r="AS23" s="57"/>
      <c r="AT23" s="55">
        <f>AQ23+AS23</f>
        <v>1253</v>
      </c>
      <c r="AU23" s="56">
        <f>AR23</f>
        <v>0</v>
      </c>
      <c r="AV23" s="57"/>
      <c r="AW23" s="57"/>
      <c r="AX23" s="57"/>
      <c r="AY23" s="55">
        <f>AT23+AV23+AW23+AX23</f>
        <v>1253</v>
      </c>
      <c r="AZ23" s="56">
        <f>AU23+AX23</f>
        <v>0</v>
      </c>
      <c r="BA23" s="57"/>
      <c r="BB23" s="57"/>
      <c r="BC23" s="57"/>
      <c r="BD23" s="57"/>
      <c r="BE23" s="55">
        <f>AY23+BA23+BB23+BC23+BD23</f>
        <v>1253</v>
      </c>
      <c r="BF23" s="56">
        <f>AZ23+BD23</f>
        <v>0</v>
      </c>
      <c r="BG23" s="55"/>
      <c r="BH23" s="55"/>
      <c r="BI23" s="58"/>
      <c r="BJ23" s="58"/>
      <c r="BK23" s="58"/>
      <c r="BL23" s="55">
        <f>BE23+BG23+BH23+BI23+BJ23+BK23</f>
        <v>1253</v>
      </c>
      <c r="BM23" s="55">
        <f>BF23+BK23</f>
        <v>0</v>
      </c>
      <c r="BN23" s="57"/>
      <c r="BO23" s="57"/>
      <c r="BP23" s="57"/>
      <c r="BQ23" s="57"/>
      <c r="BR23" s="55">
        <f>BL23+BN23+BO23+BP23+BQ23</f>
        <v>1253</v>
      </c>
      <c r="BS23" s="55">
        <f>BM23+BQ23</f>
        <v>0</v>
      </c>
      <c r="BT23" s="55"/>
      <c r="BU23" s="55"/>
      <c r="BV23" s="55"/>
      <c r="BW23" s="55"/>
      <c r="BX23" s="55"/>
      <c r="BY23" s="55">
        <f>BR23+BT23+BU23+BV23+BW23+BX23</f>
        <v>1253</v>
      </c>
      <c r="BZ23" s="55">
        <f>BS23+BX23</f>
        <v>0</v>
      </c>
      <c r="CA23" s="57"/>
      <c r="CB23" s="57"/>
      <c r="CC23" s="56">
        <v>-155</v>
      </c>
      <c r="CD23" s="56"/>
      <c r="CE23" s="57"/>
      <c r="CF23" s="55">
        <f>BY23+CA23+CB23+CC23+CE23</f>
        <v>1098</v>
      </c>
      <c r="CG23" s="55">
        <f>BZ23+CE23</f>
        <v>0</v>
      </c>
      <c r="CH23" s="57"/>
      <c r="CI23" s="57"/>
      <c r="CJ23" s="57"/>
      <c r="CK23" s="57"/>
      <c r="CL23" s="57"/>
      <c r="CM23" s="57"/>
      <c r="CN23" s="57"/>
      <c r="CO23" s="55">
        <f>CF23+CH23+CI23+CJ23+CK23+CL23+CM23+CN23</f>
        <v>1098</v>
      </c>
      <c r="CP23" s="55">
        <f>CG23+CN23</f>
        <v>0</v>
      </c>
      <c r="CQ23" s="55"/>
      <c r="CR23" s="57"/>
      <c r="CS23" s="57"/>
      <c r="CT23" s="57"/>
      <c r="CU23" s="57"/>
      <c r="CV23" s="57"/>
      <c r="CW23" s="55">
        <f>CO23+CQ23+CR23+CS23+CT23+CU23+CV23</f>
        <v>1098</v>
      </c>
      <c r="CX23" s="55">
        <f>CP23+CV23</f>
        <v>0</v>
      </c>
      <c r="CY23" s="55"/>
      <c r="CZ23" s="57"/>
      <c r="DA23" s="57"/>
      <c r="DB23" s="57"/>
      <c r="DC23" s="57"/>
      <c r="DD23" s="57"/>
      <c r="DE23" s="55">
        <f>CW23+CY23+CZ23+DA23+DB23+DC23+DD23</f>
        <v>1098</v>
      </c>
      <c r="DF23" s="55">
        <f>CX23+DD23</f>
        <v>0</v>
      </c>
    </row>
    <row r="24" spans="1:110" s="9" customFormat="1" ht="21.75" customHeight="1">
      <c r="A24" s="59"/>
      <c r="B24" s="36"/>
      <c r="C24" s="36"/>
      <c r="D24" s="37"/>
      <c r="E24" s="36"/>
      <c r="F24" s="46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6"/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8"/>
      <c r="BH24" s="48"/>
      <c r="BI24" s="48"/>
      <c r="BJ24" s="48"/>
      <c r="BK24" s="48"/>
      <c r="BL24" s="48"/>
      <c r="BM24" s="48"/>
      <c r="BN24" s="47"/>
      <c r="BO24" s="47"/>
      <c r="BP24" s="47"/>
      <c r="BQ24" s="47"/>
      <c r="BR24" s="47"/>
      <c r="BS24" s="47"/>
      <c r="BT24" s="46"/>
      <c r="BU24" s="46"/>
      <c r="BV24" s="46"/>
      <c r="BW24" s="46"/>
      <c r="BX24" s="46"/>
      <c r="BY24" s="46"/>
      <c r="BZ24" s="46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</row>
    <row r="25" spans="1:110" s="10" customFormat="1" ht="93.75">
      <c r="A25" s="49" t="s">
        <v>138</v>
      </c>
      <c r="B25" s="50" t="s">
        <v>134</v>
      </c>
      <c r="C25" s="50" t="s">
        <v>139</v>
      </c>
      <c r="D25" s="61"/>
      <c r="E25" s="50"/>
      <c r="F25" s="62">
        <f t="shared" ref="F25:O25" si="10">F26+F28+F30</f>
        <v>87504</v>
      </c>
      <c r="G25" s="62">
        <f t="shared" si="10"/>
        <v>22625</v>
      </c>
      <c r="H25" s="62">
        <f t="shared" si="10"/>
        <v>110129</v>
      </c>
      <c r="I25" s="62">
        <f t="shared" si="10"/>
        <v>0</v>
      </c>
      <c r="J25" s="62">
        <f t="shared" si="10"/>
        <v>117159</v>
      </c>
      <c r="K25" s="62">
        <f t="shared" si="10"/>
        <v>0</v>
      </c>
      <c r="L25" s="62">
        <f t="shared" si="10"/>
        <v>0</v>
      </c>
      <c r="M25" s="62">
        <f t="shared" si="10"/>
        <v>117159</v>
      </c>
      <c r="N25" s="62">
        <f t="shared" si="10"/>
        <v>-37634</v>
      </c>
      <c r="O25" s="62">
        <f t="shared" si="10"/>
        <v>79525</v>
      </c>
      <c r="P25" s="62">
        <f t="shared" ref="P25:Y25" si="11">P26+P28+P30</f>
        <v>0</v>
      </c>
      <c r="Q25" s="62">
        <f t="shared" si="11"/>
        <v>79525</v>
      </c>
      <c r="R25" s="62">
        <f t="shared" si="11"/>
        <v>0</v>
      </c>
      <c r="S25" s="62">
        <f t="shared" si="11"/>
        <v>0</v>
      </c>
      <c r="T25" s="62">
        <f t="shared" si="11"/>
        <v>79525</v>
      </c>
      <c r="U25" s="62">
        <f t="shared" si="11"/>
        <v>79525</v>
      </c>
      <c r="V25" s="62">
        <f t="shared" si="11"/>
        <v>0</v>
      </c>
      <c r="W25" s="62">
        <f t="shared" si="11"/>
        <v>0</v>
      </c>
      <c r="X25" s="62">
        <f t="shared" si="11"/>
        <v>79525</v>
      </c>
      <c r="Y25" s="62">
        <f t="shared" si="11"/>
        <v>79525</v>
      </c>
      <c r="Z25" s="62">
        <f>Z26+Z28+Z30</f>
        <v>0</v>
      </c>
      <c r="AA25" s="62">
        <f>AA26+AA28+AA30</f>
        <v>79525</v>
      </c>
      <c r="AB25" s="62">
        <f>AB26+AB28+AB30</f>
        <v>79525</v>
      </c>
      <c r="AC25" s="62">
        <f>AC26+AC28+AC30</f>
        <v>0</v>
      </c>
      <c r="AD25" s="62">
        <f>AD26+AD28+AD30</f>
        <v>0</v>
      </c>
      <c r="AE25" s="62"/>
      <c r="AF25" s="62">
        <f t="shared" ref="AF25:AK25" si="12">AF26+AF28+AF30</f>
        <v>79525</v>
      </c>
      <c r="AG25" s="62">
        <f t="shared" si="12"/>
        <v>0</v>
      </c>
      <c r="AH25" s="62">
        <f t="shared" si="12"/>
        <v>79525</v>
      </c>
      <c r="AI25" s="62">
        <f t="shared" si="12"/>
        <v>0</v>
      </c>
      <c r="AJ25" s="62">
        <f t="shared" si="12"/>
        <v>0</v>
      </c>
      <c r="AK25" s="62">
        <f t="shared" si="12"/>
        <v>79525</v>
      </c>
      <c r="AL25" s="62">
        <f t="shared" ref="AL25:AQ25" si="13">AL26+AL28+AL30</f>
        <v>0</v>
      </c>
      <c r="AM25" s="62">
        <f t="shared" si="13"/>
        <v>-4406</v>
      </c>
      <c r="AN25" s="62">
        <f t="shared" si="13"/>
        <v>75119</v>
      </c>
      <c r="AO25" s="62">
        <f t="shared" si="13"/>
        <v>0</v>
      </c>
      <c r="AP25" s="62">
        <f t="shared" si="13"/>
        <v>0</v>
      </c>
      <c r="AQ25" s="62">
        <f t="shared" si="13"/>
        <v>75119</v>
      </c>
      <c r="AR25" s="62">
        <f t="shared" ref="AR25:AY25" si="14">AR26+AR28+AR30</f>
        <v>0</v>
      </c>
      <c r="AS25" s="62">
        <f t="shared" si="14"/>
        <v>0</v>
      </c>
      <c r="AT25" s="62">
        <f t="shared" si="14"/>
        <v>75119</v>
      </c>
      <c r="AU25" s="62">
        <f t="shared" si="14"/>
        <v>0</v>
      </c>
      <c r="AV25" s="62">
        <f t="shared" si="14"/>
        <v>0</v>
      </c>
      <c r="AW25" s="62">
        <f t="shared" si="14"/>
        <v>0</v>
      </c>
      <c r="AX25" s="62">
        <f t="shared" si="14"/>
        <v>0</v>
      </c>
      <c r="AY25" s="62">
        <f t="shared" si="14"/>
        <v>75119</v>
      </c>
      <c r="AZ25" s="62">
        <f t="shared" ref="AZ25:BE25" si="15">AZ26+AZ28+AZ30</f>
        <v>0</v>
      </c>
      <c r="BA25" s="62">
        <f t="shared" si="15"/>
        <v>0</v>
      </c>
      <c r="BB25" s="62">
        <f t="shared" si="15"/>
        <v>0</v>
      </c>
      <c r="BC25" s="62">
        <f t="shared" si="15"/>
        <v>67</v>
      </c>
      <c r="BD25" s="62">
        <f t="shared" si="15"/>
        <v>0</v>
      </c>
      <c r="BE25" s="62">
        <f t="shared" si="15"/>
        <v>75186</v>
      </c>
      <c r="BF25" s="62">
        <f t="shared" ref="BF25:BL25" si="16">BF26+BF28+BF30</f>
        <v>0</v>
      </c>
      <c r="BG25" s="62">
        <f t="shared" si="16"/>
        <v>0</v>
      </c>
      <c r="BH25" s="62">
        <f t="shared" si="16"/>
        <v>-41</v>
      </c>
      <c r="BI25" s="62">
        <f t="shared" si="16"/>
        <v>0</v>
      </c>
      <c r="BJ25" s="62">
        <f t="shared" si="16"/>
        <v>0</v>
      </c>
      <c r="BK25" s="62">
        <f t="shared" si="16"/>
        <v>0</v>
      </c>
      <c r="BL25" s="62">
        <f t="shared" si="16"/>
        <v>75145</v>
      </c>
      <c r="BM25" s="62">
        <f t="shared" ref="BM25:BS25" si="17">BM26+BM28+BM30</f>
        <v>0</v>
      </c>
      <c r="BN25" s="62">
        <f t="shared" si="17"/>
        <v>0</v>
      </c>
      <c r="BO25" s="62">
        <f t="shared" si="17"/>
        <v>300</v>
      </c>
      <c r="BP25" s="62">
        <f t="shared" si="17"/>
        <v>0</v>
      </c>
      <c r="BQ25" s="62">
        <f t="shared" si="17"/>
        <v>0</v>
      </c>
      <c r="BR25" s="62">
        <f t="shared" si="17"/>
        <v>75445</v>
      </c>
      <c r="BS25" s="62">
        <f t="shared" si="17"/>
        <v>0</v>
      </c>
      <c r="BT25" s="62">
        <f t="shared" ref="BT25:BY25" si="18">BT26+BT28+BT30</f>
        <v>-311</v>
      </c>
      <c r="BU25" s="62">
        <f t="shared" si="18"/>
        <v>0</v>
      </c>
      <c r="BV25" s="62">
        <f t="shared" si="18"/>
        <v>0</v>
      </c>
      <c r="BW25" s="62">
        <f t="shared" si="18"/>
        <v>0</v>
      </c>
      <c r="BX25" s="62">
        <f t="shared" si="18"/>
        <v>0</v>
      </c>
      <c r="BY25" s="62">
        <f t="shared" si="18"/>
        <v>75134</v>
      </c>
      <c r="BZ25" s="62">
        <f t="shared" ref="BZ25:CF25" si="19">BZ26+BZ28+BZ30</f>
        <v>0</v>
      </c>
      <c r="CA25" s="62">
        <f t="shared" si="19"/>
        <v>0</v>
      </c>
      <c r="CB25" s="62">
        <f t="shared" si="19"/>
        <v>-13</v>
      </c>
      <c r="CC25" s="62">
        <f t="shared" si="19"/>
        <v>-920</v>
      </c>
      <c r="CD25" s="62">
        <f>CD26+CD28+CD30</f>
        <v>0</v>
      </c>
      <c r="CE25" s="62">
        <f t="shared" si="19"/>
        <v>0</v>
      </c>
      <c r="CF25" s="62">
        <f t="shared" si="19"/>
        <v>74201</v>
      </c>
      <c r="CG25" s="62">
        <f t="shared" ref="CG25:CO25" si="20">CG26+CG28+CG30</f>
        <v>0</v>
      </c>
      <c r="CH25" s="62">
        <f t="shared" si="20"/>
        <v>0</v>
      </c>
      <c r="CI25" s="62">
        <f t="shared" si="20"/>
        <v>0</v>
      </c>
      <c r="CJ25" s="62">
        <f t="shared" si="20"/>
        <v>0</v>
      </c>
      <c r="CK25" s="62"/>
      <c r="CL25" s="62"/>
      <c r="CM25" s="62">
        <f t="shared" si="20"/>
        <v>0</v>
      </c>
      <c r="CN25" s="62">
        <f t="shared" si="20"/>
        <v>0</v>
      </c>
      <c r="CO25" s="62">
        <f t="shared" si="20"/>
        <v>74201</v>
      </c>
      <c r="CP25" s="62">
        <f t="shared" ref="CP25:CW25" si="21">CP26+CP28+CP30</f>
        <v>0</v>
      </c>
      <c r="CQ25" s="62">
        <f t="shared" si="21"/>
        <v>0</v>
      </c>
      <c r="CR25" s="62">
        <f t="shared" si="21"/>
        <v>-39</v>
      </c>
      <c r="CS25" s="62">
        <f t="shared" si="21"/>
        <v>0</v>
      </c>
      <c r="CT25" s="62">
        <f t="shared" si="21"/>
        <v>0</v>
      </c>
      <c r="CU25" s="62">
        <f t="shared" si="21"/>
        <v>785</v>
      </c>
      <c r="CV25" s="62">
        <f t="shared" si="21"/>
        <v>0</v>
      </c>
      <c r="CW25" s="62">
        <f t="shared" si="21"/>
        <v>74947</v>
      </c>
      <c r="CX25" s="62">
        <f t="shared" ref="CX25:DF25" si="22">CX26+CX28+CX30</f>
        <v>0</v>
      </c>
      <c r="CY25" s="62">
        <f t="shared" si="22"/>
        <v>0</v>
      </c>
      <c r="CZ25" s="62">
        <f t="shared" si="22"/>
        <v>-284</v>
      </c>
      <c r="DA25" s="62">
        <f t="shared" si="22"/>
        <v>193</v>
      </c>
      <c r="DB25" s="62">
        <f t="shared" si="22"/>
        <v>0</v>
      </c>
      <c r="DC25" s="62">
        <f t="shared" si="22"/>
        <v>0</v>
      </c>
      <c r="DD25" s="62">
        <f t="shared" si="22"/>
        <v>0</v>
      </c>
      <c r="DE25" s="62">
        <f t="shared" si="22"/>
        <v>74856</v>
      </c>
      <c r="DF25" s="62">
        <f t="shared" si="22"/>
        <v>0</v>
      </c>
    </row>
    <row r="26" spans="1:110" s="11" customFormat="1" ht="66.75" customHeight="1">
      <c r="A26" s="63" t="s">
        <v>140</v>
      </c>
      <c r="B26" s="64" t="s">
        <v>134</v>
      </c>
      <c r="C26" s="64" t="s">
        <v>139</v>
      </c>
      <c r="D26" s="65" t="s">
        <v>131</v>
      </c>
      <c r="E26" s="64"/>
      <c r="F26" s="66">
        <f t="shared" ref="F26:BQ26" si="23">F27</f>
        <v>85663</v>
      </c>
      <c r="G26" s="66">
        <f t="shared" si="23"/>
        <v>21771</v>
      </c>
      <c r="H26" s="66">
        <f t="shared" si="23"/>
        <v>107434</v>
      </c>
      <c r="I26" s="66">
        <f t="shared" si="23"/>
        <v>0</v>
      </c>
      <c r="J26" s="66">
        <f t="shared" si="23"/>
        <v>114272</v>
      </c>
      <c r="K26" s="66">
        <f t="shared" si="23"/>
        <v>0</v>
      </c>
      <c r="L26" s="66">
        <f t="shared" si="23"/>
        <v>0</v>
      </c>
      <c r="M26" s="66">
        <f t="shared" si="23"/>
        <v>114272</v>
      </c>
      <c r="N26" s="66">
        <f t="shared" si="23"/>
        <v>-36818</v>
      </c>
      <c r="O26" s="66">
        <f t="shared" si="23"/>
        <v>77454</v>
      </c>
      <c r="P26" s="66">
        <f t="shared" si="23"/>
        <v>0</v>
      </c>
      <c r="Q26" s="66">
        <f t="shared" si="23"/>
        <v>77454</v>
      </c>
      <c r="R26" s="66">
        <f t="shared" si="23"/>
        <v>0</v>
      </c>
      <c r="S26" s="66">
        <f t="shared" si="23"/>
        <v>0</v>
      </c>
      <c r="T26" s="66">
        <f t="shared" si="23"/>
        <v>77454</v>
      </c>
      <c r="U26" s="66">
        <f t="shared" si="23"/>
        <v>77454</v>
      </c>
      <c r="V26" s="66">
        <f t="shared" si="23"/>
        <v>0</v>
      </c>
      <c r="W26" s="66">
        <f t="shared" si="23"/>
        <v>0</v>
      </c>
      <c r="X26" s="66">
        <f t="shared" si="23"/>
        <v>77454</v>
      </c>
      <c r="Y26" s="66">
        <f t="shared" si="23"/>
        <v>77454</v>
      </c>
      <c r="Z26" s="66">
        <f t="shared" si="23"/>
        <v>0</v>
      </c>
      <c r="AA26" s="66">
        <f t="shared" si="23"/>
        <v>77454</v>
      </c>
      <c r="AB26" s="66">
        <f t="shared" si="23"/>
        <v>77454</v>
      </c>
      <c r="AC26" s="66">
        <f t="shared" si="23"/>
        <v>0</v>
      </c>
      <c r="AD26" s="66">
        <f t="shared" si="23"/>
        <v>0</v>
      </c>
      <c r="AE26" s="66"/>
      <c r="AF26" s="66">
        <f t="shared" si="23"/>
        <v>77454</v>
      </c>
      <c r="AG26" s="66">
        <f t="shared" si="23"/>
        <v>0</v>
      </c>
      <c r="AH26" s="66">
        <f t="shared" si="23"/>
        <v>77454</v>
      </c>
      <c r="AI26" s="66">
        <f t="shared" si="23"/>
        <v>0</v>
      </c>
      <c r="AJ26" s="66">
        <f t="shared" si="23"/>
        <v>0</v>
      </c>
      <c r="AK26" s="66">
        <f t="shared" si="23"/>
        <v>77454</v>
      </c>
      <c r="AL26" s="66">
        <f t="shared" si="23"/>
        <v>0</v>
      </c>
      <c r="AM26" s="66">
        <f t="shared" si="23"/>
        <v>-4440</v>
      </c>
      <c r="AN26" s="66">
        <f t="shared" si="23"/>
        <v>73014</v>
      </c>
      <c r="AO26" s="66">
        <f t="shared" si="23"/>
        <v>0</v>
      </c>
      <c r="AP26" s="66">
        <f t="shared" si="23"/>
        <v>0</v>
      </c>
      <c r="AQ26" s="66">
        <f t="shared" si="23"/>
        <v>73014</v>
      </c>
      <c r="AR26" s="66">
        <f t="shared" si="23"/>
        <v>0</v>
      </c>
      <c r="AS26" s="66">
        <f t="shared" si="23"/>
        <v>0</v>
      </c>
      <c r="AT26" s="66">
        <f t="shared" si="23"/>
        <v>73014</v>
      </c>
      <c r="AU26" s="66">
        <f t="shared" si="23"/>
        <v>0</v>
      </c>
      <c r="AV26" s="66">
        <f t="shared" si="23"/>
        <v>0</v>
      </c>
      <c r="AW26" s="66">
        <f t="shared" si="23"/>
        <v>0</v>
      </c>
      <c r="AX26" s="66">
        <f t="shared" si="23"/>
        <v>0</v>
      </c>
      <c r="AY26" s="66">
        <f t="shared" si="23"/>
        <v>73014</v>
      </c>
      <c r="AZ26" s="66">
        <f t="shared" si="23"/>
        <v>0</v>
      </c>
      <c r="BA26" s="66">
        <f t="shared" si="23"/>
        <v>0</v>
      </c>
      <c r="BB26" s="66">
        <f t="shared" si="23"/>
        <v>0</v>
      </c>
      <c r="BC26" s="66">
        <f t="shared" si="23"/>
        <v>67</v>
      </c>
      <c r="BD26" s="66">
        <f t="shared" si="23"/>
        <v>0</v>
      </c>
      <c r="BE26" s="66">
        <f t="shared" si="23"/>
        <v>73081</v>
      </c>
      <c r="BF26" s="66">
        <f t="shared" si="23"/>
        <v>0</v>
      </c>
      <c r="BG26" s="66">
        <f t="shared" si="23"/>
        <v>0</v>
      </c>
      <c r="BH26" s="66">
        <f t="shared" si="23"/>
        <v>-41</v>
      </c>
      <c r="BI26" s="66">
        <f t="shared" si="23"/>
        <v>0</v>
      </c>
      <c r="BJ26" s="66">
        <f t="shared" si="23"/>
        <v>0</v>
      </c>
      <c r="BK26" s="66">
        <f t="shared" si="23"/>
        <v>0</v>
      </c>
      <c r="BL26" s="66">
        <f t="shared" si="23"/>
        <v>73040</v>
      </c>
      <c r="BM26" s="66">
        <f t="shared" si="23"/>
        <v>0</v>
      </c>
      <c r="BN26" s="66">
        <f t="shared" si="23"/>
        <v>0</v>
      </c>
      <c r="BO26" s="66">
        <f t="shared" si="23"/>
        <v>300</v>
      </c>
      <c r="BP26" s="66">
        <f t="shared" si="23"/>
        <v>0</v>
      </c>
      <c r="BQ26" s="66">
        <f t="shared" si="23"/>
        <v>0</v>
      </c>
      <c r="BR26" s="66">
        <f t="shared" ref="BR26:DF26" si="24">BR27</f>
        <v>73340</v>
      </c>
      <c r="BS26" s="66">
        <f t="shared" si="24"/>
        <v>0</v>
      </c>
      <c r="BT26" s="66">
        <f t="shared" si="24"/>
        <v>-172</v>
      </c>
      <c r="BU26" s="66">
        <f t="shared" si="24"/>
        <v>0</v>
      </c>
      <c r="BV26" s="66">
        <f t="shared" si="24"/>
        <v>0</v>
      </c>
      <c r="BW26" s="66">
        <f t="shared" si="24"/>
        <v>0</v>
      </c>
      <c r="BX26" s="66">
        <f t="shared" si="24"/>
        <v>0</v>
      </c>
      <c r="BY26" s="66">
        <f t="shared" si="24"/>
        <v>73168</v>
      </c>
      <c r="BZ26" s="66">
        <f t="shared" si="24"/>
        <v>0</v>
      </c>
      <c r="CA26" s="66">
        <f t="shared" si="24"/>
        <v>0</v>
      </c>
      <c r="CB26" s="66">
        <f t="shared" si="24"/>
        <v>-13</v>
      </c>
      <c r="CC26" s="66">
        <f t="shared" si="24"/>
        <v>-500</v>
      </c>
      <c r="CD26" s="66">
        <f t="shared" si="24"/>
        <v>0</v>
      </c>
      <c r="CE26" s="66">
        <f t="shared" si="24"/>
        <v>0</v>
      </c>
      <c r="CF26" s="66">
        <f t="shared" si="24"/>
        <v>72655</v>
      </c>
      <c r="CG26" s="66">
        <f t="shared" si="24"/>
        <v>0</v>
      </c>
      <c r="CH26" s="66">
        <f t="shared" si="24"/>
        <v>0</v>
      </c>
      <c r="CI26" s="66">
        <f t="shared" si="24"/>
        <v>0</v>
      </c>
      <c r="CJ26" s="66">
        <f t="shared" si="24"/>
        <v>0</v>
      </c>
      <c r="CK26" s="66"/>
      <c r="CL26" s="66"/>
      <c r="CM26" s="66">
        <f t="shared" si="24"/>
        <v>0</v>
      </c>
      <c r="CN26" s="66">
        <f t="shared" si="24"/>
        <v>0</v>
      </c>
      <c r="CO26" s="66">
        <f t="shared" si="24"/>
        <v>72655</v>
      </c>
      <c r="CP26" s="66">
        <f t="shared" si="24"/>
        <v>0</v>
      </c>
      <c r="CQ26" s="66">
        <f t="shared" si="24"/>
        <v>0</v>
      </c>
      <c r="CR26" s="66">
        <f t="shared" si="24"/>
        <v>-39</v>
      </c>
      <c r="CS26" s="66">
        <f t="shared" si="24"/>
        <v>0</v>
      </c>
      <c r="CT26" s="66">
        <f t="shared" si="24"/>
        <v>0</v>
      </c>
      <c r="CU26" s="66">
        <f t="shared" si="24"/>
        <v>785</v>
      </c>
      <c r="CV26" s="66">
        <f t="shared" si="24"/>
        <v>0</v>
      </c>
      <c r="CW26" s="66">
        <f t="shared" si="24"/>
        <v>73401</v>
      </c>
      <c r="CX26" s="66">
        <f t="shared" si="24"/>
        <v>0</v>
      </c>
      <c r="CY26" s="66">
        <f t="shared" si="24"/>
        <v>0</v>
      </c>
      <c r="CZ26" s="66">
        <f t="shared" si="24"/>
        <v>-284</v>
      </c>
      <c r="DA26" s="66">
        <f t="shared" si="24"/>
        <v>193</v>
      </c>
      <c r="DB26" s="66">
        <f t="shared" si="24"/>
        <v>0</v>
      </c>
      <c r="DC26" s="66">
        <f t="shared" si="24"/>
        <v>0</v>
      </c>
      <c r="DD26" s="66">
        <f t="shared" si="24"/>
        <v>0</v>
      </c>
      <c r="DE26" s="66">
        <f t="shared" si="24"/>
        <v>73310</v>
      </c>
      <c r="DF26" s="66">
        <f t="shared" si="24"/>
        <v>0</v>
      </c>
    </row>
    <row r="27" spans="1:110" s="12" customFormat="1" ht="33">
      <c r="A27" s="63" t="s">
        <v>136</v>
      </c>
      <c r="B27" s="64" t="s">
        <v>134</v>
      </c>
      <c r="C27" s="64" t="s">
        <v>139</v>
      </c>
      <c r="D27" s="65" t="s">
        <v>131</v>
      </c>
      <c r="E27" s="64" t="s">
        <v>137</v>
      </c>
      <c r="F27" s="55">
        <v>85663</v>
      </c>
      <c r="G27" s="55">
        <f>H27-F27</f>
        <v>21771</v>
      </c>
      <c r="H27" s="67">
        <v>107434</v>
      </c>
      <c r="I27" s="67"/>
      <c r="J27" s="67">
        <v>114272</v>
      </c>
      <c r="K27" s="68"/>
      <c r="L27" s="68"/>
      <c r="M27" s="55">
        <v>114272</v>
      </c>
      <c r="N27" s="55">
        <f>O27-M27</f>
        <v>-36818</v>
      </c>
      <c r="O27" s="55">
        <v>77454</v>
      </c>
      <c r="P27" s="55"/>
      <c r="Q27" s="55">
        <v>77454</v>
      </c>
      <c r="R27" s="57"/>
      <c r="S27" s="57"/>
      <c r="T27" s="55">
        <f>O27+R27</f>
        <v>77454</v>
      </c>
      <c r="U27" s="55">
        <f>Q27+S27</f>
        <v>77454</v>
      </c>
      <c r="V27" s="57"/>
      <c r="W27" s="57"/>
      <c r="X27" s="55">
        <f>T27+V27</f>
        <v>77454</v>
      </c>
      <c r="Y27" s="55">
        <f>U27+W27</f>
        <v>77454</v>
      </c>
      <c r="Z27" s="57"/>
      <c r="AA27" s="55">
        <f>X27+Z27</f>
        <v>77454</v>
      </c>
      <c r="AB27" s="55">
        <f>Y27</f>
        <v>77454</v>
      </c>
      <c r="AC27" s="57"/>
      <c r="AD27" s="57"/>
      <c r="AE27" s="57"/>
      <c r="AF27" s="55">
        <f>AA27+AC27</f>
        <v>77454</v>
      </c>
      <c r="AG27" s="57"/>
      <c r="AH27" s="55">
        <f>AB27</f>
        <v>77454</v>
      </c>
      <c r="AI27" s="57"/>
      <c r="AJ27" s="57"/>
      <c r="AK27" s="55">
        <f>AF27+AI27</f>
        <v>77454</v>
      </c>
      <c r="AL27" s="55">
        <f>AG27</f>
        <v>0</v>
      </c>
      <c r="AM27" s="55">
        <f>AN27-AK27</f>
        <v>-4440</v>
      </c>
      <c r="AN27" s="55">
        <f>71448+1566</f>
        <v>73014</v>
      </c>
      <c r="AO27" s="57"/>
      <c r="AP27" s="57"/>
      <c r="AQ27" s="55">
        <f>AN27+AP27</f>
        <v>73014</v>
      </c>
      <c r="AR27" s="56">
        <f>AO27</f>
        <v>0</v>
      </c>
      <c r="AS27" s="57"/>
      <c r="AT27" s="55">
        <f>AQ27+AS27</f>
        <v>73014</v>
      </c>
      <c r="AU27" s="56">
        <f>AR27</f>
        <v>0</v>
      </c>
      <c r="AV27" s="57"/>
      <c r="AW27" s="57"/>
      <c r="AX27" s="57"/>
      <c r="AY27" s="55">
        <f>AT27+AV27+AW27+AX27</f>
        <v>73014</v>
      </c>
      <c r="AZ27" s="56">
        <f>AU27+AX27</f>
        <v>0</v>
      </c>
      <c r="BA27" s="57"/>
      <c r="BB27" s="57"/>
      <c r="BC27" s="56">
        <v>67</v>
      </c>
      <c r="BD27" s="57"/>
      <c r="BE27" s="55">
        <f>AY27+BA27+BB27+BC27+BD27</f>
        <v>73081</v>
      </c>
      <c r="BF27" s="56">
        <f>AZ27+BD27</f>
        <v>0</v>
      </c>
      <c r="BG27" s="55"/>
      <c r="BH27" s="55">
        <v>-41</v>
      </c>
      <c r="BI27" s="58"/>
      <c r="BJ27" s="58"/>
      <c r="BK27" s="58"/>
      <c r="BL27" s="55">
        <f>BE27+BG27+BH27+BI27+BJ27+BK27</f>
        <v>73040</v>
      </c>
      <c r="BM27" s="55">
        <f>BF27+BK27</f>
        <v>0</v>
      </c>
      <c r="BN27" s="57"/>
      <c r="BO27" s="56">
        <v>300</v>
      </c>
      <c r="BP27" s="57"/>
      <c r="BQ27" s="57"/>
      <c r="BR27" s="55">
        <f>BL27+BN27+BO27+BP27+BQ27</f>
        <v>73340</v>
      </c>
      <c r="BS27" s="55">
        <f>BM27+BQ27</f>
        <v>0</v>
      </c>
      <c r="BT27" s="55">
        <v>-172</v>
      </c>
      <c r="BU27" s="55"/>
      <c r="BV27" s="55"/>
      <c r="BW27" s="55"/>
      <c r="BX27" s="55"/>
      <c r="BY27" s="55">
        <f>BR27+BT27+BU27+BV27+BW27+BX27</f>
        <v>73168</v>
      </c>
      <c r="BZ27" s="55">
        <f>BS27+BX27</f>
        <v>0</v>
      </c>
      <c r="CA27" s="57"/>
      <c r="CB27" s="56">
        <v>-13</v>
      </c>
      <c r="CC27" s="56">
        <v>-500</v>
      </c>
      <c r="CD27" s="56"/>
      <c r="CE27" s="57"/>
      <c r="CF27" s="55">
        <f>BY27+CA27+CB27+CC27+CE27</f>
        <v>72655</v>
      </c>
      <c r="CG27" s="55">
        <f>BZ27+CE27</f>
        <v>0</v>
      </c>
      <c r="CH27" s="57"/>
      <c r="CI27" s="57"/>
      <c r="CJ27" s="57"/>
      <c r="CK27" s="57"/>
      <c r="CL27" s="57"/>
      <c r="CM27" s="57"/>
      <c r="CN27" s="57"/>
      <c r="CO27" s="55">
        <f>CF27+CH27+CI27+CJ27+CK27+CL27+CM27+CN27</f>
        <v>72655</v>
      </c>
      <c r="CP27" s="55">
        <f>CG27+CN27</f>
        <v>0</v>
      </c>
      <c r="CQ27" s="55"/>
      <c r="CR27" s="56">
        <v>-39</v>
      </c>
      <c r="CS27" s="57"/>
      <c r="CT27" s="57"/>
      <c r="CU27" s="56">
        <v>785</v>
      </c>
      <c r="CV27" s="57"/>
      <c r="CW27" s="55">
        <f>CO27+CQ27+CR27+CS27+CT27+CU27+CV27</f>
        <v>73401</v>
      </c>
      <c r="CX27" s="55">
        <f>CP27+CV27</f>
        <v>0</v>
      </c>
      <c r="CY27" s="55"/>
      <c r="CZ27" s="56">
        <v>-284</v>
      </c>
      <c r="DA27" s="69">
        <v>193</v>
      </c>
      <c r="DB27" s="57"/>
      <c r="DC27" s="57"/>
      <c r="DD27" s="56"/>
      <c r="DE27" s="55">
        <f>CW27+CY27+CZ27+DA27+DB27+DC27+DD27</f>
        <v>73310</v>
      </c>
      <c r="DF27" s="55">
        <f>CX27+DD27</f>
        <v>0</v>
      </c>
    </row>
    <row r="28" spans="1:110" s="14" customFormat="1" ht="36" customHeight="1">
      <c r="A28" s="63" t="s">
        <v>22</v>
      </c>
      <c r="B28" s="64" t="s">
        <v>134</v>
      </c>
      <c r="C28" s="64" t="s">
        <v>139</v>
      </c>
      <c r="D28" s="65" t="s">
        <v>131</v>
      </c>
      <c r="E28" s="64"/>
      <c r="F28" s="55">
        <f t="shared" ref="F28:BQ28" si="25">F29</f>
        <v>681</v>
      </c>
      <c r="G28" s="55">
        <f t="shared" si="25"/>
        <v>357</v>
      </c>
      <c r="H28" s="55">
        <f t="shared" si="25"/>
        <v>1038</v>
      </c>
      <c r="I28" s="55">
        <f t="shared" si="25"/>
        <v>0</v>
      </c>
      <c r="J28" s="55">
        <f t="shared" si="25"/>
        <v>1112</v>
      </c>
      <c r="K28" s="55">
        <f t="shared" si="25"/>
        <v>0</v>
      </c>
      <c r="L28" s="55">
        <f t="shared" si="25"/>
        <v>0</v>
      </c>
      <c r="M28" s="55">
        <f t="shared" si="25"/>
        <v>1112</v>
      </c>
      <c r="N28" s="55">
        <f t="shared" si="25"/>
        <v>-371</v>
      </c>
      <c r="O28" s="55">
        <f t="shared" si="25"/>
        <v>741</v>
      </c>
      <c r="P28" s="55">
        <f t="shared" si="25"/>
        <v>0</v>
      </c>
      <c r="Q28" s="55">
        <f t="shared" si="25"/>
        <v>741</v>
      </c>
      <c r="R28" s="55">
        <f t="shared" si="25"/>
        <v>0</v>
      </c>
      <c r="S28" s="55">
        <f t="shared" si="25"/>
        <v>0</v>
      </c>
      <c r="T28" s="55">
        <f t="shared" si="25"/>
        <v>741</v>
      </c>
      <c r="U28" s="55">
        <f t="shared" si="25"/>
        <v>741</v>
      </c>
      <c r="V28" s="55">
        <f t="shared" si="25"/>
        <v>0</v>
      </c>
      <c r="W28" s="55">
        <f t="shared" si="25"/>
        <v>0</v>
      </c>
      <c r="X28" s="55">
        <f t="shared" si="25"/>
        <v>741</v>
      </c>
      <c r="Y28" s="55">
        <f t="shared" si="25"/>
        <v>741</v>
      </c>
      <c r="Z28" s="55">
        <f t="shared" si="25"/>
        <v>0</v>
      </c>
      <c r="AA28" s="55">
        <f t="shared" si="25"/>
        <v>741</v>
      </c>
      <c r="AB28" s="55">
        <f t="shared" si="25"/>
        <v>741</v>
      </c>
      <c r="AC28" s="55">
        <f t="shared" si="25"/>
        <v>0</v>
      </c>
      <c r="AD28" s="55">
        <f t="shared" si="25"/>
        <v>0</v>
      </c>
      <c r="AE28" s="55"/>
      <c r="AF28" s="55">
        <f t="shared" si="25"/>
        <v>741</v>
      </c>
      <c r="AG28" s="55">
        <f t="shared" si="25"/>
        <v>0</v>
      </c>
      <c r="AH28" s="55">
        <f t="shared" si="25"/>
        <v>741</v>
      </c>
      <c r="AI28" s="55">
        <f t="shared" si="25"/>
        <v>0</v>
      </c>
      <c r="AJ28" s="55">
        <f t="shared" si="25"/>
        <v>0</v>
      </c>
      <c r="AK28" s="55">
        <f t="shared" si="25"/>
        <v>741</v>
      </c>
      <c r="AL28" s="55">
        <f t="shared" si="25"/>
        <v>0</v>
      </c>
      <c r="AM28" s="55">
        <f t="shared" si="25"/>
        <v>11</v>
      </c>
      <c r="AN28" s="55">
        <f t="shared" si="25"/>
        <v>752</v>
      </c>
      <c r="AO28" s="55">
        <f t="shared" si="25"/>
        <v>0</v>
      </c>
      <c r="AP28" s="55">
        <f t="shared" si="25"/>
        <v>0</v>
      </c>
      <c r="AQ28" s="55">
        <f t="shared" si="25"/>
        <v>752</v>
      </c>
      <c r="AR28" s="55">
        <f t="shared" si="25"/>
        <v>0</v>
      </c>
      <c r="AS28" s="55">
        <f t="shared" si="25"/>
        <v>0</v>
      </c>
      <c r="AT28" s="55">
        <f t="shared" si="25"/>
        <v>752</v>
      </c>
      <c r="AU28" s="55">
        <f t="shared" si="25"/>
        <v>0</v>
      </c>
      <c r="AV28" s="55">
        <f t="shared" si="25"/>
        <v>0</v>
      </c>
      <c r="AW28" s="55">
        <f t="shared" si="25"/>
        <v>0</v>
      </c>
      <c r="AX28" s="55">
        <f t="shared" si="25"/>
        <v>0</v>
      </c>
      <c r="AY28" s="55">
        <f t="shared" si="25"/>
        <v>752</v>
      </c>
      <c r="AZ28" s="55">
        <f t="shared" si="25"/>
        <v>0</v>
      </c>
      <c r="BA28" s="55">
        <f t="shared" si="25"/>
        <v>0</v>
      </c>
      <c r="BB28" s="55">
        <f t="shared" si="25"/>
        <v>0</v>
      </c>
      <c r="BC28" s="55">
        <f t="shared" si="25"/>
        <v>0</v>
      </c>
      <c r="BD28" s="55">
        <f t="shared" si="25"/>
        <v>0</v>
      </c>
      <c r="BE28" s="55">
        <f t="shared" si="25"/>
        <v>752</v>
      </c>
      <c r="BF28" s="55">
        <f t="shared" si="25"/>
        <v>0</v>
      </c>
      <c r="BG28" s="55">
        <f t="shared" si="25"/>
        <v>0</v>
      </c>
      <c r="BH28" s="55">
        <f t="shared" si="25"/>
        <v>0</v>
      </c>
      <c r="BI28" s="55">
        <f t="shared" si="25"/>
        <v>0</v>
      </c>
      <c r="BJ28" s="55">
        <f t="shared" si="25"/>
        <v>0</v>
      </c>
      <c r="BK28" s="55">
        <f t="shared" si="25"/>
        <v>0</v>
      </c>
      <c r="BL28" s="55">
        <f t="shared" si="25"/>
        <v>752</v>
      </c>
      <c r="BM28" s="55">
        <f t="shared" si="25"/>
        <v>0</v>
      </c>
      <c r="BN28" s="55">
        <f t="shared" si="25"/>
        <v>0</v>
      </c>
      <c r="BO28" s="55">
        <f t="shared" si="25"/>
        <v>0</v>
      </c>
      <c r="BP28" s="55">
        <f t="shared" si="25"/>
        <v>0</v>
      </c>
      <c r="BQ28" s="55">
        <f t="shared" si="25"/>
        <v>0</v>
      </c>
      <c r="BR28" s="55">
        <f t="shared" ref="BR28:DF28" si="26">BR29</f>
        <v>752</v>
      </c>
      <c r="BS28" s="55">
        <f t="shared" si="26"/>
        <v>0</v>
      </c>
      <c r="BT28" s="55">
        <f t="shared" si="26"/>
        <v>-4</v>
      </c>
      <c r="BU28" s="55">
        <f t="shared" si="26"/>
        <v>0</v>
      </c>
      <c r="BV28" s="55">
        <f t="shared" si="26"/>
        <v>0</v>
      </c>
      <c r="BW28" s="55">
        <f t="shared" si="26"/>
        <v>0</v>
      </c>
      <c r="BX28" s="55">
        <f t="shared" si="26"/>
        <v>0</v>
      </c>
      <c r="BY28" s="55">
        <f t="shared" si="26"/>
        <v>748</v>
      </c>
      <c r="BZ28" s="55">
        <f t="shared" si="26"/>
        <v>0</v>
      </c>
      <c r="CA28" s="55">
        <f t="shared" si="26"/>
        <v>0</v>
      </c>
      <c r="CB28" s="55">
        <f t="shared" si="26"/>
        <v>0</v>
      </c>
      <c r="CC28" s="55">
        <f t="shared" si="26"/>
        <v>-20</v>
      </c>
      <c r="CD28" s="55">
        <f t="shared" si="26"/>
        <v>0</v>
      </c>
      <c r="CE28" s="55">
        <f t="shared" si="26"/>
        <v>0</v>
      </c>
      <c r="CF28" s="55">
        <f t="shared" si="26"/>
        <v>728</v>
      </c>
      <c r="CG28" s="55">
        <f t="shared" si="26"/>
        <v>0</v>
      </c>
      <c r="CH28" s="55">
        <f t="shared" si="26"/>
        <v>0</v>
      </c>
      <c r="CI28" s="55">
        <f t="shared" si="26"/>
        <v>0</v>
      </c>
      <c r="CJ28" s="55">
        <f t="shared" si="26"/>
        <v>0</v>
      </c>
      <c r="CK28" s="55"/>
      <c r="CL28" s="55"/>
      <c r="CM28" s="55">
        <f t="shared" si="26"/>
        <v>0</v>
      </c>
      <c r="CN28" s="55">
        <f t="shared" si="26"/>
        <v>0</v>
      </c>
      <c r="CO28" s="55">
        <f t="shared" si="26"/>
        <v>728</v>
      </c>
      <c r="CP28" s="55">
        <f t="shared" si="26"/>
        <v>0</v>
      </c>
      <c r="CQ28" s="55">
        <f t="shared" si="26"/>
        <v>0</v>
      </c>
      <c r="CR28" s="55">
        <f t="shared" si="26"/>
        <v>0</v>
      </c>
      <c r="CS28" s="55">
        <f t="shared" si="26"/>
        <v>0</v>
      </c>
      <c r="CT28" s="55">
        <f t="shared" si="26"/>
        <v>0</v>
      </c>
      <c r="CU28" s="55">
        <f t="shared" si="26"/>
        <v>0</v>
      </c>
      <c r="CV28" s="55">
        <f t="shared" si="26"/>
        <v>0</v>
      </c>
      <c r="CW28" s="55">
        <f t="shared" si="26"/>
        <v>728</v>
      </c>
      <c r="CX28" s="55">
        <f t="shared" si="26"/>
        <v>0</v>
      </c>
      <c r="CY28" s="55">
        <f t="shared" si="26"/>
        <v>0</v>
      </c>
      <c r="CZ28" s="55">
        <f t="shared" si="26"/>
        <v>0</v>
      </c>
      <c r="DA28" s="55">
        <f t="shared" si="26"/>
        <v>0</v>
      </c>
      <c r="DB28" s="55">
        <f t="shared" si="26"/>
        <v>0</v>
      </c>
      <c r="DC28" s="55">
        <f t="shared" si="26"/>
        <v>0</v>
      </c>
      <c r="DD28" s="55">
        <f t="shared" si="26"/>
        <v>0</v>
      </c>
      <c r="DE28" s="55">
        <f t="shared" si="26"/>
        <v>728</v>
      </c>
      <c r="DF28" s="55">
        <f t="shared" si="26"/>
        <v>0</v>
      </c>
    </row>
    <row r="29" spans="1:110" s="14" customFormat="1" ht="38.25" customHeight="1">
      <c r="A29" s="63" t="s">
        <v>136</v>
      </c>
      <c r="B29" s="64" t="s">
        <v>134</v>
      </c>
      <c r="C29" s="64" t="s">
        <v>139</v>
      </c>
      <c r="D29" s="65" t="s">
        <v>131</v>
      </c>
      <c r="E29" s="64" t="s">
        <v>137</v>
      </c>
      <c r="F29" s="55">
        <v>681</v>
      </c>
      <c r="G29" s="55">
        <f>H29-F29</f>
        <v>357</v>
      </c>
      <c r="H29" s="55">
        <v>1038</v>
      </c>
      <c r="I29" s="55"/>
      <c r="J29" s="55">
        <v>1112</v>
      </c>
      <c r="K29" s="70"/>
      <c r="L29" s="70"/>
      <c r="M29" s="55">
        <v>1112</v>
      </c>
      <c r="N29" s="55">
        <f>O29-M29</f>
        <v>-371</v>
      </c>
      <c r="O29" s="55">
        <v>741</v>
      </c>
      <c r="P29" s="55"/>
      <c r="Q29" s="55">
        <v>741</v>
      </c>
      <c r="R29" s="70"/>
      <c r="S29" s="70"/>
      <c r="T29" s="55">
        <f>O29+R29</f>
        <v>741</v>
      </c>
      <c r="U29" s="55">
        <f>Q29+S29</f>
        <v>741</v>
      </c>
      <c r="V29" s="70"/>
      <c r="W29" s="70"/>
      <c r="X29" s="55">
        <f>T29+V29</f>
        <v>741</v>
      </c>
      <c r="Y29" s="55">
        <f>U29+W29</f>
        <v>741</v>
      </c>
      <c r="Z29" s="70"/>
      <c r="AA29" s="55">
        <f>X29+Z29</f>
        <v>741</v>
      </c>
      <c r="AB29" s="55">
        <f>Y29</f>
        <v>741</v>
      </c>
      <c r="AC29" s="70"/>
      <c r="AD29" s="70"/>
      <c r="AE29" s="70"/>
      <c r="AF29" s="55">
        <f>AA29+AC29</f>
        <v>741</v>
      </c>
      <c r="AG29" s="70"/>
      <c r="AH29" s="55">
        <f>AB29</f>
        <v>741</v>
      </c>
      <c r="AI29" s="70"/>
      <c r="AJ29" s="70"/>
      <c r="AK29" s="55">
        <f>AF29+AI29</f>
        <v>741</v>
      </c>
      <c r="AL29" s="55">
        <f>AG29</f>
        <v>0</v>
      </c>
      <c r="AM29" s="55">
        <f>AN29-AK29</f>
        <v>11</v>
      </c>
      <c r="AN29" s="56">
        <v>752</v>
      </c>
      <c r="AO29" s="70"/>
      <c r="AP29" s="70"/>
      <c r="AQ29" s="55">
        <f>AN29+AP29</f>
        <v>752</v>
      </c>
      <c r="AR29" s="56">
        <f>AO29</f>
        <v>0</v>
      </c>
      <c r="AS29" s="70"/>
      <c r="AT29" s="55">
        <f>AQ29+AS29</f>
        <v>752</v>
      </c>
      <c r="AU29" s="56">
        <f>AR29</f>
        <v>0</v>
      </c>
      <c r="AV29" s="70"/>
      <c r="AW29" s="70"/>
      <c r="AX29" s="70"/>
      <c r="AY29" s="55">
        <f>AT29+AV29+AW29+AX29</f>
        <v>752</v>
      </c>
      <c r="AZ29" s="56">
        <f>AU29+AX29</f>
        <v>0</v>
      </c>
      <c r="BA29" s="70"/>
      <c r="BB29" s="70"/>
      <c r="BC29" s="70"/>
      <c r="BD29" s="70"/>
      <c r="BE29" s="55">
        <f>AY29+BA29+BB29+BC29+BD29</f>
        <v>752</v>
      </c>
      <c r="BF29" s="56">
        <f>AZ29+BD29</f>
        <v>0</v>
      </c>
      <c r="BG29" s="55"/>
      <c r="BH29" s="55"/>
      <c r="BI29" s="71"/>
      <c r="BJ29" s="71"/>
      <c r="BK29" s="71"/>
      <c r="BL29" s="55">
        <f>BE29+BG29+BH29+BI29+BJ29+BK29</f>
        <v>752</v>
      </c>
      <c r="BM29" s="55">
        <f>BF29+BK29</f>
        <v>0</v>
      </c>
      <c r="BN29" s="70"/>
      <c r="BO29" s="70"/>
      <c r="BP29" s="70"/>
      <c r="BQ29" s="70"/>
      <c r="BR29" s="55">
        <f>BL29+BN29+BO29+BP29+BQ29</f>
        <v>752</v>
      </c>
      <c r="BS29" s="55">
        <f>BM29+BQ29</f>
        <v>0</v>
      </c>
      <c r="BT29" s="55">
        <v>-4</v>
      </c>
      <c r="BU29" s="72"/>
      <c r="BV29" s="72"/>
      <c r="BW29" s="72"/>
      <c r="BX29" s="72"/>
      <c r="BY29" s="55">
        <f>BR29+BT29+BU29+BV29+BW29+BX29</f>
        <v>748</v>
      </c>
      <c r="BZ29" s="55">
        <f>BS29+BX29</f>
        <v>0</v>
      </c>
      <c r="CA29" s="70"/>
      <c r="CB29" s="70"/>
      <c r="CC29" s="56">
        <v>-20</v>
      </c>
      <c r="CD29" s="56"/>
      <c r="CE29" s="70"/>
      <c r="CF29" s="55">
        <f>BY29+CA29+CB29+CC29+CE29</f>
        <v>728</v>
      </c>
      <c r="CG29" s="55">
        <f>BZ29+CE29</f>
        <v>0</v>
      </c>
      <c r="CH29" s="70"/>
      <c r="CI29" s="70"/>
      <c r="CJ29" s="70"/>
      <c r="CK29" s="70"/>
      <c r="CL29" s="70"/>
      <c r="CM29" s="70"/>
      <c r="CN29" s="70"/>
      <c r="CO29" s="55">
        <f>CF29+CH29+CI29+CJ29+CK29+CL29+CM29+CN29</f>
        <v>728</v>
      </c>
      <c r="CP29" s="55">
        <f>CG29+CN29</f>
        <v>0</v>
      </c>
      <c r="CQ29" s="55"/>
      <c r="CR29" s="70"/>
      <c r="CS29" s="70"/>
      <c r="CT29" s="70"/>
      <c r="CU29" s="70"/>
      <c r="CV29" s="70"/>
      <c r="CW29" s="55">
        <f>CO29+CQ29+CR29+CS29+CT29+CU29+CV29</f>
        <v>728</v>
      </c>
      <c r="CX29" s="55">
        <f>CP29+CV29</f>
        <v>0</v>
      </c>
      <c r="CY29" s="55"/>
      <c r="CZ29" s="70"/>
      <c r="DA29" s="70"/>
      <c r="DB29" s="70"/>
      <c r="DC29" s="70"/>
      <c r="DD29" s="70"/>
      <c r="DE29" s="55">
        <f>CW29+CY29+CZ29+DA29+DB29+DC29+DD29</f>
        <v>728</v>
      </c>
      <c r="DF29" s="55">
        <f>CX29+DD29</f>
        <v>0</v>
      </c>
    </row>
    <row r="30" spans="1:110" s="12" customFormat="1" ht="40.5" customHeight="1">
      <c r="A30" s="63" t="s">
        <v>23</v>
      </c>
      <c r="B30" s="64" t="s">
        <v>134</v>
      </c>
      <c r="C30" s="64" t="s">
        <v>139</v>
      </c>
      <c r="D30" s="65" t="s">
        <v>131</v>
      </c>
      <c r="E30" s="64"/>
      <c r="F30" s="55">
        <f t="shared" ref="F30:BQ30" si="27">F31</f>
        <v>1160</v>
      </c>
      <c r="G30" s="55">
        <f t="shared" si="27"/>
        <v>497</v>
      </c>
      <c r="H30" s="55">
        <f t="shared" si="27"/>
        <v>1657</v>
      </c>
      <c r="I30" s="55">
        <f t="shared" si="27"/>
        <v>0</v>
      </c>
      <c r="J30" s="55">
        <f t="shared" si="27"/>
        <v>1775</v>
      </c>
      <c r="K30" s="55">
        <f t="shared" si="27"/>
        <v>0</v>
      </c>
      <c r="L30" s="55">
        <f t="shared" si="27"/>
        <v>0</v>
      </c>
      <c r="M30" s="55">
        <f t="shared" si="27"/>
        <v>1775</v>
      </c>
      <c r="N30" s="55">
        <f t="shared" si="27"/>
        <v>-445</v>
      </c>
      <c r="O30" s="55">
        <f t="shared" si="27"/>
        <v>1330</v>
      </c>
      <c r="P30" s="55">
        <f t="shared" si="27"/>
        <v>0</v>
      </c>
      <c r="Q30" s="55">
        <f t="shared" si="27"/>
        <v>1330</v>
      </c>
      <c r="R30" s="55">
        <f t="shared" si="27"/>
        <v>0</v>
      </c>
      <c r="S30" s="55">
        <f t="shared" si="27"/>
        <v>0</v>
      </c>
      <c r="T30" s="55">
        <f t="shared" si="27"/>
        <v>1330</v>
      </c>
      <c r="U30" s="55">
        <f t="shared" si="27"/>
        <v>1330</v>
      </c>
      <c r="V30" s="55">
        <f t="shared" si="27"/>
        <v>0</v>
      </c>
      <c r="W30" s="55">
        <f t="shared" si="27"/>
        <v>0</v>
      </c>
      <c r="X30" s="55">
        <f t="shared" si="27"/>
        <v>1330</v>
      </c>
      <c r="Y30" s="55">
        <f t="shared" si="27"/>
        <v>1330</v>
      </c>
      <c r="Z30" s="57"/>
      <c r="AA30" s="55">
        <f t="shared" si="27"/>
        <v>1330</v>
      </c>
      <c r="AB30" s="55">
        <f t="shared" si="27"/>
        <v>1330</v>
      </c>
      <c r="AC30" s="57"/>
      <c r="AD30" s="57"/>
      <c r="AE30" s="57"/>
      <c r="AF30" s="55">
        <f t="shared" si="27"/>
        <v>1330</v>
      </c>
      <c r="AG30" s="57"/>
      <c r="AH30" s="55">
        <f t="shared" si="27"/>
        <v>1330</v>
      </c>
      <c r="AI30" s="55">
        <f t="shared" si="27"/>
        <v>0</v>
      </c>
      <c r="AJ30" s="55">
        <f t="shared" si="27"/>
        <v>0</v>
      </c>
      <c r="AK30" s="55">
        <f t="shared" si="27"/>
        <v>1330</v>
      </c>
      <c r="AL30" s="55">
        <f t="shared" si="27"/>
        <v>0</v>
      </c>
      <c r="AM30" s="55">
        <f t="shared" si="27"/>
        <v>23</v>
      </c>
      <c r="AN30" s="55">
        <f t="shared" si="27"/>
        <v>1353</v>
      </c>
      <c r="AO30" s="55">
        <f t="shared" si="27"/>
        <v>0</v>
      </c>
      <c r="AP30" s="55">
        <f t="shared" si="27"/>
        <v>0</v>
      </c>
      <c r="AQ30" s="55">
        <f t="shared" si="27"/>
        <v>1353</v>
      </c>
      <c r="AR30" s="55">
        <f t="shared" si="27"/>
        <v>0</v>
      </c>
      <c r="AS30" s="55">
        <f t="shared" si="27"/>
        <v>0</v>
      </c>
      <c r="AT30" s="55">
        <f t="shared" si="27"/>
        <v>1353</v>
      </c>
      <c r="AU30" s="55">
        <f t="shared" si="27"/>
        <v>0</v>
      </c>
      <c r="AV30" s="55">
        <f t="shared" si="27"/>
        <v>0</v>
      </c>
      <c r="AW30" s="55">
        <f t="shared" si="27"/>
        <v>0</v>
      </c>
      <c r="AX30" s="55">
        <f t="shared" si="27"/>
        <v>0</v>
      </c>
      <c r="AY30" s="55">
        <f t="shared" si="27"/>
        <v>1353</v>
      </c>
      <c r="AZ30" s="55">
        <f t="shared" si="27"/>
        <v>0</v>
      </c>
      <c r="BA30" s="55">
        <f t="shared" si="27"/>
        <v>0</v>
      </c>
      <c r="BB30" s="55">
        <f t="shared" si="27"/>
        <v>0</v>
      </c>
      <c r="BC30" s="55">
        <f t="shared" si="27"/>
        <v>0</v>
      </c>
      <c r="BD30" s="55">
        <f t="shared" si="27"/>
        <v>0</v>
      </c>
      <c r="BE30" s="55">
        <f t="shared" si="27"/>
        <v>1353</v>
      </c>
      <c r="BF30" s="55">
        <f t="shared" si="27"/>
        <v>0</v>
      </c>
      <c r="BG30" s="55">
        <f t="shared" si="27"/>
        <v>0</v>
      </c>
      <c r="BH30" s="55">
        <f t="shared" si="27"/>
        <v>0</v>
      </c>
      <c r="BI30" s="55">
        <f t="shared" si="27"/>
        <v>0</v>
      </c>
      <c r="BJ30" s="55">
        <f t="shared" si="27"/>
        <v>0</v>
      </c>
      <c r="BK30" s="55">
        <f t="shared" si="27"/>
        <v>0</v>
      </c>
      <c r="BL30" s="55">
        <f t="shared" si="27"/>
        <v>1353</v>
      </c>
      <c r="BM30" s="55">
        <f t="shared" si="27"/>
        <v>0</v>
      </c>
      <c r="BN30" s="55">
        <f t="shared" si="27"/>
        <v>0</v>
      </c>
      <c r="BO30" s="55">
        <f t="shared" si="27"/>
        <v>0</v>
      </c>
      <c r="BP30" s="55">
        <f t="shared" si="27"/>
        <v>0</v>
      </c>
      <c r="BQ30" s="55">
        <f t="shared" si="27"/>
        <v>0</v>
      </c>
      <c r="BR30" s="55">
        <f t="shared" ref="BR30:DF30" si="28">BR31</f>
        <v>1353</v>
      </c>
      <c r="BS30" s="55">
        <f t="shared" si="28"/>
        <v>0</v>
      </c>
      <c r="BT30" s="55">
        <f t="shared" si="28"/>
        <v>-135</v>
      </c>
      <c r="BU30" s="55">
        <f t="shared" si="28"/>
        <v>0</v>
      </c>
      <c r="BV30" s="55">
        <f t="shared" si="28"/>
        <v>0</v>
      </c>
      <c r="BW30" s="55">
        <f t="shared" si="28"/>
        <v>0</v>
      </c>
      <c r="BX30" s="55">
        <f t="shared" si="28"/>
        <v>0</v>
      </c>
      <c r="BY30" s="55">
        <f t="shared" si="28"/>
        <v>1218</v>
      </c>
      <c r="BZ30" s="55">
        <f t="shared" si="28"/>
        <v>0</v>
      </c>
      <c r="CA30" s="55">
        <f t="shared" si="28"/>
        <v>0</v>
      </c>
      <c r="CB30" s="55">
        <f t="shared" si="28"/>
        <v>0</v>
      </c>
      <c r="CC30" s="55">
        <f t="shared" si="28"/>
        <v>-400</v>
      </c>
      <c r="CD30" s="55">
        <f t="shared" si="28"/>
        <v>0</v>
      </c>
      <c r="CE30" s="55">
        <f t="shared" si="28"/>
        <v>0</v>
      </c>
      <c r="CF30" s="55">
        <f t="shared" si="28"/>
        <v>818</v>
      </c>
      <c r="CG30" s="55">
        <f t="shared" si="28"/>
        <v>0</v>
      </c>
      <c r="CH30" s="55">
        <f t="shared" si="28"/>
        <v>0</v>
      </c>
      <c r="CI30" s="55">
        <f t="shared" si="28"/>
        <v>0</v>
      </c>
      <c r="CJ30" s="55">
        <f t="shared" si="28"/>
        <v>0</v>
      </c>
      <c r="CK30" s="55"/>
      <c r="CL30" s="55"/>
      <c r="CM30" s="55">
        <f t="shared" si="28"/>
        <v>0</v>
      </c>
      <c r="CN30" s="55">
        <f t="shared" si="28"/>
        <v>0</v>
      </c>
      <c r="CO30" s="55">
        <f t="shared" si="28"/>
        <v>818</v>
      </c>
      <c r="CP30" s="55">
        <f t="shared" si="28"/>
        <v>0</v>
      </c>
      <c r="CQ30" s="55">
        <f t="shared" si="28"/>
        <v>0</v>
      </c>
      <c r="CR30" s="55">
        <f t="shared" si="28"/>
        <v>0</v>
      </c>
      <c r="CS30" s="55">
        <f t="shared" si="28"/>
        <v>0</v>
      </c>
      <c r="CT30" s="55">
        <f t="shared" si="28"/>
        <v>0</v>
      </c>
      <c r="CU30" s="55">
        <f t="shared" si="28"/>
        <v>0</v>
      </c>
      <c r="CV30" s="55">
        <f t="shared" si="28"/>
        <v>0</v>
      </c>
      <c r="CW30" s="55">
        <f t="shared" si="28"/>
        <v>818</v>
      </c>
      <c r="CX30" s="55">
        <f t="shared" si="28"/>
        <v>0</v>
      </c>
      <c r="CY30" s="55">
        <f t="shared" si="28"/>
        <v>0</v>
      </c>
      <c r="CZ30" s="55">
        <f t="shared" si="28"/>
        <v>0</v>
      </c>
      <c r="DA30" s="55">
        <f t="shared" si="28"/>
        <v>0</v>
      </c>
      <c r="DB30" s="55">
        <f t="shared" si="28"/>
        <v>0</v>
      </c>
      <c r="DC30" s="55">
        <f t="shared" si="28"/>
        <v>0</v>
      </c>
      <c r="DD30" s="55">
        <f t="shared" si="28"/>
        <v>0</v>
      </c>
      <c r="DE30" s="55">
        <f t="shared" si="28"/>
        <v>818</v>
      </c>
      <c r="DF30" s="55">
        <f t="shared" si="28"/>
        <v>0</v>
      </c>
    </row>
    <row r="31" spans="1:110" s="14" customFormat="1" ht="40.5" customHeight="1">
      <c r="A31" s="63" t="s">
        <v>136</v>
      </c>
      <c r="B31" s="64" t="s">
        <v>134</v>
      </c>
      <c r="C31" s="64" t="s">
        <v>139</v>
      </c>
      <c r="D31" s="65" t="s">
        <v>131</v>
      </c>
      <c r="E31" s="64" t="s">
        <v>137</v>
      </c>
      <c r="F31" s="55">
        <v>1160</v>
      </c>
      <c r="G31" s="55">
        <f>H31-F31</f>
        <v>497</v>
      </c>
      <c r="H31" s="55">
        <v>1657</v>
      </c>
      <c r="I31" s="55"/>
      <c r="J31" s="55">
        <v>1775</v>
      </c>
      <c r="K31" s="70"/>
      <c r="L31" s="70"/>
      <c r="M31" s="55">
        <v>1775</v>
      </c>
      <c r="N31" s="55">
        <f>O31-M31</f>
        <v>-445</v>
      </c>
      <c r="O31" s="55">
        <v>1330</v>
      </c>
      <c r="P31" s="55"/>
      <c r="Q31" s="55">
        <v>1330</v>
      </c>
      <c r="R31" s="70"/>
      <c r="S31" s="70"/>
      <c r="T31" s="55">
        <f>O31+R31</f>
        <v>1330</v>
      </c>
      <c r="U31" s="55">
        <f>Q31+S31</f>
        <v>1330</v>
      </c>
      <c r="V31" s="70"/>
      <c r="W31" s="70"/>
      <c r="X31" s="55">
        <f>T31+V31</f>
        <v>1330</v>
      </c>
      <c r="Y31" s="55">
        <f>U31+W31</f>
        <v>1330</v>
      </c>
      <c r="Z31" s="70"/>
      <c r="AA31" s="55">
        <f>X31+Z31</f>
        <v>1330</v>
      </c>
      <c r="AB31" s="55">
        <f>Y31</f>
        <v>1330</v>
      </c>
      <c r="AC31" s="70"/>
      <c r="AD31" s="70"/>
      <c r="AE31" s="70"/>
      <c r="AF31" s="55">
        <f>AA31+AC31</f>
        <v>1330</v>
      </c>
      <c r="AG31" s="70"/>
      <c r="AH31" s="55">
        <f>AB31</f>
        <v>1330</v>
      </c>
      <c r="AI31" s="70"/>
      <c r="AJ31" s="70"/>
      <c r="AK31" s="55">
        <f>AF31+AI31</f>
        <v>1330</v>
      </c>
      <c r="AL31" s="55">
        <f>AG31</f>
        <v>0</v>
      </c>
      <c r="AM31" s="55">
        <f>AN31-AK31</f>
        <v>23</v>
      </c>
      <c r="AN31" s="55">
        <v>1353</v>
      </c>
      <c r="AO31" s="70"/>
      <c r="AP31" s="70"/>
      <c r="AQ31" s="55">
        <f>AN31+AP31</f>
        <v>1353</v>
      </c>
      <c r="AR31" s="56">
        <f>AO31</f>
        <v>0</v>
      </c>
      <c r="AS31" s="70"/>
      <c r="AT31" s="55">
        <f>AQ31+AS31</f>
        <v>1353</v>
      </c>
      <c r="AU31" s="56">
        <f>AR31</f>
        <v>0</v>
      </c>
      <c r="AV31" s="70"/>
      <c r="AW31" s="70"/>
      <c r="AX31" s="70"/>
      <c r="AY31" s="55">
        <f>AT31+AV31+AW31+AX31</f>
        <v>1353</v>
      </c>
      <c r="AZ31" s="56">
        <f>AU31+AX31</f>
        <v>0</v>
      </c>
      <c r="BA31" s="70"/>
      <c r="BB31" s="70"/>
      <c r="BC31" s="70"/>
      <c r="BD31" s="70"/>
      <c r="BE31" s="55">
        <f>AY31+BA31+BB31+BC31+BD31</f>
        <v>1353</v>
      </c>
      <c r="BF31" s="56">
        <f>AZ31+BD31</f>
        <v>0</v>
      </c>
      <c r="BG31" s="55"/>
      <c r="BH31" s="55"/>
      <c r="BI31" s="71"/>
      <c r="BJ31" s="71"/>
      <c r="BK31" s="71"/>
      <c r="BL31" s="55">
        <f>BE31+BG31+BH31+BI31+BJ31+BK31</f>
        <v>1353</v>
      </c>
      <c r="BM31" s="55">
        <f>BF31+BK31</f>
        <v>0</v>
      </c>
      <c r="BN31" s="70"/>
      <c r="BO31" s="70"/>
      <c r="BP31" s="70"/>
      <c r="BQ31" s="70"/>
      <c r="BR31" s="55">
        <f>BL31+BN31+BO31+BP31+BQ31</f>
        <v>1353</v>
      </c>
      <c r="BS31" s="55">
        <f>BM31+BQ31</f>
        <v>0</v>
      </c>
      <c r="BT31" s="55">
        <v>-135</v>
      </c>
      <c r="BU31" s="72"/>
      <c r="BV31" s="72"/>
      <c r="BW31" s="72"/>
      <c r="BX31" s="72"/>
      <c r="BY31" s="55">
        <f>BR31+BT31+BU31+BV31+BW31+BX31</f>
        <v>1218</v>
      </c>
      <c r="BZ31" s="55">
        <f>BS31+BX31</f>
        <v>0</v>
      </c>
      <c r="CA31" s="70"/>
      <c r="CB31" s="56"/>
      <c r="CC31" s="56">
        <v>-400</v>
      </c>
      <c r="CD31" s="56"/>
      <c r="CE31" s="70"/>
      <c r="CF31" s="55">
        <f>BY31+CA31+CB31+CC31+CE31</f>
        <v>818</v>
      </c>
      <c r="CG31" s="55">
        <f>BZ31+CE31</f>
        <v>0</v>
      </c>
      <c r="CH31" s="70"/>
      <c r="CI31" s="70"/>
      <c r="CJ31" s="70"/>
      <c r="CK31" s="70"/>
      <c r="CL31" s="70"/>
      <c r="CM31" s="70"/>
      <c r="CN31" s="70"/>
      <c r="CO31" s="55">
        <f>CF31+CH31+CI31+CJ31+CK31+CL31+CM31+CN31</f>
        <v>818</v>
      </c>
      <c r="CP31" s="55">
        <f>CG31+CN31</f>
        <v>0</v>
      </c>
      <c r="CQ31" s="55"/>
      <c r="CR31" s="70"/>
      <c r="CS31" s="70"/>
      <c r="CT31" s="70"/>
      <c r="CU31" s="70"/>
      <c r="CV31" s="70"/>
      <c r="CW31" s="55">
        <f>CO31+CQ31+CR31+CS31+CT31+CU31+CV31</f>
        <v>818</v>
      </c>
      <c r="CX31" s="55">
        <f>CP31+CV31</f>
        <v>0</v>
      </c>
      <c r="CY31" s="55"/>
      <c r="CZ31" s="70"/>
      <c r="DA31" s="70"/>
      <c r="DB31" s="70"/>
      <c r="DC31" s="70"/>
      <c r="DD31" s="70"/>
      <c r="DE31" s="55">
        <f>CW31+CY31+CZ31+DA31+DB31+DC31+DD31</f>
        <v>818</v>
      </c>
      <c r="DF31" s="55">
        <f>CX31+DD31</f>
        <v>0</v>
      </c>
    </row>
    <row r="32" spans="1:110" s="14" customFormat="1" ht="10.5" customHeight="1">
      <c r="A32" s="63"/>
      <c r="B32" s="64"/>
      <c r="C32" s="64"/>
      <c r="D32" s="65"/>
      <c r="E32" s="64"/>
      <c r="F32" s="71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2"/>
      <c r="AL32" s="72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1"/>
      <c r="BH32" s="71"/>
      <c r="BI32" s="71"/>
      <c r="BJ32" s="71"/>
      <c r="BK32" s="71"/>
      <c r="BL32" s="71"/>
      <c r="BM32" s="71"/>
      <c r="BN32" s="70"/>
      <c r="BO32" s="70"/>
      <c r="BP32" s="70"/>
      <c r="BQ32" s="70"/>
      <c r="BR32" s="70"/>
      <c r="BS32" s="70"/>
      <c r="BT32" s="72"/>
      <c r="BU32" s="72"/>
      <c r="BV32" s="72"/>
      <c r="BW32" s="72"/>
      <c r="BX32" s="72"/>
      <c r="BY32" s="72"/>
      <c r="BZ32" s="72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</row>
    <row r="33" spans="1:110" s="10" customFormat="1" ht="108.75" customHeight="1">
      <c r="A33" s="49" t="s">
        <v>141</v>
      </c>
      <c r="B33" s="50" t="s">
        <v>134</v>
      </c>
      <c r="C33" s="50" t="s">
        <v>142</v>
      </c>
      <c r="D33" s="61"/>
      <c r="E33" s="50"/>
      <c r="F33" s="52">
        <f t="shared" ref="F33:V34" si="29">F34</f>
        <v>564887</v>
      </c>
      <c r="G33" s="52">
        <f t="shared" ref="G33:AD34" si="30">G34</f>
        <v>202103</v>
      </c>
      <c r="H33" s="52">
        <f t="shared" si="30"/>
        <v>766990</v>
      </c>
      <c r="I33" s="52">
        <f t="shared" si="30"/>
        <v>0</v>
      </c>
      <c r="J33" s="52">
        <f t="shared" si="30"/>
        <v>826944</v>
      </c>
      <c r="K33" s="52">
        <f t="shared" si="30"/>
        <v>0</v>
      </c>
      <c r="L33" s="52">
        <f t="shared" si="30"/>
        <v>0</v>
      </c>
      <c r="M33" s="52">
        <f t="shared" si="30"/>
        <v>826944</v>
      </c>
      <c r="N33" s="52">
        <f t="shared" si="30"/>
        <v>-262163</v>
      </c>
      <c r="O33" s="52">
        <f t="shared" si="30"/>
        <v>564781</v>
      </c>
      <c r="P33" s="52">
        <f t="shared" si="30"/>
        <v>0</v>
      </c>
      <c r="Q33" s="52">
        <f t="shared" si="30"/>
        <v>565063</v>
      </c>
      <c r="R33" s="52">
        <f t="shared" si="30"/>
        <v>0</v>
      </c>
      <c r="S33" s="52">
        <f t="shared" si="30"/>
        <v>0</v>
      </c>
      <c r="T33" s="52">
        <f t="shared" si="30"/>
        <v>564781</v>
      </c>
      <c r="U33" s="52">
        <f t="shared" si="30"/>
        <v>565063</v>
      </c>
      <c r="V33" s="52">
        <f t="shared" si="30"/>
        <v>0</v>
      </c>
      <c r="W33" s="52">
        <f t="shared" si="30"/>
        <v>0</v>
      </c>
      <c r="X33" s="52">
        <f t="shared" si="30"/>
        <v>564781</v>
      </c>
      <c r="Y33" s="52">
        <f t="shared" si="30"/>
        <v>565063</v>
      </c>
      <c r="Z33" s="52">
        <f t="shared" si="30"/>
        <v>0</v>
      </c>
      <c r="AA33" s="52">
        <f t="shared" si="30"/>
        <v>564781</v>
      </c>
      <c r="AB33" s="52">
        <f>AB34</f>
        <v>565063</v>
      </c>
      <c r="AC33" s="52">
        <f t="shared" si="30"/>
        <v>0</v>
      </c>
      <c r="AD33" s="52">
        <f t="shared" si="30"/>
        <v>0</v>
      </c>
      <c r="AE33" s="52"/>
      <c r="AF33" s="52">
        <f t="shared" ref="AF33:AV34" si="31">AF34</f>
        <v>564781</v>
      </c>
      <c r="AG33" s="52">
        <f t="shared" si="31"/>
        <v>0</v>
      </c>
      <c r="AH33" s="52">
        <f t="shared" si="31"/>
        <v>565063</v>
      </c>
      <c r="AI33" s="52">
        <f t="shared" si="31"/>
        <v>0</v>
      </c>
      <c r="AJ33" s="52">
        <f t="shared" si="31"/>
        <v>0</v>
      </c>
      <c r="AK33" s="52">
        <f t="shared" si="31"/>
        <v>564781</v>
      </c>
      <c r="AL33" s="52">
        <f t="shared" si="31"/>
        <v>0</v>
      </c>
      <c r="AM33" s="52">
        <f t="shared" ref="AM33:AR33" si="32">AM34+AM38+AM40+AM42+AM44+AM46+AM48</f>
        <v>220309</v>
      </c>
      <c r="AN33" s="52">
        <f t="shared" si="32"/>
        <v>785090</v>
      </c>
      <c r="AO33" s="52">
        <f t="shared" si="32"/>
        <v>158416</v>
      </c>
      <c r="AP33" s="52">
        <f t="shared" si="32"/>
        <v>0</v>
      </c>
      <c r="AQ33" s="52">
        <f t="shared" si="32"/>
        <v>785090</v>
      </c>
      <c r="AR33" s="52">
        <f t="shared" si="32"/>
        <v>158416</v>
      </c>
      <c r="AS33" s="52">
        <f>AS34+AS38+AS40+AS42+AS44+AS46+AS48</f>
        <v>0</v>
      </c>
      <c r="AT33" s="52">
        <f>AT34+AT38+AT40+AT42+AT44+AT46+AT48</f>
        <v>785090</v>
      </c>
      <c r="AU33" s="52">
        <f>AU34+AU38+AU40+AU42+AU44+AU46+AU48</f>
        <v>158416</v>
      </c>
      <c r="AV33" s="52">
        <f>AV34+AV38+AV40+AV42+AV44+AV46+AV48+AV50</f>
        <v>2720</v>
      </c>
      <c r="AW33" s="52">
        <f>AW34+AW38+AW40+AW42+AW44+AW46+AW48+AW50</f>
        <v>0</v>
      </c>
      <c r="AX33" s="52">
        <f>AX34+AX38+AX40+AX42+AX44+AX46+AX48+AX50</f>
        <v>286</v>
      </c>
      <c r="AY33" s="52">
        <f>AY34+AY38+AY40+AY42+AY44+AY46+AY48+AY50</f>
        <v>788096</v>
      </c>
      <c r="AZ33" s="52">
        <f>AZ34+AZ38+AZ40+AZ42+AZ44+AZ46+AZ48+AZ50</f>
        <v>158702</v>
      </c>
      <c r="BA33" s="52">
        <f t="shared" ref="BA33:BF33" si="33">BA34+BA38+BA40+BA42+BA44+BA46+BA48+BA50</f>
        <v>1933</v>
      </c>
      <c r="BB33" s="52">
        <f t="shared" si="33"/>
        <v>0</v>
      </c>
      <c r="BC33" s="52">
        <f t="shared" si="33"/>
        <v>617</v>
      </c>
      <c r="BD33" s="52">
        <f t="shared" si="33"/>
        <v>0</v>
      </c>
      <c r="BE33" s="52">
        <f t="shared" si="33"/>
        <v>790646</v>
      </c>
      <c r="BF33" s="52">
        <f t="shared" si="33"/>
        <v>158702</v>
      </c>
      <c r="BG33" s="52">
        <f>BG34+BG38+BG40+BG42+BG44+BG46+BG48+BG50</f>
        <v>0</v>
      </c>
      <c r="BH33" s="52">
        <f t="shared" ref="BH33:BM33" si="34">BH34+BH36+BH38+BH40+BH42+BH44+BH46+BH48+BH50</f>
        <v>-131</v>
      </c>
      <c r="BI33" s="52">
        <f t="shared" si="34"/>
        <v>0</v>
      </c>
      <c r="BJ33" s="52">
        <f t="shared" si="34"/>
        <v>0</v>
      </c>
      <c r="BK33" s="52">
        <f t="shared" si="34"/>
        <v>915</v>
      </c>
      <c r="BL33" s="52">
        <f t="shared" si="34"/>
        <v>791430</v>
      </c>
      <c r="BM33" s="52">
        <f t="shared" si="34"/>
        <v>159617</v>
      </c>
      <c r="BN33" s="52">
        <f t="shared" ref="BN33:BS33" si="35">BN34+BN36+BN38+BN40+BN42+BN44+BN46+BN48+BN50</f>
        <v>0</v>
      </c>
      <c r="BO33" s="52">
        <f t="shared" si="35"/>
        <v>5936</v>
      </c>
      <c r="BP33" s="52">
        <f t="shared" si="35"/>
        <v>0</v>
      </c>
      <c r="BQ33" s="52">
        <f t="shared" si="35"/>
        <v>0</v>
      </c>
      <c r="BR33" s="52">
        <f t="shared" si="35"/>
        <v>797366</v>
      </c>
      <c r="BS33" s="52">
        <f t="shared" si="35"/>
        <v>159617</v>
      </c>
      <c r="BT33" s="52">
        <f t="shared" ref="BT33:BZ33" si="36">BT34+BT36+BT38+BT40+BT42+BT44+BT46+BT48+BT50</f>
        <v>-2000</v>
      </c>
      <c r="BU33" s="52">
        <f>BU34+BU36+BU38+BU40+BU42+BU44+BU46+BU48+BU50</f>
        <v>0</v>
      </c>
      <c r="BV33" s="52">
        <f>BV34+BV36+BV38+BV40+BV42+BV44+BV46+BV48+BV50</f>
        <v>-962</v>
      </c>
      <c r="BW33" s="52">
        <f>BW34+BW36+BW38+BW40+BW42+BW44+BW46+BW48+BW50</f>
        <v>0</v>
      </c>
      <c r="BX33" s="52">
        <f>BX34+BX36+BX38+BX40+BX42+BX44+BX46+BX48+BX50</f>
        <v>925</v>
      </c>
      <c r="BY33" s="52">
        <f t="shared" si="36"/>
        <v>795329</v>
      </c>
      <c r="BZ33" s="52">
        <f t="shared" si="36"/>
        <v>160542</v>
      </c>
      <c r="CA33" s="52">
        <f t="shared" ref="CA33:CG33" si="37">CA34+CA36+CA38+CA40+CA42+CA44+CA46+CA48+CA50</f>
        <v>-1341</v>
      </c>
      <c r="CB33" s="52">
        <f t="shared" si="37"/>
        <v>-201</v>
      </c>
      <c r="CC33" s="52">
        <f t="shared" si="37"/>
        <v>-153</v>
      </c>
      <c r="CD33" s="52">
        <f>CD34+CD36+CD38+CD40+CD42+CD44+CD46+CD48+CD50</f>
        <v>-4093</v>
      </c>
      <c r="CE33" s="52">
        <f t="shared" si="37"/>
        <v>0</v>
      </c>
      <c r="CF33" s="52">
        <f t="shared" si="37"/>
        <v>789541</v>
      </c>
      <c r="CG33" s="52">
        <f t="shared" si="37"/>
        <v>160542</v>
      </c>
      <c r="CH33" s="52">
        <f t="shared" ref="CH33:CP33" si="38">CH34+CH36+CH38+CH40+CH42+CH44+CH46+CH48+CH50</f>
        <v>0</v>
      </c>
      <c r="CI33" s="52">
        <f t="shared" si="38"/>
        <v>-328</v>
      </c>
      <c r="CJ33" s="52">
        <f t="shared" si="38"/>
        <v>0</v>
      </c>
      <c r="CK33" s="52">
        <f t="shared" si="38"/>
        <v>-20</v>
      </c>
      <c r="CL33" s="52">
        <f t="shared" si="38"/>
        <v>0</v>
      </c>
      <c r="CM33" s="52">
        <f t="shared" si="38"/>
        <v>0</v>
      </c>
      <c r="CN33" s="52">
        <f t="shared" si="38"/>
        <v>2330</v>
      </c>
      <c r="CO33" s="52">
        <f t="shared" si="38"/>
        <v>791523</v>
      </c>
      <c r="CP33" s="52">
        <f t="shared" si="38"/>
        <v>162872</v>
      </c>
      <c r="CQ33" s="52">
        <f t="shared" ref="CQ33:CX33" si="39">CQ34+CQ36+CQ38+CQ40+CQ42+CQ44+CQ46+CQ48+CQ50</f>
        <v>-3</v>
      </c>
      <c r="CR33" s="52">
        <f t="shared" si="39"/>
        <v>-2</v>
      </c>
      <c r="CS33" s="52">
        <f t="shared" si="39"/>
        <v>0</v>
      </c>
      <c r="CT33" s="52">
        <f t="shared" si="39"/>
        <v>0</v>
      </c>
      <c r="CU33" s="52">
        <f t="shared" si="39"/>
        <v>7477</v>
      </c>
      <c r="CV33" s="52">
        <f t="shared" si="39"/>
        <v>-198</v>
      </c>
      <c r="CW33" s="52">
        <f t="shared" si="39"/>
        <v>798797</v>
      </c>
      <c r="CX33" s="52">
        <f t="shared" si="39"/>
        <v>162674</v>
      </c>
      <c r="CY33" s="52">
        <f t="shared" ref="CY33:DF33" si="40">CY34+CY36+CY38+CY40+CY42+CY44+CY46+CY48+CY50</f>
        <v>0</v>
      </c>
      <c r="CZ33" s="52">
        <f t="shared" si="40"/>
        <v>-49</v>
      </c>
      <c r="DA33" s="52">
        <f t="shared" si="40"/>
        <v>1935</v>
      </c>
      <c r="DB33" s="52">
        <f t="shared" si="40"/>
        <v>0</v>
      </c>
      <c r="DC33" s="52">
        <f t="shared" si="40"/>
        <v>0</v>
      </c>
      <c r="DD33" s="52">
        <f t="shared" si="40"/>
        <v>0</v>
      </c>
      <c r="DE33" s="52">
        <f t="shared" si="40"/>
        <v>800683</v>
      </c>
      <c r="DF33" s="52">
        <f t="shared" si="40"/>
        <v>162674</v>
      </c>
    </row>
    <row r="34" spans="1:110" s="11" customFormat="1" ht="66" customHeight="1">
      <c r="A34" s="63" t="s">
        <v>140</v>
      </c>
      <c r="B34" s="64" t="s">
        <v>134</v>
      </c>
      <c r="C34" s="64" t="s">
        <v>142</v>
      </c>
      <c r="D34" s="65" t="s">
        <v>131</v>
      </c>
      <c r="E34" s="64"/>
      <c r="F34" s="55">
        <f t="shared" si="29"/>
        <v>564887</v>
      </c>
      <c r="G34" s="55">
        <f t="shared" si="29"/>
        <v>202103</v>
      </c>
      <c r="H34" s="55">
        <f t="shared" si="29"/>
        <v>766990</v>
      </c>
      <c r="I34" s="55">
        <f t="shared" si="29"/>
        <v>0</v>
      </c>
      <c r="J34" s="55">
        <f t="shared" si="29"/>
        <v>826944</v>
      </c>
      <c r="K34" s="55">
        <f t="shared" si="29"/>
        <v>0</v>
      </c>
      <c r="L34" s="55">
        <f t="shared" si="29"/>
        <v>0</v>
      </c>
      <c r="M34" s="55">
        <f t="shared" si="29"/>
        <v>826944</v>
      </c>
      <c r="N34" s="55">
        <f t="shared" si="29"/>
        <v>-262163</v>
      </c>
      <c r="O34" s="55">
        <f t="shared" si="29"/>
        <v>564781</v>
      </c>
      <c r="P34" s="55">
        <f t="shared" si="29"/>
        <v>0</v>
      </c>
      <c r="Q34" s="55">
        <f t="shared" si="29"/>
        <v>565063</v>
      </c>
      <c r="R34" s="55">
        <f t="shared" si="29"/>
        <v>0</v>
      </c>
      <c r="S34" s="55">
        <f t="shared" si="29"/>
        <v>0</v>
      </c>
      <c r="T34" s="55">
        <f t="shared" si="29"/>
        <v>564781</v>
      </c>
      <c r="U34" s="55">
        <f t="shared" si="29"/>
        <v>565063</v>
      </c>
      <c r="V34" s="55">
        <f t="shared" si="29"/>
        <v>0</v>
      </c>
      <c r="W34" s="55">
        <f t="shared" si="30"/>
        <v>0</v>
      </c>
      <c r="X34" s="55">
        <f t="shared" si="30"/>
        <v>564781</v>
      </c>
      <c r="Y34" s="55">
        <f t="shared" si="30"/>
        <v>565063</v>
      </c>
      <c r="Z34" s="55">
        <f t="shared" si="30"/>
        <v>0</v>
      </c>
      <c r="AA34" s="55">
        <f>AA35</f>
        <v>564781</v>
      </c>
      <c r="AB34" s="55">
        <f>AB35</f>
        <v>565063</v>
      </c>
      <c r="AC34" s="55">
        <f>AC35</f>
        <v>0</v>
      </c>
      <c r="AD34" s="55">
        <f>AD35</f>
        <v>0</v>
      </c>
      <c r="AE34" s="55"/>
      <c r="AF34" s="55">
        <f t="shared" si="31"/>
        <v>564781</v>
      </c>
      <c r="AG34" s="55">
        <f t="shared" si="31"/>
        <v>0</v>
      </c>
      <c r="AH34" s="55">
        <f t="shared" si="31"/>
        <v>565063</v>
      </c>
      <c r="AI34" s="55">
        <f t="shared" si="31"/>
        <v>0</v>
      </c>
      <c r="AJ34" s="55">
        <f t="shared" si="31"/>
        <v>0</v>
      </c>
      <c r="AK34" s="55">
        <f t="shared" si="31"/>
        <v>564781</v>
      </c>
      <c r="AL34" s="55">
        <f t="shared" si="31"/>
        <v>0</v>
      </c>
      <c r="AM34" s="55">
        <f t="shared" si="31"/>
        <v>61893</v>
      </c>
      <c r="AN34" s="55">
        <f t="shared" si="31"/>
        <v>626674</v>
      </c>
      <c r="AO34" s="55">
        <f t="shared" si="31"/>
        <v>0</v>
      </c>
      <c r="AP34" s="55">
        <f t="shared" si="31"/>
        <v>0</v>
      </c>
      <c r="AQ34" s="55">
        <f t="shared" si="31"/>
        <v>626674</v>
      </c>
      <c r="AR34" s="55">
        <f t="shared" si="31"/>
        <v>0</v>
      </c>
      <c r="AS34" s="55">
        <f t="shared" si="31"/>
        <v>0</v>
      </c>
      <c r="AT34" s="55">
        <f t="shared" si="31"/>
        <v>626674</v>
      </c>
      <c r="AU34" s="55">
        <f t="shared" si="31"/>
        <v>0</v>
      </c>
      <c r="AV34" s="55">
        <f t="shared" si="31"/>
        <v>2720</v>
      </c>
      <c r="AW34" s="55">
        <f>AW35</f>
        <v>0</v>
      </c>
      <c r="AX34" s="55">
        <f>AX35</f>
        <v>0</v>
      </c>
      <c r="AY34" s="55">
        <f>AY35</f>
        <v>629394</v>
      </c>
      <c r="AZ34" s="55">
        <f>AZ35</f>
        <v>0</v>
      </c>
      <c r="BA34" s="55">
        <f t="shared" ref="BA34:DF34" si="41">BA35</f>
        <v>1933</v>
      </c>
      <c r="BB34" s="55">
        <f t="shared" si="41"/>
        <v>0</v>
      </c>
      <c r="BC34" s="55">
        <f t="shared" si="41"/>
        <v>617</v>
      </c>
      <c r="BD34" s="55">
        <f t="shared" si="41"/>
        <v>0</v>
      </c>
      <c r="BE34" s="55">
        <f t="shared" si="41"/>
        <v>631944</v>
      </c>
      <c r="BF34" s="55">
        <f t="shared" si="41"/>
        <v>0</v>
      </c>
      <c r="BG34" s="55">
        <f t="shared" si="41"/>
        <v>0</v>
      </c>
      <c r="BH34" s="55">
        <f t="shared" si="41"/>
        <v>-131</v>
      </c>
      <c r="BI34" s="55">
        <f t="shared" si="41"/>
        <v>0</v>
      </c>
      <c r="BJ34" s="55">
        <f t="shared" si="41"/>
        <v>0</v>
      </c>
      <c r="BK34" s="55">
        <f t="shared" si="41"/>
        <v>0</v>
      </c>
      <c r="BL34" s="55">
        <f t="shared" si="41"/>
        <v>631813</v>
      </c>
      <c r="BM34" s="55">
        <f t="shared" si="41"/>
        <v>0</v>
      </c>
      <c r="BN34" s="55">
        <f t="shared" si="41"/>
        <v>0</v>
      </c>
      <c r="BO34" s="55">
        <f t="shared" si="41"/>
        <v>5936</v>
      </c>
      <c r="BP34" s="55">
        <f t="shared" si="41"/>
        <v>0</v>
      </c>
      <c r="BQ34" s="55">
        <f t="shared" si="41"/>
        <v>0</v>
      </c>
      <c r="BR34" s="55">
        <f t="shared" si="41"/>
        <v>637749</v>
      </c>
      <c r="BS34" s="55">
        <f t="shared" si="41"/>
        <v>0</v>
      </c>
      <c r="BT34" s="55">
        <f t="shared" si="41"/>
        <v>-2000</v>
      </c>
      <c r="BU34" s="55">
        <f t="shared" si="41"/>
        <v>0</v>
      </c>
      <c r="BV34" s="55">
        <f t="shared" si="41"/>
        <v>-962</v>
      </c>
      <c r="BW34" s="55">
        <f t="shared" si="41"/>
        <v>0</v>
      </c>
      <c r="BX34" s="55">
        <f t="shared" si="41"/>
        <v>0</v>
      </c>
      <c r="BY34" s="55">
        <f t="shared" si="41"/>
        <v>634787</v>
      </c>
      <c r="BZ34" s="55">
        <f t="shared" si="41"/>
        <v>0</v>
      </c>
      <c r="CA34" s="55">
        <f t="shared" si="41"/>
        <v>-1341</v>
      </c>
      <c r="CB34" s="55">
        <f t="shared" si="41"/>
        <v>-201</v>
      </c>
      <c r="CC34" s="55">
        <f t="shared" si="41"/>
        <v>-153</v>
      </c>
      <c r="CD34" s="55">
        <f t="shared" si="41"/>
        <v>-4093</v>
      </c>
      <c r="CE34" s="55">
        <f t="shared" si="41"/>
        <v>0</v>
      </c>
      <c r="CF34" s="55">
        <f t="shared" si="41"/>
        <v>628999</v>
      </c>
      <c r="CG34" s="55">
        <f t="shared" si="41"/>
        <v>0</v>
      </c>
      <c r="CH34" s="55">
        <f t="shared" si="41"/>
        <v>0</v>
      </c>
      <c r="CI34" s="55">
        <f t="shared" si="41"/>
        <v>-328</v>
      </c>
      <c r="CJ34" s="55">
        <f t="shared" si="41"/>
        <v>0</v>
      </c>
      <c r="CK34" s="55">
        <f t="shared" si="41"/>
        <v>-20</v>
      </c>
      <c r="CL34" s="55">
        <f t="shared" si="41"/>
        <v>0</v>
      </c>
      <c r="CM34" s="55">
        <f t="shared" si="41"/>
        <v>0</v>
      </c>
      <c r="CN34" s="55">
        <f t="shared" si="41"/>
        <v>0</v>
      </c>
      <c r="CO34" s="55">
        <f t="shared" si="41"/>
        <v>628651</v>
      </c>
      <c r="CP34" s="55">
        <f t="shared" si="41"/>
        <v>0</v>
      </c>
      <c r="CQ34" s="55">
        <f t="shared" si="41"/>
        <v>-3</v>
      </c>
      <c r="CR34" s="55">
        <f t="shared" si="41"/>
        <v>-2</v>
      </c>
      <c r="CS34" s="55">
        <f t="shared" si="41"/>
        <v>0</v>
      </c>
      <c r="CT34" s="55">
        <f t="shared" si="41"/>
        <v>0</v>
      </c>
      <c r="CU34" s="55">
        <f t="shared" si="41"/>
        <v>7477</v>
      </c>
      <c r="CV34" s="55">
        <f t="shared" si="41"/>
        <v>0</v>
      </c>
      <c r="CW34" s="55">
        <f t="shared" si="41"/>
        <v>636123</v>
      </c>
      <c r="CX34" s="55">
        <f t="shared" si="41"/>
        <v>0</v>
      </c>
      <c r="CY34" s="55">
        <f t="shared" si="41"/>
        <v>0</v>
      </c>
      <c r="CZ34" s="55">
        <f t="shared" si="41"/>
        <v>-49</v>
      </c>
      <c r="DA34" s="55">
        <f t="shared" si="41"/>
        <v>1935</v>
      </c>
      <c r="DB34" s="55">
        <f t="shared" si="41"/>
        <v>0</v>
      </c>
      <c r="DC34" s="55">
        <f t="shared" si="41"/>
        <v>0</v>
      </c>
      <c r="DD34" s="55">
        <f t="shared" si="41"/>
        <v>0</v>
      </c>
      <c r="DE34" s="55">
        <f t="shared" si="41"/>
        <v>638009</v>
      </c>
      <c r="DF34" s="55">
        <f t="shared" si="41"/>
        <v>0</v>
      </c>
    </row>
    <row r="35" spans="1:110" s="12" customFormat="1" ht="36.75" customHeight="1">
      <c r="A35" s="63" t="s">
        <v>136</v>
      </c>
      <c r="B35" s="64" t="s">
        <v>134</v>
      </c>
      <c r="C35" s="64" t="s">
        <v>142</v>
      </c>
      <c r="D35" s="65" t="s">
        <v>131</v>
      </c>
      <c r="E35" s="64" t="s">
        <v>137</v>
      </c>
      <c r="F35" s="55">
        <v>564887</v>
      </c>
      <c r="G35" s="55">
        <f>H35-F35</f>
        <v>202103</v>
      </c>
      <c r="H35" s="73">
        <f>770486+4041+12381-19918</f>
        <v>766990</v>
      </c>
      <c r="I35" s="73"/>
      <c r="J35" s="73">
        <f>827597+4329+13260-18242</f>
        <v>826944</v>
      </c>
      <c r="K35" s="74"/>
      <c r="L35" s="74"/>
      <c r="M35" s="55">
        <v>826944</v>
      </c>
      <c r="N35" s="55">
        <f>O35-M35</f>
        <v>-262163</v>
      </c>
      <c r="O35" s="55">
        <f>557178+1853+5750</f>
        <v>564781</v>
      </c>
      <c r="P35" s="55"/>
      <c r="Q35" s="55">
        <f>557450+1853+5750+10</f>
        <v>565063</v>
      </c>
      <c r="R35" s="57"/>
      <c r="S35" s="57"/>
      <c r="T35" s="55">
        <f>O35+R35</f>
        <v>564781</v>
      </c>
      <c r="U35" s="55">
        <f>Q35+S35</f>
        <v>565063</v>
      </c>
      <c r="V35" s="57"/>
      <c r="W35" s="57"/>
      <c r="X35" s="55">
        <f>T35+V35</f>
        <v>564781</v>
      </c>
      <c r="Y35" s="55">
        <f>U35+W35</f>
        <v>565063</v>
      </c>
      <c r="Z35" s="57"/>
      <c r="AA35" s="55">
        <f>X35+Z35</f>
        <v>564781</v>
      </c>
      <c r="AB35" s="55">
        <f>Y35</f>
        <v>565063</v>
      </c>
      <c r="AC35" s="57"/>
      <c r="AD35" s="57"/>
      <c r="AE35" s="57"/>
      <c r="AF35" s="55">
        <f>AA35+AC35</f>
        <v>564781</v>
      </c>
      <c r="AG35" s="57"/>
      <c r="AH35" s="55">
        <f>AB35</f>
        <v>565063</v>
      </c>
      <c r="AI35" s="57"/>
      <c r="AJ35" s="57"/>
      <c r="AK35" s="55">
        <f>AF35+AI35</f>
        <v>564781</v>
      </c>
      <c r="AL35" s="55">
        <f>AG35</f>
        <v>0</v>
      </c>
      <c r="AM35" s="55">
        <f>AN35-AK35</f>
        <v>61893</v>
      </c>
      <c r="AN35" s="55">
        <f>1903+618408+6963-600</f>
        <v>626674</v>
      </c>
      <c r="AO35" s="57"/>
      <c r="AP35" s="57"/>
      <c r="AQ35" s="55">
        <f>AN35+AP35</f>
        <v>626674</v>
      </c>
      <c r="AR35" s="56">
        <f>AO35</f>
        <v>0</v>
      </c>
      <c r="AS35" s="57"/>
      <c r="AT35" s="55">
        <f>AQ35+AS35</f>
        <v>626674</v>
      </c>
      <c r="AU35" s="56">
        <f>AR35</f>
        <v>0</v>
      </c>
      <c r="AV35" s="55">
        <f>-50-730+3500</f>
        <v>2720</v>
      </c>
      <c r="AW35" s="57"/>
      <c r="AX35" s="57"/>
      <c r="AY35" s="55">
        <f>AT35+AV35+AW35+AX35</f>
        <v>629394</v>
      </c>
      <c r="AZ35" s="56">
        <f>AU35+AX35</f>
        <v>0</v>
      </c>
      <c r="BA35" s="55">
        <f>-55+1988</f>
        <v>1933</v>
      </c>
      <c r="BB35" s="57"/>
      <c r="BC35" s="56">
        <v>617</v>
      </c>
      <c r="BD35" s="57"/>
      <c r="BE35" s="55">
        <f>AY35+BA35+BB35+BC35+BD35</f>
        <v>631944</v>
      </c>
      <c r="BF35" s="56">
        <f>AZ35+BD35</f>
        <v>0</v>
      </c>
      <c r="BG35" s="55"/>
      <c r="BH35" s="55">
        <v>-131</v>
      </c>
      <c r="BI35" s="58"/>
      <c r="BJ35" s="58"/>
      <c r="BK35" s="58"/>
      <c r="BL35" s="55">
        <f>BE35+BG35+BH35+BI35+BJ35+BK35</f>
        <v>631813</v>
      </c>
      <c r="BM35" s="55">
        <f>BF35+BK35</f>
        <v>0</v>
      </c>
      <c r="BN35" s="57"/>
      <c r="BO35" s="55">
        <f>395+5274+267</f>
        <v>5936</v>
      </c>
      <c r="BP35" s="57"/>
      <c r="BQ35" s="57"/>
      <c r="BR35" s="55">
        <f>BL35+BN35+BO35+BP35+BQ35</f>
        <v>637749</v>
      </c>
      <c r="BS35" s="55">
        <f>BM35+BQ35</f>
        <v>0</v>
      </c>
      <c r="BT35" s="55">
        <v>-2000</v>
      </c>
      <c r="BU35" s="55"/>
      <c r="BV35" s="55">
        <f>-628-334</f>
        <v>-962</v>
      </c>
      <c r="BW35" s="55"/>
      <c r="BX35" s="55"/>
      <c r="BY35" s="55">
        <f>BR35+BT35+BU35+BV35+BW35+BX35</f>
        <v>634787</v>
      </c>
      <c r="BZ35" s="55">
        <f>BS35+BX35</f>
        <v>0</v>
      </c>
      <c r="CA35" s="55">
        <v>-1341</v>
      </c>
      <c r="CB35" s="56">
        <f>-25-176</f>
        <v>-201</v>
      </c>
      <c r="CC35" s="55">
        <f>-10-143</f>
        <v>-153</v>
      </c>
      <c r="CD35" s="55">
        <v>-4093</v>
      </c>
      <c r="CE35" s="57"/>
      <c r="CF35" s="55">
        <f>BY35+CA35+CB35+CC35+CD35+CE35</f>
        <v>628999</v>
      </c>
      <c r="CG35" s="55">
        <f>BZ35+CE35</f>
        <v>0</v>
      </c>
      <c r="CH35" s="57"/>
      <c r="CI35" s="56">
        <v>-328</v>
      </c>
      <c r="CJ35" s="57"/>
      <c r="CK35" s="56">
        <v>-20</v>
      </c>
      <c r="CL35" s="57"/>
      <c r="CM35" s="57"/>
      <c r="CN35" s="57"/>
      <c r="CO35" s="55">
        <f>CF35+CH35+CI35+CJ35+CK35+CL35+CM35+CN35</f>
        <v>628651</v>
      </c>
      <c r="CP35" s="55">
        <f>CG35+CN35</f>
        <v>0</v>
      </c>
      <c r="CQ35" s="55">
        <v>-3</v>
      </c>
      <c r="CR35" s="56">
        <v>-2</v>
      </c>
      <c r="CS35" s="57"/>
      <c r="CT35" s="57"/>
      <c r="CU35" s="55">
        <f>8262-785</f>
        <v>7477</v>
      </c>
      <c r="CV35" s="57"/>
      <c r="CW35" s="55">
        <f>CO35+CQ35+CR35+CS35+CT35+CU35+CV35</f>
        <v>636123</v>
      </c>
      <c r="CX35" s="55">
        <f>CP35+CV35</f>
        <v>0</v>
      </c>
      <c r="CY35" s="55"/>
      <c r="CZ35" s="56">
        <v>-49</v>
      </c>
      <c r="DA35" s="75">
        <v>1935</v>
      </c>
      <c r="DB35" s="57"/>
      <c r="DC35" s="57"/>
      <c r="DD35" s="55"/>
      <c r="DE35" s="55">
        <f>CW35+CY35+CZ35+DA35+DB35+DC35+DD35</f>
        <v>638009</v>
      </c>
      <c r="DF35" s="55">
        <f>CX35+DD35</f>
        <v>0</v>
      </c>
    </row>
    <row r="36" spans="1:110" s="12" customFormat="1" ht="92.25" customHeight="1">
      <c r="A36" s="63" t="s">
        <v>570</v>
      </c>
      <c r="B36" s="64" t="s">
        <v>134</v>
      </c>
      <c r="C36" s="64" t="s">
        <v>142</v>
      </c>
      <c r="D36" s="65" t="s">
        <v>407</v>
      </c>
      <c r="E36" s="64"/>
      <c r="F36" s="55"/>
      <c r="G36" s="55"/>
      <c r="H36" s="73"/>
      <c r="I36" s="73"/>
      <c r="J36" s="73"/>
      <c r="K36" s="74"/>
      <c r="L36" s="74"/>
      <c r="M36" s="55"/>
      <c r="N36" s="55"/>
      <c r="O36" s="55"/>
      <c r="P36" s="55"/>
      <c r="Q36" s="55"/>
      <c r="R36" s="57"/>
      <c r="S36" s="57"/>
      <c r="T36" s="55"/>
      <c r="U36" s="55"/>
      <c r="V36" s="57"/>
      <c r="W36" s="57"/>
      <c r="X36" s="55"/>
      <c r="Y36" s="55"/>
      <c r="Z36" s="57"/>
      <c r="AA36" s="55"/>
      <c r="AB36" s="55"/>
      <c r="AC36" s="57"/>
      <c r="AD36" s="57"/>
      <c r="AE36" s="57"/>
      <c r="AF36" s="55"/>
      <c r="AG36" s="57"/>
      <c r="AH36" s="55"/>
      <c r="AI36" s="57"/>
      <c r="AJ36" s="57"/>
      <c r="AK36" s="55"/>
      <c r="AL36" s="55"/>
      <c r="AM36" s="55"/>
      <c r="AN36" s="55"/>
      <c r="AO36" s="57"/>
      <c r="AP36" s="57"/>
      <c r="AQ36" s="55"/>
      <c r="AR36" s="56"/>
      <c r="AS36" s="57"/>
      <c r="AT36" s="55"/>
      <c r="AU36" s="56"/>
      <c r="AV36" s="55"/>
      <c r="AW36" s="57"/>
      <c r="AX36" s="57"/>
      <c r="AY36" s="55"/>
      <c r="AZ36" s="56"/>
      <c r="BA36" s="55"/>
      <c r="BB36" s="57"/>
      <c r="BC36" s="56"/>
      <c r="BD36" s="57"/>
      <c r="BE36" s="55"/>
      <c r="BF36" s="56"/>
      <c r="BG36" s="55">
        <f>BG37</f>
        <v>0</v>
      </c>
      <c r="BH36" s="55">
        <f t="shared" ref="BH36:DF36" si="42">BH37</f>
        <v>0</v>
      </c>
      <c r="BI36" s="55">
        <f t="shared" si="42"/>
        <v>0</v>
      </c>
      <c r="BJ36" s="55">
        <f t="shared" si="42"/>
        <v>0</v>
      </c>
      <c r="BK36" s="55">
        <f t="shared" si="42"/>
        <v>815</v>
      </c>
      <c r="BL36" s="55">
        <f t="shared" si="42"/>
        <v>815</v>
      </c>
      <c r="BM36" s="55">
        <f t="shared" si="42"/>
        <v>815</v>
      </c>
      <c r="BN36" s="55">
        <f t="shared" si="42"/>
        <v>0</v>
      </c>
      <c r="BO36" s="55">
        <f t="shared" si="42"/>
        <v>0</v>
      </c>
      <c r="BP36" s="55">
        <f t="shared" si="42"/>
        <v>0</v>
      </c>
      <c r="BQ36" s="55">
        <f t="shared" si="42"/>
        <v>0</v>
      </c>
      <c r="BR36" s="55">
        <f t="shared" si="42"/>
        <v>815</v>
      </c>
      <c r="BS36" s="55">
        <f t="shared" si="42"/>
        <v>815</v>
      </c>
      <c r="BT36" s="55">
        <f t="shared" si="42"/>
        <v>0</v>
      </c>
      <c r="BU36" s="55">
        <f t="shared" si="42"/>
        <v>0</v>
      </c>
      <c r="BV36" s="55">
        <f t="shared" si="42"/>
        <v>0</v>
      </c>
      <c r="BW36" s="55">
        <f t="shared" si="42"/>
        <v>0</v>
      </c>
      <c r="BX36" s="55">
        <f t="shared" si="42"/>
        <v>925</v>
      </c>
      <c r="BY36" s="55">
        <f t="shared" si="42"/>
        <v>1740</v>
      </c>
      <c r="BZ36" s="55">
        <f t="shared" si="42"/>
        <v>1740</v>
      </c>
      <c r="CA36" s="55">
        <f t="shared" si="42"/>
        <v>0</v>
      </c>
      <c r="CB36" s="55">
        <f t="shared" si="42"/>
        <v>0</v>
      </c>
      <c r="CC36" s="55">
        <f t="shared" si="42"/>
        <v>0</v>
      </c>
      <c r="CD36" s="55">
        <f t="shared" si="42"/>
        <v>0</v>
      </c>
      <c r="CE36" s="55">
        <f t="shared" si="42"/>
        <v>0</v>
      </c>
      <c r="CF36" s="55">
        <f t="shared" si="42"/>
        <v>1740</v>
      </c>
      <c r="CG36" s="55">
        <f t="shared" si="42"/>
        <v>1740</v>
      </c>
      <c r="CH36" s="55">
        <f t="shared" si="42"/>
        <v>0</v>
      </c>
      <c r="CI36" s="55">
        <f t="shared" si="42"/>
        <v>0</v>
      </c>
      <c r="CJ36" s="55">
        <f t="shared" si="42"/>
        <v>0</v>
      </c>
      <c r="CK36" s="55"/>
      <c r="CL36" s="55"/>
      <c r="CM36" s="55">
        <f t="shared" si="42"/>
        <v>0</v>
      </c>
      <c r="CN36" s="55">
        <f t="shared" si="42"/>
        <v>0</v>
      </c>
      <c r="CO36" s="55">
        <f t="shared" si="42"/>
        <v>1740</v>
      </c>
      <c r="CP36" s="55">
        <f t="shared" si="42"/>
        <v>1740</v>
      </c>
      <c r="CQ36" s="55">
        <f t="shared" si="42"/>
        <v>0</v>
      </c>
      <c r="CR36" s="55">
        <f t="shared" si="42"/>
        <v>0</v>
      </c>
      <c r="CS36" s="55">
        <f t="shared" si="42"/>
        <v>0</v>
      </c>
      <c r="CT36" s="55">
        <f t="shared" si="42"/>
        <v>0</v>
      </c>
      <c r="CU36" s="55">
        <f t="shared" si="42"/>
        <v>0</v>
      </c>
      <c r="CV36" s="55">
        <f t="shared" si="42"/>
        <v>0</v>
      </c>
      <c r="CW36" s="55">
        <f t="shared" si="42"/>
        <v>1740</v>
      </c>
      <c r="CX36" s="55">
        <f t="shared" si="42"/>
        <v>1740</v>
      </c>
      <c r="CY36" s="55">
        <f t="shared" si="42"/>
        <v>0</v>
      </c>
      <c r="CZ36" s="55">
        <f t="shared" si="42"/>
        <v>0</v>
      </c>
      <c r="DA36" s="55">
        <f t="shared" si="42"/>
        <v>0</v>
      </c>
      <c r="DB36" s="55">
        <f t="shared" si="42"/>
        <v>0</v>
      </c>
      <c r="DC36" s="55">
        <f t="shared" si="42"/>
        <v>0</v>
      </c>
      <c r="DD36" s="55">
        <f t="shared" si="42"/>
        <v>0</v>
      </c>
      <c r="DE36" s="55">
        <f t="shared" si="42"/>
        <v>1740</v>
      </c>
      <c r="DF36" s="55">
        <f t="shared" si="42"/>
        <v>1740</v>
      </c>
    </row>
    <row r="37" spans="1:110" s="12" customFormat="1" ht="21" customHeight="1">
      <c r="A37" s="63" t="s">
        <v>478</v>
      </c>
      <c r="B37" s="64" t="s">
        <v>134</v>
      </c>
      <c r="C37" s="64" t="s">
        <v>142</v>
      </c>
      <c r="D37" s="65" t="s">
        <v>407</v>
      </c>
      <c r="E37" s="64" t="s">
        <v>243</v>
      </c>
      <c r="F37" s="55"/>
      <c r="G37" s="55"/>
      <c r="H37" s="73"/>
      <c r="I37" s="73"/>
      <c r="J37" s="73"/>
      <c r="K37" s="74"/>
      <c r="L37" s="74"/>
      <c r="M37" s="55"/>
      <c r="N37" s="55"/>
      <c r="O37" s="55"/>
      <c r="P37" s="55"/>
      <c r="Q37" s="55"/>
      <c r="R37" s="57"/>
      <c r="S37" s="57"/>
      <c r="T37" s="55"/>
      <c r="U37" s="55"/>
      <c r="V37" s="57"/>
      <c r="W37" s="57"/>
      <c r="X37" s="55"/>
      <c r="Y37" s="55"/>
      <c r="Z37" s="57"/>
      <c r="AA37" s="55"/>
      <c r="AB37" s="55"/>
      <c r="AC37" s="57"/>
      <c r="AD37" s="57"/>
      <c r="AE37" s="57"/>
      <c r="AF37" s="55"/>
      <c r="AG37" s="57"/>
      <c r="AH37" s="55"/>
      <c r="AI37" s="57"/>
      <c r="AJ37" s="57"/>
      <c r="AK37" s="55"/>
      <c r="AL37" s="55"/>
      <c r="AM37" s="55"/>
      <c r="AN37" s="55"/>
      <c r="AO37" s="57"/>
      <c r="AP37" s="57"/>
      <c r="AQ37" s="55"/>
      <c r="AR37" s="56"/>
      <c r="AS37" s="57"/>
      <c r="AT37" s="55"/>
      <c r="AU37" s="56"/>
      <c r="AV37" s="55"/>
      <c r="AW37" s="57"/>
      <c r="AX37" s="57"/>
      <c r="AY37" s="55"/>
      <c r="AZ37" s="56"/>
      <c r="BA37" s="55"/>
      <c r="BB37" s="57"/>
      <c r="BC37" s="56"/>
      <c r="BD37" s="57"/>
      <c r="BE37" s="55"/>
      <c r="BF37" s="56"/>
      <c r="BG37" s="55"/>
      <c r="BH37" s="55"/>
      <c r="BI37" s="58"/>
      <c r="BJ37" s="58"/>
      <c r="BK37" s="55">
        <v>815</v>
      </c>
      <c r="BL37" s="55">
        <f>BE37+BG37+BH37+BI37+BJ37+BK37</f>
        <v>815</v>
      </c>
      <c r="BM37" s="55">
        <f>BF37+BK37</f>
        <v>815</v>
      </c>
      <c r="BN37" s="57"/>
      <c r="BO37" s="57"/>
      <c r="BP37" s="57"/>
      <c r="BQ37" s="57"/>
      <c r="BR37" s="55">
        <f>BL37+BN37+BO37+BP37+BQ37</f>
        <v>815</v>
      </c>
      <c r="BS37" s="55">
        <f>BM37+BQ37</f>
        <v>815</v>
      </c>
      <c r="BT37" s="55"/>
      <c r="BU37" s="55"/>
      <c r="BV37" s="55"/>
      <c r="BW37" s="55"/>
      <c r="BX37" s="55">
        <v>925</v>
      </c>
      <c r="BY37" s="55">
        <f>BR37+BT37+BU37+BV37+BW37+BX37</f>
        <v>1740</v>
      </c>
      <c r="BZ37" s="55">
        <f>BS37+BX37</f>
        <v>1740</v>
      </c>
      <c r="CA37" s="57"/>
      <c r="CB37" s="57"/>
      <c r="CC37" s="57"/>
      <c r="CD37" s="57"/>
      <c r="CE37" s="57"/>
      <c r="CF37" s="55">
        <f>BY37+CA37+CB37+CC37+CE37</f>
        <v>1740</v>
      </c>
      <c r="CG37" s="55">
        <f>BZ37+CE37</f>
        <v>1740</v>
      </c>
      <c r="CH37" s="57"/>
      <c r="CI37" s="57"/>
      <c r="CJ37" s="57"/>
      <c r="CK37" s="57"/>
      <c r="CL37" s="57"/>
      <c r="CM37" s="57"/>
      <c r="CN37" s="57"/>
      <c r="CO37" s="55">
        <f>CF37+CH37+CI37+CJ37+CK37+CL37+CM37+CN37</f>
        <v>1740</v>
      </c>
      <c r="CP37" s="55">
        <f>CG37+CN37</f>
        <v>1740</v>
      </c>
      <c r="CQ37" s="55"/>
      <c r="CR37" s="57"/>
      <c r="CS37" s="57"/>
      <c r="CT37" s="57"/>
      <c r="CU37" s="57"/>
      <c r="CV37" s="57"/>
      <c r="CW37" s="55">
        <f>CO37+CQ37+CR37+CS37+CT37+CU37+CV37</f>
        <v>1740</v>
      </c>
      <c r="CX37" s="55">
        <f>CP37+CV37</f>
        <v>1740</v>
      </c>
      <c r="CY37" s="55"/>
      <c r="CZ37" s="57"/>
      <c r="DA37" s="57"/>
      <c r="DB37" s="57"/>
      <c r="DC37" s="57"/>
      <c r="DD37" s="57"/>
      <c r="DE37" s="55">
        <f>CW37+CY37+CZ37+DA37+DB37+DC37+DD37</f>
        <v>1740</v>
      </c>
      <c r="DF37" s="55">
        <f>CX37+DD37</f>
        <v>1740</v>
      </c>
    </row>
    <row r="38" spans="1:110" s="12" customFormat="1" ht="74.25" customHeight="1">
      <c r="A38" s="63" t="s">
        <v>476</v>
      </c>
      <c r="B38" s="64" t="s">
        <v>134</v>
      </c>
      <c r="C38" s="64" t="s">
        <v>142</v>
      </c>
      <c r="D38" s="65" t="s">
        <v>477</v>
      </c>
      <c r="E38" s="64"/>
      <c r="F38" s="55"/>
      <c r="G38" s="55"/>
      <c r="H38" s="73"/>
      <c r="I38" s="73"/>
      <c r="J38" s="73"/>
      <c r="K38" s="74"/>
      <c r="L38" s="74"/>
      <c r="M38" s="55"/>
      <c r="N38" s="55"/>
      <c r="O38" s="55"/>
      <c r="P38" s="55"/>
      <c r="Q38" s="55"/>
      <c r="R38" s="57"/>
      <c r="S38" s="57"/>
      <c r="T38" s="55"/>
      <c r="U38" s="55"/>
      <c r="V38" s="57"/>
      <c r="W38" s="57"/>
      <c r="X38" s="55"/>
      <c r="Y38" s="55"/>
      <c r="Z38" s="57"/>
      <c r="AA38" s="55"/>
      <c r="AB38" s="55"/>
      <c r="AC38" s="57"/>
      <c r="AD38" s="57"/>
      <c r="AE38" s="57"/>
      <c r="AF38" s="55"/>
      <c r="AG38" s="57"/>
      <c r="AH38" s="55"/>
      <c r="AI38" s="57"/>
      <c r="AJ38" s="57"/>
      <c r="AK38" s="55"/>
      <c r="AL38" s="55"/>
      <c r="AM38" s="55">
        <f t="shared" ref="AM38:CY38" si="43">AM39</f>
        <v>37158</v>
      </c>
      <c r="AN38" s="55">
        <f t="shared" si="43"/>
        <v>37158</v>
      </c>
      <c r="AO38" s="55">
        <f t="shared" si="43"/>
        <v>37158</v>
      </c>
      <c r="AP38" s="55">
        <f t="shared" si="43"/>
        <v>0</v>
      </c>
      <c r="AQ38" s="55">
        <f t="shared" si="43"/>
        <v>37158</v>
      </c>
      <c r="AR38" s="55">
        <f t="shared" si="43"/>
        <v>37158</v>
      </c>
      <c r="AS38" s="55">
        <f t="shared" si="43"/>
        <v>0</v>
      </c>
      <c r="AT38" s="55">
        <f t="shared" si="43"/>
        <v>37158</v>
      </c>
      <c r="AU38" s="55">
        <f t="shared" si="43"/>
        <v>37158</v>
      </c>
      <c r="AV38" s="55">
        <f t="shared" si="43"/>
        <v>0</v>
      </c>
      <c r="AW38" s="55">
        <f t="shared" si="43"/>
        <v>0</v>
      </c>
      <c r="AX38" s="55">
        <f t="shared" si="43"/>
        <v>0</v>
      </c>
      <c r="AY38" s="55">
        <f t="shared" si="43"/>
        <v>37158</v>
      </c>
      <c r="AZ38" s="55">
        <f t="shared" si="43"/>
        <v>37158</v>
      </c>
      <c r="BA38" s="55">
        <f t="shared" si="43"/>
        <v>0</v>
      </c>
      <c r="BB38" s="55">
        <f t="shared" si="43"/>
        <v>0</v>
      </c>
      <c r="BC38" s="55">
        <f t="shared" si="43"/>
        <v>0</v>
      </c>
      <c r="BD38" s="55">
        <f t="shared" si="43"/>
        <v>0</v>
      </c>
      <c r="BE38" s="55">
        <f t="shared" si="43"/>
        <v>37158</v>
      </c>
      <c r="BF38" s="55">
        <f t="shared" si="43"/>
        <v>37158</v>
      </c>
      <c r="BG38" s="55">
        <f t="shared" si="43"/>
        <v>0</v>
      </c>
      <c r="BH38" s="55">
        <f t="shared" si="43"/>
        <v>0</v>
      </c>
      <c r="BI38" s="55">
        <f t="shared" si="43"/>
        <v>0</v>
      </c>
      <c r="BJ38" s="55">
        <f t="shared" si="43"/>
        <v>0</v>
      </c>
      <c r="BK38" s="55">
        <f t="shared" si="43"/>
        <v>100</v>
      </c>
      <c r="BL38" s="55">
        <f t="shared" si="43"/>
        <v>37258</v>
      </c>
      <c r="BM38" s="55">
        <f t="shared" si="43"/>
        <v>37258</v>
      </c>
      <c r="BN38" s="55">
        <f t="shared" si="43"/>
        <v>0</v>
      </c>
      <c r="BO38" s="55">
        <f t="shared" si="43"/>
        <v>0</v>
      </c>
      <c r="BP38" s="55">
        <f t="shared" si="43"/>
        <v>0</v>
      </c>
      <c r="BQ38" s="55">
        <f t="shared" si="43"/>
        <v>0</v>
      </c>
      <c r="BR38" s="55">
        <f t="shared" si="43"/>
        <v>37258</v>
      </c>
      <c r="BS38" s="55">
        <f t="shared" si="43"/>
        <v>37258</v>
      </c>
      <c r="BT38" s="55">
        <f t="shared" si="43"/>
        <v>0</v>
      </c>
      <c r="BU38" s="55">
        <f t="shared" si="43"/>
        <v>0</v>
      </c>
      <c r="BV38" s="55">
        <f t="shared" si="43"/>
        <v>0</v>
      </c>
      <c r="BW38" s="55">
        <f t="shared" si="43"/>
        <v>0</v>
      </c>
      <c r="BX38" s="55">
        <f t="shared" si="43"/>
        <v>0</v>
      </c>
      <c r="BY38" s="55">
        <f t="shared" si="43"/>
        <v>37258</v>
      </c>
      <c r="BZ38" s="55">
        <f t="shared" si="43"/>
        <v>37258</v>
      </c>
      <c r="CA38" s="55">
        <f t="shared" si="43"/>
        <v>0</v>
      </c>
      <c r="CB38" s="55">
        <f t="shared" si="43"/>
        <v>0</v>
      </c>
      <c r="CC38" s="55">
        <f t="shared" si="43"/>
        <v>0</v>
      </c>
      <c r="CD38" s="55">
        <f t="shared" si="43"/>
        <v>0</v>
      </c>
      <c r="CE38" s="55">
        <f t="shared" si="43"/>
        <v>0</v>
      </c>
      <c r="CF38" s="55">
        <f t="shared" si="43"/>
        <v>37258</v>
      </c>
      <c r="CG38" s="55">
        <f t="shared" si="43"/>
        <v>37258</v>
      </c>
      <c r="CH38" s="55">
        <f t="shared" si="43"/>
        <v>0</v>
      </c>
      <c r="CI38" s="55">
        <f t="shared" si="43"/>
        <v>0</v>
      </c>
      <c r="CJ38" s="55">
        <f t="shared" si="43"/>
        <v>0</v>
      </c>
      <c r="CK38" s="55"/>
      <c r="CL38" s="55"/>
      <c r="CM38" s="55">
        <f t="shared" si="43"/>
        <v>0</v>
      </c>
      <c r="CN38" s="55">
        <f t="shared" si="43"/>
        <v>513</v>
      </c>
      <c r="CO38" s="55">
        <f t="shared" si="43"/>
        <v>37771</v>
      </c>
      <c r="CP38" s="55">
        <f t="shared" si="43"/>
        <v>37771</v>
      </c>
      <c r="CQ38" s="55">
        <f t="shared" si="43"/>
        <v>0</v>
      </c>
      <c r="CR38" s="55">
        <f t="shared" si="43"/>
        <v>0</v>
      </c>
      <c r="CS38" s="55">
        <f t="shared" si="43"/>
        <v>0</v>
      </c>
      <c r="CT38" s="55">
        <f t="shared" si="43"/>
        <v>0</v>
      </c>
      <c r="CU38" s="55">
        <f t="shared" si="43"/>
        <v>0</v>
      </c>
      <c r="CV38" s="55">
        <f t="shared" si="43"/>
        <v>-198</v>
      </c>
      <c r="CW38" s="55">
        <f t="shared" si="43"/>
        <v>37573</v>
      </c>
      <c r="CX38" s="55">
        <f t="shared" si="43"/>
        <v>37573</v>
      </c>
      <c r="CY38" s="55">
        <f t="shared" si="43"/>
        <v>0</v>
      </c>
      <c r="CZ38" s="55">
        <f t="shared" ref="CZ38:DF38" si="44">CZ39</f>
        <v>0</v>
      </c>
      <c r="DA38" s="55">
        <f t="shared" si="44"/>
        <v>0</v>
      </c>
      <c r="DB38" s="55">
        <f t="shared" si="44"/>
        <v>0</v>
      </c>
      <c r="DC38" s="55">
        <f t="shared" si="44"/>
        <v>0</v>
      </c>
      <c r="DD38" s="55">
        <f t="shared" si="44"/>
        <v>0</v>
      </c>
      <c r="DE38" s="55">
        <f t="shared" si="44"/>
        <v>37573</v>
      </c>
      <c r="DF38" s="55">
        <f t="shared" si="44"/>
        <v>37573</v>
      </c>
    </row>
    <row r="39" spans="1:110" s="12" customFormat="1" ht="23.25" customHeight="1">
      <c r="A39" s="63" t="s">
        <v>478</v>
      </c>
      <c r="B39" s="64" t="s">
        <v>134</v>
      </c>
      <c r="C39" s="64" t="s">
        <v>142</v>
      </c>
      <c r="D39" s="65" t="s">
        <v>477</v>
      </c>
      <c r="E39" s="64" t="s">
        <v>243</v>
      </c>
      <c r="F39" s="55"/>
      <c r="G39" s="55"/>
      <c r="H39" s="73"/>
      <c r="I39" s="73"/>
      <c r="J39" s="73"/>
      <c r="K39" s="74"/>
      <c r="L39" s="74"/>
      <c r="M39" s="55"/>
      <c r="N39" s="55"/>
      <c r="O39" s="55"/>
      <c r="P39" s="55"/>
      <c r="Q39" s="55"/>
      <c r="R39" s="57"/>
      <c r="S39" s="57"/>
      <c r="T39" s="55"/>
      <c r="U39" s="55"/>
      <c r="V39" s="57"/>
      <c r="W39" s="57"/>
      <c r="X39" s="55"/>
      <c r="Y39" s="55"/>
      <c r="Z39" s="57"/>
      <c r="AA39" s="55"/>
      <c r="AB39" s="55"/>
      <c r="AC39" s="57"/>
      <c r="AD39" s="57"/>
      <c r="AE39" s="57"/>
      <c r="AF39" s="55"/>
      <c r="AG39" s="57"/>
      <c r="AH39" s="55"/>
      <c r="AI39" s="57"/>
      <c r="AJ39" s="57"/>
      <c r="AK39" s="55"/>
      <c r="AL39" s="55"/>
      <c r="AM39" s="55">
        <f>AN39-AK39</f>
        <v>37158</v>
      </c>
      <c r="AN39" s="55">
        <v>37158</v>
      </c>
      <c r="AO39" s="55">
        <v>37158</v>
      </c>
      <c r="AP39" s="57"/>
      <c r="AQ39" s="55">
        <f>AN39+AP39</f>
        <v>37158</v>
      </c>
      <c r="AR39" s="56">
        <f>AO39</f>
        <v>37158</v>
      </c>
      <c r="AS39" s="57"/>
      <c r="AT39" s="55">
        <f>AQ39+AS39</f>
        <v>37158</v>
      </c>
      <c r="AU39" s="55">
        <f>AR39</f>
        <v>37158</v>
      </c>
      <c r="AV39" s="57"/>
      <c r="AW39" s="57"/>
      <c r="AX39" s="57"/>
      <c r="AY39" s="55">
        <f>AT39+AV39+AW39+AX39</f>
        <v>37158</v>
      </c>
      <c r="AZ39" s="55">
        <f>AU39+AX39</f>
        <v>37158</v>
      </c>
      <c r="BA39" s="57"/>
      <c r="BB39" s="57"/>
      <c r="BC39" s="57"/>
      <c r="BD39" s="57"/>
      <c r="BE39" s="55">
        <f>AY39+BA39+BB39+BC39+BD39</f>
        <v>37158</v>
      </c>
      <c r="BF39" s="55">
        <f>AZ39+BD39</f>
        <v>37158</v>
      </c>
      <c r="BG39" s="55"/>
      <c r="BH39" s="55"/>
      <c r="BI39" s="58"/>
      <c r="BJ39" s="58"/>
      <c r="BK39" s="55">
        <v>100</v>
      </c>
      <c r="BL39" s="55">
        <f>BE39+BG39+BH39+BI39+BJ39+BK39</f>
        <v>37258</v>
      </c>
      <c r="BM39" s="55">
        <f>BF39+BK39</f>
        <v>37258</v>
      </c>
      <c r="BN39" s="57"/>
      <c r="BO39" s="57"/>
      <c r="BP39" s="57"/>
      <c r="BQ39" s="57"/>
      <c r="BR39" s="55">
        <f>BL39+BN39+BO39+BP39+BQ39</f>
        <v>37258</v>
      </c>
      <c r="BS39" s="55">
        <f>BM39+BQ39</f>
        <v>37258</v>
      </c>
      <c r="BT39" s="55"/>
      <c r="BU39" s="55"/>
      <c r="BV39" s="55"/>
      <c r="BW39" s="55"/>
      <c r="BX39" s="55"/>
      <c r="BY39" s="55">
        <f>BR39+BT39+BU39+BV39+BW39+BX39</f>
        <v>37258</v>
      </c>
      <c r="BZ39" s="55">
        <f>BS39+BX39</f>
        <v>37258</v>
      </c>
      <c r="CA39" s="57"/>
      <c r="CB39" s="57"/>
      <c r="CC39" s="57"/>
      <c r="CD39" s="57"/>
      <c r="CE39" s="57"/>
      <c r="CF39" s="55">
        <f>BY39+CA39+CB39+CC39+CE39</f>
        <v>37258</v>
      </c>
      <c r="CG39" s="55">
        <f>BZ39+CE39</f>
        <v>37258</v>
      </c>
      <c r="CH39" s="57"/>
      <c r="CI39" s="57"/>
      <c r="CJ39" s="57"/>
      <c r="CK39" s="57"/>
      <c r="CL39" s="57"/>
      <c r="CM39" s="57"/>
      <c r="CN39" s="56">
        <v>513</v>
      </c>
      <c r="CO39" s="55">
        <f>CF39+CH39+CI39+CJ39+CK39+CL39+CM39+CN39</f>
        <v>37771</v>
      </c>
      <c r="CP39" s="55">
        <f>CG39+CN39</f>
        <v>37771</v>
      </c>
      <c r="CQ39" s="55"/>
      <c r="CR39" s="57"/>
      <c r="CS39" s="57"/>
      <c r="CT39" s="57"/>
      <c r="CU39" s="57"/>
      <c r="CV39" s="56">
        <v>-198</v>
      </c>
      <c r="CW39" s="55">
        <f>CO39+CQ39+CR39+CS39+CT39+CU39+CV39</f>
        <v>37573</v>
      </c>
      <c r="CX39" s="55">
        <f>CP39+CV39</f>
        <v>37573</v>
      </c>
      <c r="CY39" s="55"/>
      <c r="CZ39" s="57"/>
      <c r="DA39" s="57"/>
      <c r="DB39" s="57"/>
      <c r="DC39" s="57"/>
      <c r="DD39" s="57"/>
      <c r="DE39" s="55">
        <f>CW39+CY39+CZ39+DA39+DB39+DC39+DD39</f>
        <v>37573</v>
      </c>
      <c r="DF39" s="55">
        <f>CX39+DD39</f>
        <v>37573</v>
      </c>
    </row>
    <row r="40" spans="1:110" s="12" customFormat="1" ht="45.75" customHeight="1">
      <c r="A40" s="63" t="s">
        <v>479</v>
      </c>
      <c r="B40" s="64" t="s">
        <v>134</v>
      </c>
      <c r="C40" s="64" t="s">
        <v>142</v>
      </c>
      <c r="D40" s="65" t="s">
        <v>480</v>
      </c>
      <c r="E40" s="64"/>
      <c r="F40" s="55"/>
      <c r="G40" s="55"/>
      <c r="H40" s="73"/>
      <c r="I40" s="73"/>
      <c r="J40" s="73"/>
      <c r="K40" s="74"/>
      <c r="L40" s="74"/>
      <c r="M40" s="55"/>
      <c r="N40" s="55"/>
      <c r="O40" s="55"/>
      <c r="P40" s="55"/>
      <c r="Q40" s="55"/>
      <c r="R40" s="57"/>
      <c r="S40" s="57"/>
      <c r="T40" s="55"/>
      <c r="U40" s="55"/>
      <c r="V40" s="57"/>
      <c r="W40" s="57"/>
      <c r="X40" s="55"/>
      <c r="Y40" s="55"/>
      <c r="Z40" s="57"/>
      <c r="AA40" s="55"/>
      <c r="AB40" s="55"/>
      <c r="AC40" s="57"/>
      <c r="AD40" s="57"/>
      <c r="AE40" s="57"/>
      <c r="AF40" s="55"/>
      <c r="AG40" s="57"/>
      <c r="AH40" s="55"/>
      <c r="AI40" s="57"/>
      <c r="AJ40" s="57"/>
      <c r="AK40" s="55"/>
      <c r="AL40" s="55"/>
      <c r="AM40" s="55">
        <f t="shared" ref="AM40:CY40" si="45">AM41</f>
        <v>7004</v>
      </c>
      <c r="AN40" s="55">
        <f t="shared" si="45"/>
        <v>7004</v>
      </c>
      <c r="AO40" s="55">
        <f t="shared" si="45"/>
        <v>7004</v>
      </c>
      <c r="AP40" s="55">
        <f t="shared" si="45"/>
        <v>0</v>
      </c>
      <c r="AQ40" s="55">
        <f t="shared" si="45"/>
        <v>7004</v>
      </c>
      <c r="AR40" s="55">
        <f t="shared" si="45"/>
        <v>7004</v>
      </c>
      <c r="AS40" s="55">
        <f t="shared" si="45"/>
        <v>0</v>
      </c>
      <c r="AT40" s="55">
        <f t="shared" si="45"/>
        <v>7004</v>
      </c>
      <c r="AU40" s="55">
        <f t="shared" si="45"/>
        <v>7004</v>
      </c>
      <c r="AV40" s="55">
        <f t="shared" si="45"/>
        <v>0</v>
      </c>
      <c r="AW40" s="55">
        <f t="shared" si="45"/>
        <v>0</v>
      </c>
      <c r="AX40" s="55">
        <f t="shared" si="45"/>
        <v>0</v>
      </c>
      <c r="AY40" s="55">
        <f t="shared" si="45"/>
        <v>7004</v>
      </c>
      <c r="AZ40" s="55">
        <f t="shared" si="45"/>
        <v>7004</v>
      </c>
      <c r="BA40" s="55">
        <f t="shared" si="45"/>
        <v>0</v>
      </c>
      <c r="BB40" s="55">
        <f t="shared" si="45"/>
        <v>0</v>
      </c>
      <c r="BC40" s="55">
        <f t="shared" si="45"/>
        <v>0</v>
      </c>
      <c r="BD40" s="55">
        <f t="shared" si="45"/>
        <v>0</v>
      </c>
      <c r="BE40" s="55">
        <f t="shared" si="45"/>
        <v>7004</v>
      </c>
      <c r="BF40" s="55">
        <f t="shared" si="45"/>
        <v>7004</v>
      </c>
      <c r="BG40" s="55">
        <f t="shared" si="45"/>
        <v>0</v>
      </c>
      <c r="BH40" s="55">
        <f t="shared" si="45"/>
        <v>0</v>
      </c>
      <c r="BI40" s="55">
        <f t="shared" si="45"/>
        <v>0</v>
      </c>
      <c r="BJ40" s="55">
        <f t="shared" si="45"/>
        <v>0</v>
      </c>
      <c r="BK40" s="55">
        <f t="shared" si="45"/>
        <v>0</v>
      </c>
      <c r="BL40" s="55">
        <f t="shared" si="45"/>
        <v>7004</v>
      </c>
      <c r="BM40" s="55">
        <f t="shared" si="45"/>
        <v>7004</v>
      </c>
      <c r="BN40" s="55">
        <f t="shared" si="45"/>
        <v>0</v>
      </c>
      <c r="BO40" s="55">
        <f t="shared" si="45"/>
        <v>0</v>
      </c>
      <c r="BP40" s="55">
        <f t="shared" si="45"/>
        <v>0</v>
      </c>
      <c r="BQ40" s="55">
        <f t="shared" si="45"/>
        <v>0</v>
      </c>
      <c r="BR40" s="55">
        <f t="shared" si="45"/>
        <v>7004</v>
      </c>
      <c r="BS40" s="55">
        <f t="shared" si="45"/>
        <v>7004</v>
      </c>
      <c r="BT40" s="55">
        <f t="shared" si="45"/>
        <v>0</v>
      </c>
      <c r="BU40" s="55">
        <f t="shared" si="45"/>
        <v>0</v>
      </c>
      <c r="BV40" s="55">
        <f t="shared" si="45"/>
        <v>0</v>
      </c>
      <c r="BW40" s="55">
        <f t="shared" si="45"/>
        <v>0</v>
      </c>
      <c r="BX40" s="55">
        <f t="shared" si="45"/>
        <v>0</v>
      </c>
      <c r="BY40" s="55">
        <f t="shared" si="45"/>
        <v>7004</v>
      </c>
      <c r="BZ40" s="55">
        <f t="shared" si="45"/>
        <v>7004</v>
      </c>
      <c r="CA40" s="55">
        <f t="shared" si="45"/>
        <v>0</v>
      </c>
      <c r="CB40" s="55">
        <f t="shared" si="45"/>
        <v>0</v>
      </c>
      <c r="CC40" s="55">
        <f t="shared" si="45"/>
        <v>0</v>
      </c>
      <c r="CD40" s="55">
        <f t="shared" si="45"/>
        <v>0</v>
      </c>
      <c r="CE40" s="55">
        <f t="shared" si="45"/>
        <v>0</v>
      </c>
      <c r="CF40" s="55">
        <f t="shared" si="45"/>
        <v>7004</v>
      </c>
      <c r="CG40" s="55">
        <f t="shared" si="45"/>
        <v>7004</v>
      </c>
      <c r="CH40" s="55">
        <f t="shared" si="45"/>
        <v>0</v>
      </c>
      <c r="CI40" s="55">
        <f t="shared" si="45"/>
        <v>0</v>
      </c>
      <c r="CJ40" s="55">
        <f t="shared" si="45"/>
        <v>0</v>
      </c>
      <c r="CK40" s="55"/>
      <c r="CL40" s="55"/>
      <c r="CM40" s="55">
        <f t="shared" si="45"/>
        <v>0</v>
      </c>
      <c r="CN40" s="55">
        <f t="shared" si="45"/>
        <v>0</v>
      </c>
      <c r="CO40" s="55">
        <f t="shared" si="45"/>
        <v>7004</v>
      </c>
      <c r="CP40" s="55">
        <f t="shared" si="45"/>
        <v>7004</v>
      </c>
      <c r="CQ40" s="55">
        <f t="shared" si="45"/>
        <v>0</v>
      </c>
      <c r="CR40" s="55">
        <f t="shared" si="45"/>
        <v>0</v>
      </c>
      <c r="CS40" s="55">
        <f t="shared" si="45"/>
        <v>0</v>
      </c>
      <c r="CT40" s="55">
        <f t="shared" si="45"/>
        <v>0</v>
      </c>
      <c r="CU40" s="55">
        <f t="shared" si="45"/>
        <v>0</v>
      </c>
      <c r="CV40" s="55">
        <f t="shared" si="45"/>
        <v>0</v>
      </c>
      <c r="CW40" s="55">
        <f t="shared" si="45"/>
        <v>7004</v>
      </c>
      <c r="CX40" s="55">
        <f t="shared" si="45"/>
        <v>7004</v>
      </c>
      <c r="CY40" s="55">
        <f t="shared" si="45"/>
        <v>0</v>
      </c>
      <c r="CZ40" s="55">
        <f t="shared" ref="CZ40:DF40" si="46">CZ41</f>
        <v>0</v>
      </c>
      <c r="DA40" s="55">
        <f t="shared" si="46"/>
        <v>0</v>
      </c>
      <c r="DB40" s="55">
        <f t="shared" si="46"/>
        <v>0</v>
      </c>
      <c r="DC40" s="55">
        <f t="shared" si="46"/>
        <v>0</v>
      </c>
      <c r="DD40" s="55">
        <f t="shared" si="46"/>
        <v>0</v>
      </c>
      <c r="DE40" s="55">
        <f t="shared" si="46"/>
        <v>7004</v>
      </c>
      <c r="DF40" s="55">
        <f t="shared" si="46"/>
        <v>7004</v>
      </c>
    </row>
    <row r="41" spans="1:110" s="12" customFormat="1" ht="21.75" customHeight="1">
      <c r="A41" s="63" t="s">
        <v>478</v>
      </c>
      <c r="B41" s="64" t="s">
        <v>134</v>
      </c>
      <c r="C41" s="64" t="s">
        <v>142</v>
      </c>
      <c r="D41" s="65" t="s">
        <v>480</v>
      </c>
      <c r="E41" s="64" t="s">
        <v>243</v>
      </c>
      <c r="F41" s="55"/>
      <c r="G41" s="55"/>
      <c r="H41" s="73"/>
      <c r="I41" s="73"/>
      <c r="J41" s="73"/>
      <c r="K41" s="74"/>
      <c r="L41" s="74"/>
      <c r="M41" s="55"/>
      <c r="N41" s="55"/>
      <c r="O41" s="55"/>
      <c r="P41" s="55"/>
      <c r="Q41" s="55"/>
      <c r="R41" s="57"/>
      <c r="S41" s="57"/>
      <c r="T41" s="55"/>
      <c r="U41" s="55"/>
      <c r="V41" s="57"/>
      <c r="W41" s="57"/>
      <c r="X41" s="55"/>
      <c r="Y41" s="55"/>
      <c r="Z41" s="57"/>
      <c r="AA41" s="55"/>
      <c r="AB41" s="55"/>
      <c r="AC41" s="57"/>
      <c r="AD41" s="57"/>
      <c r="AE41" s="57"/>
      <c r="AF41" s="55"/>
      <c r="AG41" s="57"/>
      <c r="AH41" s="55"/>
      <c r="AI41" s="57"/>
      <c r="AJ41" s="57"/>
      <c r="AK41" s="55"/>
      <c r="AL41" s="55"/>
      <c r="AM41" s="55">
        <f>AN41-AK41</f>
        <v>7004</v>
      </c>
      <c r="AN41" s="55">
        <v>7004</v>
      </c>
      <c r="AO41" s="55">
        <v>7004</v>
      </c>
      <c r="AP41" s="57"/>
      <c r="AQ41" s="55">
        <f>AN41+AP41</f>
        <v>7004</v>
      </c>
      <c r="AR41" s="56">
        <f>AO41</f>
        <v>7004</v>
      </c>
      <c r="AS41" s="57"/>
      <c r="AT41" s="55">
        <f>AQ41+AS41</f>
        <v>7004</v>
      </c>
      <c r="AU41" s="55">
        <f>AR41</f>
        <v>7004</v>
      </c>
      <c r="AV41" s="57"/>
      <c r="AW41" s="57"/>
      <c r="AX41" s="57"/>
      <c r="AY41" s="55">
        <f>AT41+AV41+AW41+AX41</f>
        <v>7004</v>
      </c>
      <c r="AZ41" s="55">
        <f>AU41+AX41</f>
        <v>7004</v>
      </c>
      <c r="BA41" s="57"/>
      <c r="BB41" s="57"/>
      <c r="BC41" s="57"/>
      <c r="BD41" s="57"/>
      <c r="BE41" s="55">
        <f>AY41+BA41+BB41+BC41+BD41</f>
        <v>7004</v>
      </c>
      <c r="BF41" s="55">
        <f>AZ41+BD41</f>
        <v>7004</v>
      </c>
      <c r="BG41" s="55"/>
      <c r="BH41" s="55"/>
      <c r="BI41" s="58"/>
      <c r="BJ41" s="58"/>
      <c r="BK41" s="58"/>
      <c r="BL41" s="55">
        <f>BE41+BG41+BH41+BI41+BJ41+BK41</f>
        <v>7004</v>
      </c>
      <c r="BM41" s="55">
        <f>BF41+BK41</f>
        <v>7004</v>
      </c>
      <c r="BN41" s="57"/>
      <c r="BO41" s="57"/>
      <c r="BP41" s="57"/>
      <c r="BQ41" s="57"/>
      <c r="BR41" s="55">
        <f>BL41+BN41+BO41+BP41+BQ41</f>
        <v>7004</v>
      </c>
      <c r="BS41" s="55">
        <f>BM41+BQ41</f>
        <v>7004</v>
      </c>
      <c r="BT41" s="55"/>
      <c r="BU41" s="55"/>
      <c r="BV41" s="55"/>
      <c r="BW41" s="55"/>
      <c r="BX41" s="55"/>
      <c r="BY41" s="55">
        <f>BR41+BT41+BU41+BV41+BW41+BX41</f>
        <v>7004</v>
      </c>
      <c r="BZ41" s="55">
        <f>BS41+BX41</f>
        <v>7004</v>
      </c>
      <c r="CA41" s="57"/>
      <c r="CB41" s="57"/>
      <c r="CC41" s="57"/>
      <c r="CD41" s="57"/>
      <c r="CE41" s="57"/>
      <c r="CF41" s="55">
        <f>BY41+CA41+CB41+CC41+CE41</f>
        <v>7004</v>
      </c>
      <c r="CG41" s="55">
        <f>BZ41+CE41</f>
        <v>7004</v>
      </c>
      <c r="CH41" s="57"/>
      <c r="CI41" s="57"/>
      <c r="CJ41" s="57"/>
      <c r="CK41" s="57"/>
      <c r="CL41" s="57"/>
      <c r="CM41" s="57"/>
      <c r="CN41" s="57"/>
      <c r="CO41" s="55">
        <f>CF41+CH41+CI41+CJ41+CK41+CL41+CM41+CN41</f>
        <v>7004</v>
      </c>
      <c r="CP41" s="55">
        <f>CG41+CN41</f>
        <v>7004</v>
      </c>
      <c r="CQ41" s="55"/>
      <c r="CR41" s="57"/>
      <c r="CS41" s="57"/>
      <c r="CT41" s="57"/>
      <c r="CU41" s="57"/>
      <c r="CV41" s="57"/>
      <c r="CW41" s="55">
        <f>CO41+CQ41+CR41+CS41+CT41+CU41+CV41</f>
        <v>7004</v>
      </c>
      <c r="CX41" s="55">
        <f>CP41+CV41</f>
        <v>7004</v>
      </c>
      <c r="CY41" s="55"/>
      <c r="CZ41" s="57"/>
      <c r="DA41" s="57"/>
      <c r="DB41" s="57"/>
      <c r="DC41" s="57"/>
      <c r="DD41" s="57"/>
      <c r="DE41" s="55">
        <f>CW41+CY41+CZ41+DA41+DB41+DC41+DD41</f>
        <v>7004</v>
      </c>
      <c r="DF41" s="55">
        <f>CX41+DD41</f>
        <v>7004</v>
      </c>
    </row>
    <row r="42" spans="1:110" s="12" customFormat="1" ht="36.75" customHeight="1">
      <c r="A42" s="63" t="s">
        <v>481</v>
      </c>
      <c r="B42" s="64" t="s">
        <v>134</v>
      </c>
      <c r="C42" s="64" t="s">
        <v>142</v>
      </c>
      <c r="D42" s="65" t="s">
        <v>482</v>
      </c>
      <c r="E42" s="64"/>
      <c r="F42" s="55"/>
      <c r="G42" s="55"/>
      <c r="H42" s="73"/>
      <c r="I42" s="73"/>
      <c r="J42" s="73"/>
      <c r="K42" s="74"/>
      <c r="L42" s="74"/>
      <c r="M42" s="55"/>
      <c r="N42" s="55"/>
      <c r="O42" s="55"/>
      <c r="P42" s="55"/>
      <c r="Q42" s="55"/>
      <c r="R42" s="57"/>
      <c r="S42" s="57"/>
      <c r="T42" s="55"/>
      <c r="U42" s="55"/>
      <c r="V42" s="57"/>
      <c r="W42" s="57"/>
      <c r="X42" s="55"/>
      <c r="Y42" s="55"/>
      <c r="Z42" s="57"/>
      <c r="AA42" s="55"/>
      <c r="AB42" s="55"/>
      <c r="AC42" s="57"/>
      <c r="AD42" s="57"/>
      <c r="AE42" s="57"/>
      <c r="AF42" s="55"/>
      <c r="AG42" s="57"/>
      <c r="AH42" s="55"/>
      <c r="AI42" s="57"/>
      <c r="AJ42" s="57"/>
      <c r="AK42" s="55"/>
      <c r="AL42" s="55"/>
      <c r="AM42" s="55">
        <f t="shared" ref="AM42:CY42" si="47">AM43</f>
        <v>364</v>
      </c>
      <c r="AN42" s="55">
        <f t="shared" si="47"/>
        <v>364</v>
      </c>
      <c r="AO42" s="55">
        <f t="shared" si="47"/>
        <v>364</v>
      </c>
      <c r="AP42" s="55">
        <f t="shared" si="47"/>
        <v>0</v>
      </c>
      <c r="AQ42" s="55">
        <f t="shared" si="47"/>
        <v>364</v>
      </c>
      <c r="AR42" s="55">
        <f t="shared" si="47"/>
        <v>364</v>
      </c>
      <c r="AS42" s="55">
        <f t="shared" si="47"/>
        <v>0</v>
      </c>
      <c r="AT42" s="55">
        <f t="shared" si="47"/>
        <v>364</v>
      </c>
      <c r="AU42" s="55">
        <f t="shared" si="47"/>
        <v>364</v>
      </c>
      <c r="AV42" s="55">
        <f t="shared" si="47"/>
        <v>0</v>
      </c>
      <c r="AW42" s="55">
        <f t="shared" si="47"/>
        <v>0</v>
      </c>
      <c r="AX42" s="55">
        <f t="shared" si="47"/>
        <v>0</v>
      </c>
      <c r="AY42" s="55">
        <f t="shared" si="47"/>
        <v>364</v>
      </c>
      <c r="AZ42" s="55">
        <f t="shared" si="47"/>
        <v>364</v>
      </c>
      <c r="BA42" s="55">
        <f t="shared" si="47"/>
        <v>0</v>
      </c>
      <c r="BB42" s="55">
        <f t="shared" si="47"/>
        <v>0</v>
      </c>
      <c r="BC42" s="55">
        <f t="shared" si="47"/>
        <v>0</v>
      </c>
      <c r="BD42" s="55">
        <f t="shared" si="47"/>
        <v>0</v>
      </c>
      <c r="BE42" s="55">
        <f t="shared" si="47"/>
        <v>364</v>
      </c>
      <c r="BF42" s="55">
        <f t="shared" si="47"/>
        <v>364</v>
      </c>
      <c r="BG42" s="55">
        <f t="shared" si="47"/>
        <v>0</v>
      </c>
      <c r="BH42" s="55">
        <f t="shared" si="47"/>
        <v>0</v>
      </c>
      <c r="BI42" s="55">
        <f t="shared" si="47"/>
        <v>0</v>
      </c>
      <c r="BJ42" s="55">
        <f t="shared" si="47"/>
        <v>0</v>
      </c>
      <c r="BK42" s="55">
        <f t="shared" si="47"/>
        <v>0</v>
      </c>
      <c r="BL42" s="55">
        <f t="shared" si="47"/>
        <v>364</v>
      </c>
      <c r="BM42" s="55">
        <f t="shared" si="47"/>
        <v>364</v>
      </c>
      <c r="BN42" s="55">
        <f t="shared" si="47"/>
        <v>0</v>
      </c>
      <c r="BO42" s="55">
        <f t="shared" si="47"/>
        <v>0</v>
      </c>
      <c r="BP42" s="55">
        <f t="shared" si="47"/>
        <v>0</v>
      </c>
      <c r="BQ42" s="55">
        <f t="shared" si="47"/>
        <v>0</v>
      </c>
      <c r="BR42" s="55">
        <f t="shared" si="47"/>
        <v>364</v>
      </c>
      <c r="BS42" s="55">
        <f t="shared" si="47"/>
        <v>364</v>
      </c>
      <c r="BT42" s="55">
        <f t="shared" si="47"/>
        <v>0</v>
      </c>
      <c r="BU42" s="55">
        <f t="shared" si="47"/>
        <v>0</v>
      </c>
      <c r="BV42" s="55">
        <f t="shared" si="47"/>
        <v>0</v>
      </c>
      <c r="BW42" s="55">
        <f t="shared" si="47"/>
        <v>0</v>
      </c>
      <c r="BX42" s="55">
        <f t="shared" si="47"/>
        <v>0</v>
      </c>
      <c r="BY42" s="55">
        <f t="shared" si="47"/>
        <v>364</v>
      </c>
      <c r="BZ42" s="55">
        <f t="shared" si="47"/>
        <v>364</v>
      </c>
      <c r="CA42" s="55">
        <f t="shared" si="47"/>
        <v>0</v>
      </c>
      <c r="CB42" s="55">
        <f t="shared" si="47"/>
        <v>0</v>
      </c>
      <c r="CC42" s="55">
        <f t="shared" si="47"/>
        <v>0</v>
      </c>
      <c r="CD42" s="55">
        <f t="shared" si="47"/>
        <v>0</v>
      </c>
      <c r="CE42" s="55">
        <f t="shared" si="47"/>
        <v>0</v>
      </c>
      <c r="CF42" s="55">
        <f t="shared" si="47"/>
        <v>364</v>
      </c>
      <c r="CG42" s="55">
        <f t="shared" si="47"/>
        <v>364</v>
      </c>
      <c r="CH42" s="55">
        <f t="shared" si="47"/>
        <v>0</v>
      </c>
      <c r="CI42" s="55">
        <f t="shared" si="47"/>
        <v>0</v>
      </c>
      <c r="CJ42" s="55">
        <f t="shared" si="47"/>
        <v>0</v>
      </c>
      <c r="CK42" s="55"/>
      <c r="CL42" s="55"/>
      <c r="CM42" s="55">
        <f t="shared" si="47"/>
        <v>0</v>
      </c>
      <c r="CN42" s="55">
        <f t="shared" si="47"/>
        <v>0</v>
      </c>
      <c r="CO42" s="55">
        <f t="shared" si="47"/>
        <v>364</v>
      </c>
      <c r="CP42" s="55">
        <f t="shared" si="47"/>
        <v>364</v>
      </c>
      <c r="CQ42" s="55">
        <f t="shared" si="47"/>
        <v>0</v>
      </c>
      <c r="CR42" s="55">
        <f t="shared" si="47"/>
        <v>0</v>
      </c>
      <c r="CS42" s="55">
        <f t="shared" si="47"/>
        <v>0</v>
      </c>
      <c r="CT42" s="55">
        <f t="shared" si="47"/>
        <v>0</v>
      </c>
      <c r="CU42" s="55">
        <f t="shared" si="47"/>
        <v>0</v>
      </c>
      <c r="CV42" s="55">
        <f t="shared" si="47"/>
        <v>0</v>
      </c>
      <c r="CW42" s="55">
        <f t="shared" si="47"/>
        <v>364</v>
      </c>
      <c r="CX42" s="55">
        <f t="shared" si="47"/>
        <v>364</v>
      </c>
      <c r="CY42" s="55">
        <f t="shared" si="47"/>
        <v>0</v>
      </c>
      <c r="CZ42" s="55">
        <f t="shared" ref="CZ42:DF42" si="48">CZ43</f>
        <v>0</v>
      </c>
      <c r="DA42" s="55">
        <f t="shared" si="48"/>
        <v>0</v>
      </c>
      <c r="DB42" s="55">
        <f t="shared" si="48"/>
        <v>0</v>
      </c>
      <c r="DC42" s="55">
        <f t="shared" si="48"/>
        <v>0</v>
      </c>
      <c r="DD42" s="55">
        <f t="shared" si="48"/>
        <v>0</v>
      </c>
      <c r="DE42" s="55">
        <f t="shared" si="48"/>
        <v>364</v>
      </c>
      <c r="DF42" s="55">
        <f t="shared" si="48"/>
        <v>364</v>
      </c>
    </row>
    <row r="43" spans="1:110" s="12" customFormat="1" ht="24.75" customHeight="1">
      <c r="A43" s="63" t="s">
        <v>478</v>
      </c>
      <c r="B43" s="64" t="s">
        <v>134</v>
      </c>
      <c r="C43" s="64" t="s">
        <v>142</v>
      </c>
      <c r="D43" s="65" t="s">
        <v>482</v>
      </c>
      <c r="E43" s="64" t="s">
        <v>243</v>
      </c>
      <c r="F43" s="55"/>
      <c r="G43" s="55"/>
      <c r="H43" s="73"/>
      <c r="I43" s="73"/>
      <c r="J43" s="73"/>
      <c r="K43" s="74"/>
      <c r="L43" s="74"/>
      <c r="M43" s="55"/>
      <c r="N43" s="55"/>
      <c r="O43" s="55"/>
      <c r="P43" s="55"/>
      <c r="Q43" s="55"/>
      <c r="R43" s="57"/>
      <c r="S43" s="57"/>
      <c r="T43" s="55"/>
      <c r="U43" s="55"/>
      <c r="V43" s="57"/>
      <c r="W43" s="57"/>
      <c r="X43" s="55"/>
      <c r="Y43" s="55"/>
      <c r="Z43" s="57"/>
      <c r="AA43" s="55"/>
      <c r="AB43" s="55"/>
      <c r="AC43" s="57"/>
      <c r="AD43" s="57"/>
      <c r="AE43" s="57"/>
      <c r="AF43" s="55"/>
      <c r="AG43" s="57"/>
      <c r="AH43" s="55"/>
      <c r="AI43" s="57"/>
      <c r="AJ43" s="57"/>
      <c r="AK43" s="55"/>
      <c r="AL43" s="55"/>
      <c r="AM43" s="55">
        <f>AN43-AK43</f>
        <v>364</v>
      </c>
      <c r="AN43" s="55">
        <v>364</v>
      </c>
      <c r="AO43" s="55">
        <v>364</v>
      </c>
      <c r="AP43" s="57"/>
      <c r="AQ43" s="55">
        <f>AN43+AP43</f>
        <v>364</v>
      </c>
      <c r="AR43" s="56">
        <f>AO43</f>
        <v>364</v>
      </c>
      <c r="AS43" s="57"/>
      <c r="AT43" s="55">
        <f>AQ43+AS43</f>
        <v>364</v>
      </c>
      <c r="AU43" s="55">
        <f>AR43</f>
        <v>364</v>
      </c>
      <c r="AV43" s="57"/>
      <c r="AW43" s="57"/>
      <c r="AX43" s="57"/>
      <c r="AY43" s="55">
        <f>AT43+AV43+AW43+AX43</f>
        <v>364</v>
      </c>
      <c r="AZ43" s="55">
        <f>AU43+AX43</f>
        <v>364</v>
      </c>
      <c r="BA43" s="57"/>
      <c r="BB43" s="57"/>
      <c r="BC43" s="57"/>
      <c r="BD43" s="57"/>
      <c r="BE43" s="55">
        <f>AY43+BA43+BB43+BC43+BD43</f>
        <v>364</v>
      </c>
      <c r="BF43" s="55">
        <f>AZ43+BD43</f>
        <v>364</v>
      </c>
      <c r="BG43" s="55"/>
      <c r="BH43" s="55"/>
      <c r="BI43" s="58"/>
      <c r="BJ43" s="58"/>
      <c r="BK43" s="58"/>
      <c r="BL43" s="55">
        <f>BE43+BG43+BH43+BI43+BJ43+BK43</f>
        <v>364</v>
      </c>
      <c r="BM43" s="55">
        <f>BF43+BK43</f>
        <v>364</v>
      </c>
      <c r="BN43" s="57"/>
      <c r="BO43" s="57"/>
      <c r="BP43" s="57"/>
      <c r="BQ43" s="57"/>
      <c r="BR43" s="55">
        <f>BL43+BN43+BO43+BP43+BQ43</f>
        <v>364</v>
      </c>
      <c r="BS43" s="55">
        <f>BM43+BQ43</f>
        <v>364</v>
      </c>
      <c r="BT43" s="55"/>
      <c r="BU43" s="55"/>
      <c r="BV43" s="55"/>
      <c r="BW43" s="55"/>
      <c r="BX43" s="55"/>
      <c r="BY43" s="55">
        <f>BR43+BT43+BU43+BV43+BW43+BX43</f>
        <v>364</v>
      </c>
      <c r="BZ43" s="55">
        <f>BS43+BX43</f>
        <v>364</v>
      </c>
      <c r="CA43" s="57"/>
      <c r="CB43" s="57"/>
      <c r="CC43" s="57"/>
      <c r="CD43" s="57"/>
      <c r="CE43" s="57"/>
      <c r="CF43" s="55">
        <f>BY43+CA43+CB43+CC43+CE43</f>
        <v>364</v>
      </c>
      <c r="CG43" s="55">
        <f>BZ43+CE43</f>
        <v>364</v>
      </c>
      <c r="CH43" s="57"/>
      <c r="CI43" s="57"/>
      <c r="CJ43" s="57"/>
      <c r="CK43" s="57"/>
      <c r="CL43" s="57"/>
      <c r="CM43" s="57"/>
      <c r="CN43" s="57"/>
      <c r="CO43" s="55">
        <f>CF43+CH43+CI43+CJ43+CK43+CL43+CM43+CN43</f>
        <v>364</v>
      </c>
      <c r="CP43" s="55">
        <f>CG43+CN43</f>
        <v>364</v>
      </c>
      <c r="CQ43" s="55"/>
      <c r="CR43" s="57"/>
      <c r="CS43" s="57"/>
      <c r="CT43" s="57"/>
      <c r="CU43" s="57"/>
      <c r="CV43" s="57"/>
      <c r="CW43" s="55">
        <f>CO43+CQ43+CR43+CS43+CT43+CU43+CV43</f>
        <v>364</v>
      </c>
      <c r="CX43" s="55">
        <f>CP43+CV43</f>
        <v>364</v>
      </c>
      <c r="CY43" s="55"/>
      <c r="CZ43" s="57"/>
      <c r="DA43" s="57"/>
      <c r="DB43" s="57"/>
      <c r="DC43" s="57"/>
      <c r="DD43" s="57"/>
      <c r="DE43" s="55">
        <f>CW43+CY43+CZ43+DA43+DB43+DC43+DD43</f>
        <v>364</v>
      </c>
      <c r="DF43" s="55">
        <f>CX43+DD43</f>
        <v>364</v>
      </c>
    </row>
    <row r="44" spans="1:110" s="12" customFormat="1" ht="106.5" customHeight="1">
      <c r="A44" s="63" t="s">
        <v>483</v>
      </c>
      <c r="B44" s="64" t="s">
        <v>134</v>
      </c>
      <c r="C44" s="64" t="s">
        <v>142</v>
      </c>
      <c r="D44" s="65" t="s">
        <v>484</v>
      </c>
      <c r="E44" s="64"/>
      <c r="F44" s="55"/>
      <c r="G44" s="55"/>
      <c r="H44" s="73"/>
      <c r="I44" s="73"/>
      <c r="J44" s="73"/>
      <c r="K44" s="74"/>
      <c r="L44" s="74"/>
      <c r="M44" s="55"/>
      <c r="N44" s="55"/>
      <c r="O44" s="55"/>
      <c r="P44" s="55"/>
      <c r="Q44" s="55"/>
      <c r="R44" s="57"/>
      <c r="S44" s="57"/>
      <c r="T44" s="55"/>
      <c r="U44" s="55"/>
      <c r="V44" s="57"/>
      <c r="W44" s="57"/>
      <c r="X44" s="55"/>
      <c r="Y44" s="55"/>
      <c r="Z44" s="57"/>
      <c r="AA44" s="55"/>
      <c r="AB44" s="55"/>
      <c r="AC44" s="57"/>
      <c r="AD44" s="57"/>
      <c r="AE44" s="57"/>
      <c r="AF44" s="55"/>
      <c r="AG44" s="57"/>
      <c r="AH44" s="55"/>
      <c r="AI44" s="57"/>
      <c r="AJ44" s="57"/>
      <c r="AK44" s="55"/>
      <c r="AL44" s="55"/>
      <c r="AM44" s="55">
        <f t="shared" ref="AM44:CY44" si="49">AM45</f>
        <v>106608</v>
      </c>
      <c r="AN44" s="55">
        <f t="shared" si="49"/>
        <v>106608</v>
      </c>
      <c r="AO44" s="55">
        <f t="shared" si="49"/>
        <v>106608</v>
      </c>
      <c r="AP44" s="55">
        <f t="shared" si="49"/>
        <v>0</v>
      </c>
      <c r="AQ44" s="55">
        <f t="shared" si="49"/>
        <v>106608</v>
      </c>
      <c r="AR44" s="55">
        <f t="shared" si="49"/>
        <v>106608</v>
      </c>
      <c r="AS44" s="55">
        <f t="shared" si="49"/>
        <v>0</v>
      </c>
      <c r="AT44" s="55">
        <f t="shared" si="49"/>
        <v>106608</v>
      </c>
      <c r="AU44" s="55">
        <f t="shared" si="49"/>
        <v>106608</v>
      </c>
      <c r="AV44" s="55">
        <f t="shared" si="49"/>
        <v>0</v>
      </c>
      <c r="AW44" s="55">
        <f t="shared" si="49"/>
        <v>0</v>
      </c>
      <c r="AX44" s="55">
        <f t="shared" si="49"/>
        <v>0</v>
      </c>
      <c r="AY44" s="55">
        <f t="shared" si="49"/>
        <v>106608</v>
      </c>
      <c r="AZ44" s="55">
        <f t="shared" si="49"/>
        <v>106608</v>
      </c>
      <c r="BA44" s="55">
        <f t="shared" si="49"/>
        <v>0</v>
      </c>
      <c r="BB44" s="55">
        <f t="shared" si="49"/>
        <v>0</v>
      </c>
      <c r="BC44" s="55">
        <f t="shared" si="49"/>
        <v>0</v>
      </c>
      <c r="BD44" s="55">
        <f t="shared" si="49"/>
        <v>0</v>
      </c>
      <c r="BE44" s="55">
        <f t="shared" si="49"/>
        <v>106608</v>
      </c>
      <c r="BF44" s="55">
        <f t="shared" si="49"/>
        <v>106608</v>
      </c>
      <c r="BG44" s="55">
        <f t="shared" si="49"/>
        <v>0</v>
      </c>
      <c r="BH44" s="55">
        <f t="shared" si="49"/>
        <v>0</v>
      </c>
      <c r="BI44" s="55">
        <f t="shared" si="49"/>
        <v>0</v>
      </c>
      <c r="BJ44" s="55">
        <f t="shared" si="49"/>
        <v>0</v>
      </c>
      <c r="BK44" s="55">
        <f t="shared" si="49"/>
        <v>0</v>
      </c>
      <c r="BL44" s="55">
        <f t="shared" si="49"/>
        <v>106608</v>
      </c>
      <c r="BM44" s="55">
        <f t="shared" si="49"/>
        <v>106608</v>
      </c>
      <c r="BN44" s="55">
        <f t="shared" si="49"/>
        <v>0</v>
      </c>
      <c r="BO44" s="55">
        <f t="shared" si="49"/>
        <v>0</v>
      </c>
      <c r="BP44" s="55">
        <f t="shared" si="49"/>
        <v>0</v>
      </c>
      <c r="BQ44" s="55">
        <f t="shared" si="49"/>
        <v>0</v>
      </c>
      <c r="BR44" s="55">
        <f t="shared" si="49"/>
        <v>106608</v>
      </c>
      <c r="BS44" s="55">
        <f t="shared" si="49"/>
        <v>106608</v>
      </c>
      <c r="BT44" s="55">
        <f t="shared" si="49"/>
        <v>0</v>
      </c>
      <c r="BU44" s="55">
        <f t="shared" si="49"/>
        <v>0</v>
      </c>
      <c r="BV44" s="55">
        <f t="shared" si="49"/>
        <v>0</v>
      </c>
      <c r="BW44" s="55">
        <f t="shared" si="49"/>
        <v>0</v>
      </c>
      <c r="BX44" s="55">
        <f t="shared" si="49"/>
        <v>0</v>
      </c>
      <c r="BY44" s="55">
        <f t="shared" si="49"/>
        <v>106608</v>
      </c>
      <c r="BZ44" s="55">
        <f t="shared" si="49"/>
        <v>106608</v>
      </c>
      <c r="CA44" s="55">
        <f t="shared" si="49"/>
        <v>0</v>
      </c>
      <c r="CB44" s="55">
        <f t="shared" si="49"/>
        <v>0</v>
      </c>
      <c r="CC44" s="55">
        <f t="shared" si="49"/>
        <v>0</v>
      </c>
      <c r="CD44" s="55">
        <f t="shared" si="49"/>
        <v>0</v>
      </c>
      <c r="CE44" s="55">
        <f t="shared" si="49"/>
        <v>0</v>
      </c>
      <c r="CF44" s="55">
        <f t="shared" si="49"/>
        <v>106608</v>
      </c>
      <c r="CG44" s="55">
        <f t="shared" si="49"/>
        <v>106608</v>
      </c>
      <c r="CH44" s="55">
        <f t="shared" si="49"/>
        <v>0</v>
      </c>
      <c r="CI44" s="55">
        <f t="shared" si="49"/>
        <v>0</v>
      </c>
      <c r="CJ44" s="55">
        <f t="shared" si="49"/>
        <v>0</v>
      </c>
      <c r="CK44" s="55"/>
      <c r="CL44" s="55"/>
      <c r="CM44" s="55">
        <f t="shared" si="49"/>
        <v>0</v>
      </c>
      <c r="CN44" s="55">
        <f t="shared" si="49"/>
        <v>1700</v>
      </c>
      <c r="CO44" s="55">
        <f t="shared" si="49"/>
        <v>108308</v>
      </c>
      <c r="CP44" s="55">
        <f t="shared" si="49"/>
        <v>108308</v>
      </c>
      <c r="CQ44" s="55">
        <f t="shared" si="49"/>
        <v>0</v>
      </c>
      <c r="CR44" s="55">
        <f t="shared" si="49"/>
        <v>0</v>
      </c>
      <c r="CS44" s="55">
        <f t="shared" si="49"/>
        <v>0</v>
      </c>
      <c r="CT44" s="55">
        <f t="shared" si="49"/>
        <v>0</v>
      </c>
      <c r="CU44" s="55">
        <f t="shared" si="49"/>
        <v>0</v>
      </c>
      <c r="CV44" s="55">
        <f t="shared" si="49"/>
        <v>0</v>
      </c>
      <c r="CW44" s="55">
        <f t="shared" si="49"/>
        <v>108308</v>
      </c>
      <c r="CX44" s="55">
        <f t="shared" si="49"/>
        <v>108308</v>
      </c>
      <c r="CY44" s="55">
        <f t="shared" si="49"/>
        <v>0</v>
      </c>
      <c r="CZ44" s="55">
        <f t="shared" ref="CZ44:DF44" si="50">CZ45</f>
        <v>0</v>
      </c>
      <c r="DA44" s="55">
        <f t="shared" si="50"/>
        <v>0</v>
      </c>
      <c r="DB44" s="55">
        <f t="shared" si="50"/>
        <v>0</v>
      </c>
      <c r="DC44" s="55">
        <f t="shared" si="50"/>
        <v>0</v>
      </c>
      <c r="DD44" s="55">
        <f t="shared" si="50"/>
        <v>0</v>
      </c>
      <c r="DE44" s="55">
        <f t="shared" si="50"/>
        <v>108308</v>
      </c>
      <c r="DF44" s="55">
        <f t="shared" si="50"/>
        <v>108308</v>
      </c>
    </row>
    <row r="45" spans="1:110" s="12" customFormat="1" ht="23.25" customHeight="1">
      <c r="A45" s="63" t="s">
        <v>478</v>
      </c>
      <c r="B45" s="64" t="s">
        <v>134</v>
      </c>
      <c r="C45" s="64" t="s">
        <v>142</v>
      </c>
      <c r="D45" s="65" t="s">
        <v>484</v>
      </c>
      <c r="E45" s="64" t="s">
        <v>243</v>
      </c>
      <c r="F45" s="55"/>
      <c r="G45" s="55"/>
      <c r="H45" s="73"/>
      <c r="I45" s="73"/>
      <c r="J45" s="73"/>
      <c r="K45" s="74"/>
      <c r="L45" s="74"/>
      <c r="M45" s="55"/>
      <c r="N45" s="55"/>
      <c r="O45" s="55"/>
      <c r="P45" s="55"/>
      <c r="Q45" s="55"/>
      <c r="R45" s="57"/>
      <c r="S45" s="57"/>
      <c r="T45" s="55"/>
      <c r="U45" s="55"/>
      <c r="V45" s="57"/>
      <c r="W45" s="57"/>
      <c r="X45" s="55"/>
      <c r="Y45" s="55"/>
      <c r="Z45" s="57"/>
      <c r="AA45" s="55"/>
      <c r="AB45" s="55"/>
      <c r="AC45" s="57"/>
      <c r="AD45" s="57"/>
      <c r="AE45" s="57"/>
      <c r="AF45" s="55"/>
      <c r="AG45" s="57"/>
      <c r="AH45" s="55"/>
      <c r="AI45" s="57"/>
      <c r="AJ45" s="57"/>
      <c r="AK45" s="55"/>
      <c r="AL45" s="55"/>
      <c r="AM45" s="55">
        <f>AN45-AK45</f>
        <v>106608</v>
      </c>
      <c r="AN45" s="55">
        <f>9797+4200+92611</f>
        <v>106608</v>
      </c>
      <c r="AO45" s="55">
        <f>9797+4200+92611</f>
        <v>106608</v>
      </c>
      <c r="AP45" s="57"/>
      <c r="AQ45" s="55">
        <f>AN45+AP45</f>
        <v>106608</v>
      </c>
      <c r="AR45" s="56">
        <f>AO45</f>
        <v>106608</v>
      </c>
      <c r="AS45" s="57"/>
      <c r="AT45" s="55">
        <f>AQ45+AS45</f>
        <v>106608</v>
      </c>
      <c r="AU45" s="55">
        <f>AR45</f>
        <v>106608</v>
      </c>
      <c r="AV45" s="57"/>
      <c r="AW45" s="57"/>
      <c r="AX45" s="57"/>
      <c r="AY45" s="55">
        <f>AT45+AV45+AW45+AX45</f>
        <v>106608</v>
      </c>
      <c r="AZ45" s="55">
        <f>AU45+AX45</f>
        <v>106608</v>
      </c>
      <c r="BA45" s="57"/>
      <c r="BB45" s="57"/>
      <c r="BC45" s="57"/>
      <c r="BD45" s="57"/>
      <c r="BE45" s="55">
        <f>AY45+BA45+BB45+BC45+BD45</f>
        <v>106608</v>
      </c>
      <c r="BF45" s="55">
        <f>AZ45+BD45</f>
        <v>106608</v>
      </c>
      <c r="BG45" s="55"/>
      <c r="BH45" s="55"/>
      <c r="BI45" s="58"/>
      <c r="BJ45" s="58"/>
      <c r="BK45" s="58"/>
      <c r="BL45" s="55">
        <f>BE45+BG45+BH45+BI45+BJ45+BK45</f>
        <v>106608</v>
      </c>
      <c r="BM45" s="55">
        <f>BF45+BK45</f>
        <v>106608</v>
      </c>
      <c r="BN45" s="57"/>
      <c r="BO45" s="57"/>
      <c r="BP45" s="57"/>
      <c r="BQ45" s="57"/>
      <c r="BR45" s="55">
        <f>BL45+BN45+BO45+BP45+BQ45</f>
        <v>106608</v>
      </c>
      <c r="BS45" s="55">
        <f>BM45+BQ45</f>
        <v>106608</v>
      </c>
      <c r="BT45" s="55"/>
      <c r="BU45" s="55"/>
      <c r="BV45" s="55"/>
      <c r="BW45" s="55"/>
      <c r="BX45" s="55"/>
      <c r="BY45" s="55">
        <f>BR45+BT45+BU45+BV45+BW45+BX45</f>
        <v>106608</v>
      </c>
      <c r="BZ45" s="55">
        <f>BS45+BX45</f>
        <v>106608</v>
      </c>
      <c r="CA45" s="57"/>
      <c r="CB45" s="57"/>
      <c r="CC45" s="57"/>
      <c r="CD45" s="57"/>
      <c r="CE45" s="57"/>
      <c r="CF45" s="55">
        <f>BY45+CA45+CB45+CC45+CE45</f>
        <v>106608</v>
      </c>
      <c r="CG45" s="55">
        <f>BZ45+CE45</f>
        <v>106608</v>
      </c>
      <c r="CH45" s="57"/>
      <c r="CI45" s="57"/>
      <c r="CJ45" s="57"/>
      <c r="CK45" s="57"/>
      <c r="CL45" s="57"/>
      <c r="CM45" s="57"/>
      <c r="CN45" s="55">
        <f>1639+61</f>
        <v>1700</v>
      </c>
      <c r="CO45" s="55">
        <f>CF45+CH45+CI45+CJ45+CK45+CL45+CM45+CN45</f>
        <v>108308</v>
      </c>
      <c r="CP45" s="55">
        <f>CG45+CN45</f>
        <v>108308</v>
      </c>
      <c r="CQ45" s="55"/>
      <c r="CR45" s="57"/>
      <c r="CS45" s="57"/>
      <c r="CT45" s="57"/>
      <c r="CU45" s="57"/>
      <c r="CV45" s="57"/>
      <c r="CW45" s="55">
        <f>CO45+CQ45+CR45+CS45+CT45+CU45+CV45</f>
        <v>108308</v>
      </c>
      <c r="CX45" s="55">
        <f>CP45+CV45</f>
        <v>108308</v>
      </c>
      <c r="CY45" s="55"/>
      <c r="CZ45" s="57"/>
      <c r="DA45" s="57"/>
      <c r="DB45" s="57"/>
      <c r="DC45" s="57"/>
      <c r="DD45" s="57"/>
      <c r="DE45" s="55">
        <f>CW45+CY45+CZ45+DA45+DB45+DC45+DD45</f>
        <v>108308</v>
      </c>
      <c r="DF45" s="55">
        <f>CX45+DD45</f>
        <v>108308</v>
      </c>
    </row>
    <row r="46" spans="1:110" s="12" customFormat="1" ht="23.25" customHeight="1">
      <c r="A46" s="63" t="s">
        <v>485</v>
      </c>
      <c r="B46" s="64" t="s">
        <v>134</v>
      </c>
      <c r="C46" s="64" t="s">
        <v>142</v>
      </c>
      <c r="D46" s="65" t="s">
        <v>486</v>
      </c>
      <c r="E46" s="64"/>
      <c r="F46" s="55"/>
      <c r="G46" s="55"/>
      <c r="H46" s="73"/>
      <c r="I46" s="73"/>
      <c r="J46" s="73"/>
      <c r="K46" s="74"/>
      <c r="L46" s="74"/>
      <c r="M46" s="55"/>
      <c r="N46" s="55"/>
      <c r="O46" s="55"/>
      <c r="P46" s="55"/>
      <c r="Q46" s="55"/>
      <c r="R46" s="57"/>
      <c r="S46" s="57"/>
      <c r="T46" s="55"/>
      <c r="U46" s="55"/>
      <c r="V46" s="57"/>
      <c r="W46" s="57"/>
      <c r="X46" s="55"/>
      <c r="Y46" s="55"/>
      <c r="Z46" s="57"/>
      <c r="AA46" s="55"/>
      <c r="AB46" s="55"/>
      <c r="AC46" s="57"/>
      <c r="AD46" s="57"/>
      <c r="AE46" s="57"/>
      <c r="AF46" s="55"/>
      <c r="AG46" s="57"/>
      <c r="AH46" s="55"/>
      <c r="AI46" s="57"/>
      <c r="AJ46" s="57"/>
      <c r="AK46" s="55"/>
      <c r="AL46" s="55"/>
      <c r="AM46" s="55">
        <f t="shared" ref="AM46:CY46" si="51">AM47</f>
        <v>2545</v>
      </c>
      <c r="AN46" s="55">
        <f t="shared" si="51"/>
        <v>2545</v>
      </c>
      <c r="AO46" s="55">
        <f t="shared" si="51"/>
        <v>2545</v>
      </c>
      <c r="AP46" s="55">
        <f t="shared" si="51"/>
        <v>0</v>
      </c>
      <c r="AQ46" s="55">
        <f t="shared" si="51"/>
        <v>2545</v>
      </c>
      <c r="AR46" s="55">
        <f t="shared" si="51"/>
        <v>2545</v>
      </c>
      <c r="AS46" s="55">
        <f t="shared" si="51"/>
        <v>0</v>
      </c>
      <c r="AT46" s="55">
        <f t="shared" si="51"/>
        <v>2545</v>
      </c>
      <c r="AU46" s="55">
        <f t="shared" si="51"/>
        <v>2545</v>
      </c>
      <c r="AV46" s="55">
        <f t="shared" si="51"/>
        <v>0</v>
      </c>
      <c r="AW46" s="55">
        <f t="shared" si="51"/>
        <v>0</v>
      </c>
      <c r="AX46" s="55">
        <f t="shared" si="51"/>
        <v>0</v>
      </c>
      <c r="AY46" s="55">
        <f t="shared" si="51"/>
        <v>2545</v>
      </c>
      <c r="AZ46" s="55">
        <f t="shared" si="51"/>
        <v>2545</v>
      </c>
      <c r="BA46" s="55">
        <f t="shared" si="51"/>
        <v>0</v>
      </c>
      <c r="BB46" s="55">
        <f t="shared" si="51"/>
        <v>0</v>
      </c>
      <c r="BC46" s="55">
        <f t="shared" si="51"/>
        <v>0</v>
      </c>
      <c r="BD46" s="55">
        <f t="shared" si="51"/>
        <v>0</v>
      </c>
      <c r="BE46" s="55">
        <f t="shared" si="51"/>
        <v>2545</v>
      </c>
      <c r="BF46" s="55">
        <f t="shared" si="51"/>
        <v>2545</v>
      </c>
      <c r="BG46" s="55">
        <f t="shared" si="51"/>
        <v>0</v>
      </c>
      <c r="BH46" s="55">
        <f t="shared" si="51"/>
        <v>0</v>
      </c>
      <c r="BI46" s="55">
        <f t="shared" si="51"/>
        <v>0</v>
      </c>
      <c r="BJ46" s="55">
        <f t="shared" si="51"/>
        <v>0</v>
      </c>
      <c r="BK46" s="55">
        <f t="shared" si="51"/>
        <v>0</v>
      </c>
      <c r="BL46" s="55">
        <f t="shared" si="51"/>
        <v>2545</v>
      </c>
      <c r="BM46" s="55">
        <f t="shared" si="51"/>
        <v>2545</v>
      </c>
      <c r="BN46" s="55">
        <f t="shared" si="51"/>
        <v>0</v>
      </c>
      <c r="BO46" s="55">
        <f t="shared" si="51"/>
        <v>0</v>
      </c>
      <c r="BP46" s="55">
        <f t="shared" si="51"/>
        <v>0</v>
      </c>
      <c r="BQ46" s="55">
        <f t="shared" si="51"/>
        <v>0</v>
      </c>
      <c r="BR46" s="55">
        <f t="shared" si="51"/>
        <v>2545</v>
      </c>
      <c r="BS46" s="55">
        <f t="shared" si="51"/>
        <v>2545</v>
      </c>
      <c r="BT46" s="55">
        <f t="shared" si="51"/>
        <v>0</v>
      </c>
      <c r="BU46" s="55">
        <f t="shared" si="51"/>
        <v>0</v>
      </c>
      <c r="BV46" s="55">
        <f t="shared" si="51"/>
        <v>0</v>
      </c>
      <c r="BW46" s="55">
        <f t="shared" si="51"/>
        <v>0</v>
      </c>
      <c r="BX46" s="55">
        <f t="shared" si="51"/>
        <v>0</v>
      </c>
      <c r="BY46" s="55">
        <f t="shared" si="51"/>
        <v>2545</v>
      </c>
      <c r="BZ46" s="55">
        <f t="shared" si="51"/>
        <v>2545</v>
      </c>
      <c r="CA46" s="55">
        <f t="shared" si="51"/>
        <v>0</v>
      </c>
      <c r="CB46" s="55">
        <f t="shared" si="51"/>
        <v>0</v>
      </c>
      <c r="CC46" s="55">
        <f t="shared" si="51"/>
        <v>0</v>
      </c>
      <c r="CD46" s="55">
        <f t="shared" si="51"/>
        <v>0</v>
      </c>
      <c r="CE46" s="55">
        <f t="shared" si="51"/>
        <v>0</v>
      </c>
      <c r="CF46" s="55">
        <f t="shared" si="51"/>
        <v>2545</v>
      </c>
      <c r="CG46" s="55">
        <f t="shared" si="51"/>
        <v>2545</v>
      </c>
      <c r="CH46" s="55">
        <f t="shared" si="51"/>
        <v>0</v>
      </c>
      <c r="CI46" s="55">
        <f t="shared" si="51"/>
        <v>0</v>
      </c>
      <c r="CJ46" s="55">
        <f t="shared" si="51"/>
        <v>0</v>
      </c>
      <c r="CK46" s="55"/>
      <c r="CL46" s="55"/>
      <c r="CM46" s="55">
        <f t="shared" si="51"/>
        <v>0</v>
      </c>
      <c r="CN46" s="55">
        <f t="shared" si="51"/>
        <v>38</v>
      </c>
      <c r="CO46" s="55">
        <f t="shared" si="51"/>
        <v>2583</v>
      </c>
      <c r="CP46" s="55">
        <f t="shared" si="51"/>
        <v>2583</v>
      </c>
      <c r="CQ46" s="55">
        <f t="shared" si="51"/>
        <v>0</v>
      </c>
      <c r="CR46" s="55">
        <f t="shared" si="51"/>
        <v>0</v>
      </c>
      <c r="CS46" s="55">
        <f t="shared" si="51"/>
        <v>0</v>
      </c>
      <c r="CT46" s="55">
        <f t="shared" si="51"/>
        <v>0</v>
      </c>
      <c r="CU46" s="55">
        <f t="shared" si="51"/>
        <v>0</v>
      </c>
      <c r="CV46" s="55">
        <f t="shared" si="51"/>
        <v>0</v>
      </c>
      <c r="CW46" s="55">
        <f t="shared" si="51"/>
        <v>2583</v>
      </c>
      <c r="CX46" s="55">
        <f t="shared" si="51"/>
        <v>2583</v>
      </c>
      <c r="CY46" s="55">
        <f t="shared" si="51"/>
        <v>0</v>
      </c>
      <c r="CZ46" s="55">
        <f t="shared" ref="CZ46:DF46" si="52">CZ47</f>
        <v>0</v>
      </c>
      <c r="DA46" s="55">
        <f t="shared" si="52"/>
        <v>0</v>
      </c>
      <c r="DB46" s="55">
        <f t="shared" si="52"/>
        <v>0</v>
      </c>
      <c r="DC46" s="55">
        <f t="shared" si="52"/>
        <v>0</v>
      </c>
      <c r="DD46" s="55">
        <f t="shared" si="52"/>
        <v>0</v>
      </c>
      <c r="DE46" s="55">
        <f t="shared" si="52"/>
        <v>2583</v>
      </c>
      <c r="DF46" s="55">
        <f t="shared" si="52"/>
        <v>2583</v>
      </c>
    </row>
    <row r="47" spans="1:110" s="12" customFormat="1" ht="27" customHeight="1">
      <c r="A47" s="63" t="s">
        <v>478</v>
      </c>
      <c r="B47" s="64" t="s">
        <v>134</v>
      </c>
      <c r="C47" s="64" t="s">
        <v>142</v>
      </c>
      <c r="D47" s="65" t="s">
        <v>486</v>
      </c>
      <c r="E47" s="64" t="s">
        <v>243</v>
      </c>
      <c r="F47" s="55"/>
      <c r="G47" s="55"/>
      <c r="H47" s="73"/>
      <c r="I47" s="73"/>
      <c r="J47" s="73"/>
      <c r="K47" s="74"/>
      <c r="L47" s="74"/>
      <c r="M47" s="55"/>
      <c r="N47" s="55"/>
      <c r="O47" s="55"/>
      <c r="P47" s="55"/>
      <c r="Q47" s="55"/>
      <c r="R47" s="57"/>
      <c r="S47" s="57"/>
      <c r="T47" s="55"/>
      <c r="U47" s="55"/>
      <c r="V47" s="57"/>
      <c r="W47" s="57"/>
      <c r="X47" s="55"/>
      <c r="Y47" s="55"/>
      <c r="Z47" s="57"/>
      <c r="AA47" s="55"/>
      <c r="AB47" s="55"/>
      <c r="AC47" s="57"/>
      <c r="AD47" s="57"/>
      <c r="AE47" s="57"/>
      <c r="AF47" s="55"/>
      <c r="AG47" s="57"/>
      <c r="AH47" s="55"/>
      <c r="AI47" s="57"/>
      <c r="AJ47" s="57"/>
      <c r="AK47" s="55"/>
      <c r="AL47" s="55"/>
      <c r="AM47" s="55">
        <f>AN47-AK47</f>
        <v>2545</v>
      </c>
      <c r="AN47" s="55">
        <v>2545</v>
      </c>
      <c r="AO47" s="55">
        <v>2545</v>
      </c>
      <c r="AP47" s="57"/>
      <c r="AQ47" s="55">
        <f>AN47+AP47</f>
        <v>2545</v>
      </c>
      <c r="AR47" s="56">
        <f>AO47</f>
        <v>2545</v>
      </c>
      <c r="AS47" s="57"/>
      <c r="AT47" s="55">
        <f>AQ47+AS47</f>
        <v>2545</v>
      </c>
      <c r="AU47" s="55">
        <f>AR47</f>
        <v>2545</v>
      </c>
      <c r="AV47" s="57"/>
      <c r="AW47" s="57"/>
      <c r="AX47" s="57"/>
      <c r="AY47" s="55">
        <f>AT47+AV47+AW47+AX47</f>
        <v>2545</v>
      </c>
      <c r="AZ47" s="55">
        <f>AU47+AX47</f>
        <v>2545</v>
      </c>
      <c r="BA47" s="57"/>
      <c r="BB47" s="57"/>
      <c r="BC47" s="57"/>
      <c r="BD47" s="57"/>
      <c r="BE47" s="55">
        <f>AY47+BA47+BB47+BC47+BD47</f>
        <v>2545</v>
      </c>
      <c r="BF47" s="55">
        <f>AZ47+BD47</f>
        <v>2545</v>
      </c>
      <c r="BG47" s="55"/>
      <c r="BH47" s="55"/>
      <c r="BI47" s="58"/>
      <c r="BJ47" s="58"/>
      <c r="BK47" s="58"/>
      <c r="BL47" s="55">
        <f>BE47+BG47+BH47+BI47+BJ47+BK47</f>
        <v>2545</v>
      </c>
      <c r="BM47" s="55">
        <f>BF47+BK47</f>
        <v>2545</v>
      </c>
      <c r="BN47" s="57"/>
      <c r="BO47" s="57"/>
      <c r="BP47" s="57"/>
      <c r="BQ47" s="57"/>
      <c r="BR47" s="55">
        <f>BL47+BN47+BO47+BP47+BQ47</f>
        <v>2545</v>
      </c>
      <c r="BS47" s="55">
        <f>BM47+BQ47</f>
        <v>2545</v>
      </c>
      <c r="BT47" s="55"/>
      <c r="BU47" s="55"/>
      <c r="BV47" s="55"/>
      <c r="BW47" s="55"/>
      <c r="BX47" s="55"/>
      <c r="BY47" s="55">
        <f>BR47+BT47+BU47+BV47+BW47+BX47</f>
        <v>2545</v>
      </c>
      <c r="BZ47" s="55">
        <f>BS47+BX47</f>
        <v>2545</v>
      </c>
      <c r="CA47" s="57"/>
      <c r="CB47" s="57"/>
      <c r="CC47" s="57"/>
      <c r="CD47" s="57"/>
      <c r="CE47" s="57"/>
      <c r="CF47" s="55">
        <f>BY47+CA47+CB47+CC47+CE47</f>
        <v>2545</v>
      </c>
      <c r="CG47" s="55">
        <f>BZ47+CE47</f>
        <v>2545</v>
      </c>
      <c r="CH47" s="57"/>
      <c r="CI47" s="57"/>
      <c r="CJ47" s="57"/>
      <c r="CK47" s="57"/>
      <c r="CL47" s="57"/>
      <c r="CM47" s="57"/>
      <c r="CN47" s="56">
        <v>38</v>
      </c>
      <c r="CO47" s="55">
        <f>CF47+CH47+CI47+CJ47+CK47+CL47+CM47+CN47</f>
        <v>2583</v>
      </c>
      <c r="CP47" s="55">
        <f>CG47+CN47</f>
        <v>2583</v>
      </c>
      <c r="CQ47" s="55"/>
      <c r="CR47" s="57"/>
      <c r="CS47" s="57"/>
      <c r="CT47" s="57"/>
      <c r="CU47" s="57"/>
      <c r="CV47" s="57"/>
      <c r="CW47" s="55">
        <f>CO47+CQ47+CR47+CS47+CT47+CU47+CV47</f>
        <v>2583</v>
      </c>
      <c r="CX47" s="55">
        <f>CP47+CV47</f>
        <v>2583</v>
      </c>
      <c r="CY47" s="55"/>
      <c r="CZ47" s="57"/>
      <c r="DA47" s="57"/>
      <c r="DB47" s="57"/>
      <c r="DC47" s="57"/>
      <c r="DD47" s="57"/>
      <c r="DE47" s="55">
        <f>CW47+CY47+CZ47+DA47+DB47+DC47+DD47</f>
        <v>2583</v>
      </c>
      <c r="DF47" s="55">
        <f>CX47+DD47</f>
        <v>2583</v>
      </c>
    </row>
    <row r="48" spans="1:110" s="12" customFormat="1" ht="38.25" customHeight="1">
      <c r="A48" s="63" t="s">
        <v>488</v>
      </c>
      <c r="B48" s="64" t="s">
        <v>134</v>
      </c>
      <c r="C48" s="64" t="s">
        <v>142</v>
      </c>
      <c r="D48" s="65" t="s">
        <v>487</v>
      </c>
      <c r="E48" s="64"/>
      <c r="F48" s="55"/>
      <c r="G48" s="55"/>
      <c r="H48" s="73"/>
      <c r="I48" s="73"/>
      <c r="J48" s="73"/>
      <c r="K48" s="74"/>
      <c r="L48" s="74"/>
      <c r="M48" s="55"/>
      <c r="N48" s="55"/>
      <c r="O48" s="55"/>
      <c r="P48" s="55"/>
      <c r="Q48" s="55"/>
      <c r="R48" s="57"/>
      <c r="S48" s="57"/>
      <c r="T48" s="55"/>
      <c r="U48" s="55"/>
      <c r="V48" s="57"/>
      <c r="W48" s="57"/>
      <c r="X48" s="55"/>
      <c r="Y48" s="55"/>
      <c r="Z48" s="57"/>
      <c r="AA48" s="55"/>
      <c r="AB48" s="55"/>
      <c r="AC48" s="57"/>
      <c r="AD48" s="57"/>
      <c r="AE48" s="57"/>
      <c r="AF48" s="55"/>
      <c r="AG48" s="57"/>
      <c r="AH48" s="55"/>
      <c r="AI48" s="57"/>
      <c r="AJ48" s="57"/>
      <c r="AK48" s="55"/>
      <c r="AL48" s="55"/>
      <c r="AM48" s="55">
        <f t="shared" ref="AM48:CY48" si="53">AM49</f>
        <v>4737</v>
      </c>
      <c r="AN48" s="55">
        <f t="shared" si="53"/>
        <v>4737</v>
      </c>
      <c r="AO48" s="55">
        <f t="shared" si="53"/>
        <v>4737</v>
      </c>
      <c r="AP48" s="55">
        <f t="shared" si="53"/>
        <v>0</v>
      </c>
      <c r="AQ48" s="55">
        <f t="shared" si="53"/>
        <v>4737</v>
      </c>
      <c r="AR48" s="55">
        <f t="shared" si="53"/>
        <v>4737</v>
      </c>
      <c r="AS48" s="55">
        <f t="shared" si="53"/>
        <v>0</v>
      </c>
      <c r="AT48" s="55">
        <f t="shared" si="53"/>
        <v>4737</v>
      </c>
      <c r="AU48" s="55">
        <f t="shared" si="53"/>
        <v>4737</v>
      </c>
      <c r="AV48" s="55">
        <f t="shared" si="53"/>
        <v>0</v>
      </c>
      <c r="AW48" s="55">
        <f t="shared" si="53"/>
        <v>0</v>
      </c>
      <c r="AX48" s="55">
        <f t="shared" si="53"/>
        <v>0</v>
      </c>
      <c r="AY48" s="55">
        <f t="shared" si="53"/>
        <v>4737</v>
      </c>
      <c r="AZ48" s="55">
        <f t="shared" si="53"/>
        <v>4737</v>
      </c>
      <c r="BA48" s="55">
        <f t="shared" si="53"/>
        <v>0</v>
      </c>
      <c r="BB48" s="55">
        <f t="shared" si="53"/>
        <v>0</v>
      </c>
      <c r="BC48" s="55">
        <f t="shared" si="53"/>
        <v>0</v>
      </c>
      <c r="BD48" s="55">
        <f t="shared" si="53"/>
        <v>0</v>
      </c>
      <c r="BE48" s="55">
        <f t="shared" si="53"/>
        <v>4737</v>
      </c>
      <c r="BF48" s="55">
        <f t="shared" si="53"/>
        <v>4737</v>
      </c>
      <c r="BG48" s="55">
        <f t="shared" si="53"/>
        <v>0</v>
      </c>
      <c r="BH48" s="55">
        <f t="shared" si="53"/>
        <v>0</v>
      </c>
      <c r="BI48" s="55">
        <f t="shared" si="53"/>
        <v>0</v>
      </c>
      <c r="BJ48" s="55">
        <f t="shared" si="53"/>
        <v>0</v>
      </c>
      <c r="BK48" s="55">
        <f t="shared" si="53"/>
        <v>0</v>
      </c>
      <c r="BL48" s="55">
        <f t="shared" si="53"/>
        <v>4737</v>
      </c>
      <c r="BM48" s="55">
        <f t="shared" si="53"/>
        <v>4737</v>
      </c>
      <c r="BN48" s="55">
        <f t="shared" si="53"/>
        <v>0</v>
      </c>
      <c r="BO48" s="55">
        <f t="shared" si="53"/>
        <v>0</v>
      </c>
      <c r="BP48" s="55">
        <f t="shared" si="53"/>
        <v>0</v>
      </c>
      <c r="BQ48" s="55">
        <f t="shared" si="53"/>
        <v>0</v>
      </c>
      <c r="BR48" s="55">
        <f t="shared" si="53"/>
        <v>4737</v>
      </c>
      <c r="BS48" s="55">
        <f t="shared" si="53"/>
        <v>4737</v>
      </c>
      <c r="BT48" s="55">
        <f t="shared" si="53"/>
        <v>0</v>
      </c>
      <c r="BU48" s="55">
        <f t="shared" si="53"/>
        <v>0</v>
      </c>
      <c r="BV48" s="55">
        <f t="shared" si="53"/>
        <v>0</v>
      </c>
      <c r="BW48" s="55">
        <f t="shared" si="53"/>
        <v>0</v>
      </c>
      <c r="BX48" s="55">
        <f t="shared" si="53"/>
        <v>0</v>
      </c>
      <c r="BY48" s="55">
        <f t="shared" si="53"/>
        <v>4737</v>
      </c>
      <c r="BZ48" s="55">
        <f t="shared" si="53"/>
        <v>4737</v>
      </c>
      <c r="CA48" s="55">
        <f t="shared" si="53"/>
        <v>0</v>
      </c>
      <c r="CB48" s="55">
        <f t="shared" si="53"/>
        <v>0</v>
      </c>
      <c r="CC48" s="55">
        <f t="shared" si="53"/>
        <v>0</v>
      </c>
      <c r="CD48" s="55">
        <f t="shared" si="53"/>
        <v>0</v>
      </c>
      <c r="CE48" s="55">
        <f t="shared" si="53"/>
        <v>0</v>
      </c>
      <c r="CF48" s="55">
        <f t="shared" si="53"/>
        <v>4737</v>
      </c>
      <c r="CG48" s="55">
        <f t="shared" si="53"/>
        <v>4737</v>
      </c>
      <c r="CH48" s="55">
        <f t="shared" si="53"/>
        <v>0</v>
      </c>
      <c r="CI48" s="55">
        <f t="shared" si="53"/>
        <v>0</v>
      </c>
      <c r="CJ48" s="55">
        <f t="shared" si="53"/>
        <v>0</v>
      </c>
      <c r="CK48" s="55"/>
      <c r="CL48" s="55"/>
      <c r="CM48" s="55">
        <f t="shared" si="53"/>
        <v>0</v>
      </c>
      <c r="CN48" s="55">
        <f t="shared" si="53"/>
        <v>79</v>
      </c>
      <c r="CO48" s="55">
        <f t="shared" si="53"/>
        <v>4816</v>
      </c>
      <c r="CP48" s="55">
        <f t="shared" si="53"/>
        <v>4816</v>
      </c>
      <c r="CQ48" s="55">
        <f t="shared" si="53"/>
        <v>0</v>
      </c>
      <c r="CR48" s="55">
        <f t="shared" si="53"/>
        <v>0</v>
      </c>
      <c r="CS48" s="55">
        <f t="shared" si="53"/>
        <v>0</v>
      </c>
      <c r="CT48" s="55">
        <f t="shared" si="53"/>
        <v>0</v>
      </c>
      <c r="CU48" s="55">
        <f t="shared" si="53"/>
        <v>0</v>
      </c>
      <c r="CV48" s="55">
        <f t="shared" si="53"/>
        <v>0</v>
      </c>
      <c r="CW48" s="55">
        <f t="shared" si="53"/>
        <v>4816</v>
      </c>
      <c r="CX48" s="55">
        <f t="shared" si="53"/>
        <v>4816</v>
      </c>
      <c r="CY48" s="55">
        <f t="shared" si="53"/>
        <v>0</v>
      </c>
      <c r="CZ48" s="55">
        <f t="shared" ref="CZ48:DF48" si="54">CZ49</f>
        <v>0</v>
      </c>
      <c r="DA48" s="55">
        <f t="shared" si="54"/>
        <v>0</v>
      </c>
      <c r="DB48" s="55">
        <f t="shared" si="54"/>
        <v>0</v>
      </c>
      <c r="DC48" s="55">
        <f t="shared" si="54"/>
        <v>0</v>
      </c>
      <c r="DD48" s="55">
        <f t="shared" si="54"/>
        <v>0</v>
      </c>
      <c r="DE48" s="55">
        <f t="shared" si="54"/>
        <v>4816</v>
      </c>
      <c r="DF48" s="55">
        <f t="shared" si="54"/>
        <v>4816</v>
      </c>
    </row>
    <row r="49" spans="1:110" s="12" customFormat="1" ht="24.75" customHeight="1">
      <c r="A49" s="63" t="s">
        <v>478</v>
      </c>
      <c r="B49" s="64" t="s">
        <v>134</v>
      </c>
      <c r="C49" s="64" t="s">
        <v>142</v>
      </c>
      <c r="D49" s="65" t="s">
        <v>487</v>
      </c>
      <c r="E49" s="64" t="s">
        <v>243</v>
      </c>
      <c r="F49" s="55"/>
      <c r="G49" s="55"/>
      <c r="H49" s="73"/>
      <c r="I49" s="73"/>
      <c r="J49" s="73"/>
      <c r="K49" s="74"/>
      <c r="L49" s="74"/>
      <c r="M49" s="55"/>
      <c r="N49" s="55"/>
      <c r="O49" s="55"/>
      <c r="P49" s="55"/>
      <c r="Q49" s="55"/>
      <c r="R49" s="57"/>
      <c r="S49" s="57"/>
      <c r="T49" s="55"/>
      <c r="U49" s="55"/>
      <c r="V49" s="57"/>
      <c r="W49" s="57"/>
      <c r="X49" s="55"/>
      <c r="Y49" s="55"/>
      <c r="Z49" s="57"/>
      <c r="AA49" s="55"/>
      <c r="AB49" s="55"/>
      <c r="AC49" s="57"/>
      <c r="AD49" s="57"/>
      <c r="AE49" s="57"/>
      <c r="AF49" s="55"/>
      <c r="AG49" s="57"/>
      <c r="AH49" s="55"/>
      <c r="AI49" s="57"/>
      <c r="AJ49" s="57"/>
      <c r="AK49" s="55"/>
      <c r="AL49" s="55"/>
      <c r="AM49" s="55">
        <f>AN49-AK49</f>
        <v>4737</v>
      </c>
      <c r="AN49" s="55">
        <v>4737</v>
      </c>
      <c r="AO49" s="55">
        <v>4737</v>
      </c>
      <c r="AP49" s="57"/>
      <c r="AQ49" s="55">
        <f>AN49+AP49</f>
        <v>4737</v>
      </c>
      <c r="AR49" s="56">
        <f>AO49</f>
        <v>4737</v>
      </c>
      <c r="AS49" s="57"/>
      <c r="AT49" s="55">
        <f>AQ49+AS49</f>
        <v>4737</v>
      </c>
      <c r="AU49" s="55">
        <f>AR49</f>
        <v>4737</v>
      </c>
      <c r="AV49" s="57"/>
      <c r="AW49" s="57"/>
      <c r="AX49" s="57"/>
      <c r="AY49" s="55">
        <f>AT49+AV49+AW49+AX49</f>
        <v>4737</v>
      </c>
      <c r="AZ49" s="55">
        <f>AU49+AX49</f>
        <v>4737</v>
      </c>
      <c r="BA49" s="57"/>
      <c r="BB49" s="57"/>
      <c r="BC49" s="57"/>
      <c r="BD49" s="57"/>
      <c r="BE49" s="55">
        <f>AY49+BA49+BB49+BC49+BD49</f>
        <v>4737</v>
      </c>
      <c r="BF49" s="55">
        <f>AZ49+BD49</f>
        <v>4737</v>
      </c>
      <c r="BG49" s="55"/>
      <c r="BH49" s="55"/>
      <c r="BI49" s="58"/>
      <c r="BJ49" s="58"/>
      <c r="BK49" s="58"/>
      <c r="BL49" s="55">
        <f>BE49+BG49+BH49+BI49+BJ49+BK49</f>
        <v>4737</v>
      </c>
      <c r="BM49" s="55">
        <f>BF49+BK49</f>
        <v>4737</v>
      </c>
      <c r="BN49" s="57"/>
      <c r="BO49" s="57"/>
      <c r="BP49" s="57"/>
      <c r="BQ49" s="57"/>
      <c r="BR49" s="55">
        <f>BL49+BN49+BO49+BP49+BQ49</f>
        <v>4737</v>
      </c>
      <c r="BS49" s="55">
        <f>BM49+BQ49</f>
        <v>4737</v>
      </c>
      <c r="BT49" s="55"/>
      <c r="BU49" s="55"/>
      <c r="BV49" s="55"/>
      <c r="BW49" s="55"/>
      <c r="BX49" s="55"/>
      <c r="BY49" s="55">
        <f>BR49+BT49+BU49+BV49+BW49+BX49</f>
        <v>4737</v>
      </c>
      <c r="BZ49" s="55">
        <f>BS49+BX49</f>
        <v>4737</v>
      </c>
      <c r="CA49" s="57"/>
      <c r="CB49" s="57"/>
      <c r="CC49" s="57"/>
      <c r="CD49" s="57"/>
      <c r="CE49" s="57"/>
      <c r="CF49" s="55">
        <f>BY49+CA49+CB49+CC49+CE49</f>
        <v>4737</v>
      </c>
      <c r="CG49" s="55">
        <f>BZ49+CE49</f>
        <v>4737</v>
      </c>
      <c r="CH49" s="57"/>
      <c r="CI49" s="57"/>
      <c r="CJ49" s="57"/>
      <c r="CK49" s="57"/>
      <c r="CL49" s="57"/>
      <c r="CM49" s="57"/>
      <c r="CN49" s="56">
        <v>79</v>
      </c>
      <c r="CO49" s="55">
        <f>CF49+CH49+CI49+CJ49+CK49+CL49+CM49+CN49</f>
        <v>4816</v>
      </c>
      <c r="CP49" s="55">
        <f>CG49+CN49</f>
        <v>4816</v>
      </c>
      <c r="CQ49" s="55"/>
      <c r="CR49" s="57"/>
      <c r="CS49" s="57"/>
      <c r="CT49" s="57"/>
      <c r="CU49" s="57"/>
      <c r="CV49" s="57"/>
      <c r="CW49" s="55">
        <f>CO49+CQ49+CR49+CS49+CT49+CU49+CV49</f>
        <v>4816</v>
      </c>
      <c r="CX49" s="55">
        <f>CP49+CV49</f>
        <v>4816</v>
      </c>
      <c r="CY49" s="55"/>
      <c r="CZ49" s="57"/>
      <c r="DA49" s="57"/>
      <c r="DB49" s="57"/>
      <c r="DC49" s="57"/>
      <c r="DD49" s="57"/>
      <c r="DE49" s="55">
        <f>CW49+CY49+CZ49+DA49+DB49+DC49+DD49</f>
        <v>4816</v>
      </c>
      <c r="DF49" s="55">
        <f>CX49+DD49</f>
        <v>4816</v>
      </c>
    </row>
    <row r="50" spans="1:110" s="12" customFormat="1" ht="42.75" customHeight="1">
      <c r="A50" s="63" t="s">
        <v>586</v>
      </c>
      <c r="B50" s="64" t="s">
        <v>134</v>
      </c>
      <c r="C50" s="64" t="s">
        <v>142</v>
      </c>
      <c r="D50" s="65" t="s">
        <v>520</v>
      </c>
      <c r="E50" s="64"/>
      <c r="F50" s="55"/>
      <c r="G50" s="55"/>
      <c r="H50" s="73"/>
      <c r="I50" s="73"/>
      <c r="J50" s="73"/>
      <c r="K50" s="74"/>
      <c r="L50" s="74"/>
      <c r="M50" s="55"/>
      <c r="N50" s="55"/>
      <c r="O50" s="55"/>
      <c r="P50" s="55"/>
      <c r="Q50" s="55"/>
      <c r="R50" s="57"/>
      <c r="S50" s="57"/>
      <c r="T50" s="55"/>
      <c r="U50" s="55"/>
      <c r="V50" s="57"/>
      <c r="W50" s="57"/>
      <c r="X50" s="55"/>
      <c r="Y50" s="55"/>
      <c r="Z50" s="57"/>
      <c r="AA50" s="55"/>
      <c r="AB50" s="55"/>
      <c r="AC50" s="57"/>
      <c r="AD50" s="57"/>
      <c r="AE50" s="57"/>
      <c r="AF50" s="55"/>
      <c r="AG50" s="57"/>
      <c r="AH50" s="55"/>
      <c r="AI50" s="57"/>
      <c r="AJ50" s="57"/>
      <c r="AK50" s="55"/>
      <c r="AL50" s="55"/>
      <c r="AM50" s="55"/>
      <c r="AN50" s="55"/>
      <c r="AO50" s="55"/>
      <c r="AP50" s="57"/>
      <c r="AQ50" s="55"/>
      <c r="AR50" s="56"/>
      <c r="AS50" s="57"/>
      <c r="AT50" s="55"/>
      <c r="AU50" s="55"/>
      <c r="AV50" s="57">
        <f>AV51</f>
        <v>0</v>
      </c>
      <c r="AW50" s="57">
        <f>AW51</f>
        <v>0</v>
      </c>
      <c r="AX50" s="56">
        <f>AX51</f>
        <v>286</v>
      </c>
      <c r="AY50" s="55">
        <f>AY51</f>
        <v>286</v>
      </c>
      <c r="AZ50" s="55">
        <f>AZ51</f>
        <v>286</v>
      </c>
      <c r="BA50" s="55">
        <f t="shared" ref="BA50:DF50" si="55">BA51</f>
        <v>0</v>
      </c>
      <c r="BB50" s="55">
        <f t="shared" si="55"/>
        <v>0</v>
      </c>
      <c r="BC50" s="55">
        <f t="shared" si="55"/>
        <v>0</v>
      </c>
      <c r="BD50" s="55">
        <f t="shared" si="55"/>
        <v>0</v>
      </c>
      <c r="BE50" s="55">
        <f t="shared" si="55"/>
        <v>286</v>
      </c>
      <c r="BF50" s="55">
        <f t="shared" si="55"/>
        <v>286</v>
      </c>
      <c r="BG50" s="55">
        <f t="shared" si="55"/>
        <v>0</v>
      </c>
      <c r="BH50" s="55">
        <f t="shared" si="55"/>
        <v>0</v>
      </c>
      <c r="BI50" s="55">
        <f t="shared" si="55"/>
        <v>0</v>
      </c>
      <c r="BJ50" s="55">
        <f t="shared" si="55"/>
        <v>0</v>
      </c>
      <c r="BK50" s="55">
        <f t="shared" si="55"/>
        <v>0</v>
      </c>
      <c r="BL50" s="55">
        <f t="shared" si="55"/>
        <v>286</v>
      </c>
      <c r="BM50" s="55">
        <f t="shared" si="55"/>
        <v>286</v>
      </c>
      <c r="BN50" s="55">
        <f t="shared" si="55"/>
        <v>0</v>
      </c>
      <c r="BO50" s="55">
        <f t="shared" si="55"/>
        <v>0</v>
      </c>
      <c r="BP50" s="55">
        <f t="shared" si="55"/>
        <v>0</v>
      </c>
      <c r="BQ50" s="55">
        <f t="shared" si="55"/>
        <v>0</v>
      </c>
      <c r="BR50" s="55">
        <f t="shared" si="55"/>
        <v>286</v>
      </c>
      <c r="BS50" s="55">
        <f t="shared" si="55"/>
        <v>286</v>
      </c>
      <c r="BT50" s="55">
        <f t="shared" si="55"/>
        <v>0</v>
      </c>
      <c r="BU50" s="55">
        <f t="shared" si="55"/>
        <v>0</v>
      </c>
      <c r="BV50" s="55">
        <f t="shared" si="55"/>
        <v>0</v>
      </c>
      <c r="BW50" s="55">
        <f t="shared" si="55"/>
        <v>0</v>
      </c>
      <c r="BX50" s="55">
        <f t="shared" si="55"/>
        <v>0</v>
      </c>
      <c r="BY50" s="55">
        <f t="shared" si="55"/>
        <v>286</v>
      </c>
      <c r="BZ50" s="55">
        <f t="shared" si="55"/>
        <v>286</v>
      </c>
      <c r="CA50" s="55">
        <f t="shared" si="55"/>
        <v>0</v>
      </c>
      <c r="CB50" s="55">
        <f t="shared" si="55"/>
        <v>0</v>
      </c>
      <c r="CC50" s="55">
        <f t="shared" si="55"/>
        <v>0</v>
      </c>
      <c r="CD50" s="55">
        <f t="shared" si="55"/>
        <v>0</v>
      </c>
      <c r="CE50" s="55">
        <f t="shared" si="55"/>
        <v>0</v>
      </c>
      <c r="CF50" s="55">
        <f t="shared" si="55"/>
        <v>286</v>
      </c>
      <c r="CG50" s="55">
        <f t="shared" si="55"/>
        <v>286</v>
      </c>
      <c r="CH50" s="55">
        <f t="shared" si="55"/>
        <v>0</v>
      </c>
      <c r="CI50" s="55">
        <f t="shared" si="55"/>
        <v>0</v>
      </c>
      <c r="CJ50" s="55">
        <f t="shared" si="55"/>
        <v>0</v>
      </c>
      <c r="CK50" s="55"/>
      <c r="CL50" s="55"/>
      <c r="CM50" s="55">
        <f t="shared" si="55"/>
        <v>0</v>
      </c>
      <c r="CN50" s="55">
        <f t="shared" si="55"/>
        <v>0</v>
      </c>
      <c r="CO50" s="55">
        <f t="shared" si="55"/>
        <v>286</v>
      </c>
      <c r="CP50" s="55">
        <f t="shared" si="55"/>
        <v>286</v>
      </c>
      <c r="CQ50" s="55">
        <f t="shared" si="55"/>
        <v>0</v>
      </c>
      <c r="CR50" s="55">
        <f t="shared" si="55"/>
        <v>0</v>
      </c>
      <c r="CS50" s="55">
        <f t="shared" si="55"/>
        <v>0</v>
      </c>
      <c r="CT50" s="55">
        <f t="shared" si="55"/>
        <v>0</v>
      </c>
      <c r="CU50" s="55">
        <f t="shared" si="55"/>
        <v>0</v>
      </c>
      <c r="CV50" s="55">
        <f t="shared" si="55"/>
        <v>0</v>
      </c>
      <c r="CW50" s="55">
        <f t="shared" si="55"/>
        <v>286</v>
      </c>
      <c r="CX50" s="55">
        <f t="shared" si="55"/>
        <v>286</v>
      </c>
      <c r="CY50" s="55">
        <f t="shared" si="55"/>
        <v>0</v>
      </c>
      <c r="CZ50" s="55">
        <f t="shared" si="55"/>
        <v>0</v>
      </c>
      <c r="DA50" s="55">
        <f t="shared" si="55"/>
        <v>0</v>
      </c>
      <c r="DB50" s="55">
        <f t="shared" si="55"/>
        <v>0</v>
      </c>
      <c r="DC50" s="55">
        <f t="shared" si="55"/>
        <v>0</v>
      </c>
      <c r="DD50" s="55">
        <f t="shared" si="55"/>
        <v>0</v>
      </c>
      <c r="DE50" s="55">
        <f t="shared" si="55"/>
        <v>286</v>
      </c>
      <c r="DF50" s="55">
        <f t="shared" si="55"/>
        <v>286</v>
      </c>
    </row>
    <row r="51" spans="1:110" s="12" customFormat="1" ht="25.5" customHeight="1">
      <c r="A51" s="63" t="s">
        <v>478</v>
      </c>
      <c r="B51" s="64" t="s">
        <v>134</v>
      </c>
      <c r="C51" s="64" t="s">
        <v>142</v>
      </c>
      <c r="D51" s="65" t="s">
        <v>520</v>
      </c>
      <c r="E51" s="64" t="s">
        <v>243</v>
      </c>
      <c r="F51" s="55"/>
      <c r="G51" s="55"/>
      <c r="H51" s="73"/>
      <c r="I51" s="73"/>
      <c r="J51" s="73"/>
      <c r="K51" s="74"/>
      <c r="L51" s="74"/>
      <c r="M51" s="55"/>
      <c r="N51" s="55"/>
      <c r="O51" s="55"/>
      <c r="P51" s="55"/>
      <c r="Q51" s="55"/>
      <c r="R51" s="57"/>
      <c r="S51" s="57"/>
      <c r="T51" s="55"/>
      <c r="U51" s="55"/>
      <c r="V51" s="57"/>
      <c r="W51" s="57"/>
      <c r="X51" s="55"/>
      <c r="Y51" s="55"/>
      <c r="Z51" s="57"/>
      <c r="AA51" s="55"/>
      <c r="AB51" s="55"/>
      <c r="AC51" s="57"/>
      <c r="AD51" s="57"/>
      <c r="AE51" s="57"/>
      <c r="AF51" s="55"/>
      <c r="AG51" s="57"/>
      <c r="AH51" s="55"/>
      <c r="AI51" s="57"/>
      <c r="AJ51" s="57"/>
      <c r="AK51" s="55"/>
      <c r="AL51" s="55"/>
      <c r="AM51" s="55"/>
      <c r="AN51" s="55"/>
      <c r="AO51" s="55"/>
      <c r="AP51" s="57"/>
      <c r="AQ51" s="55"/>
      <c r="AR51" s="56"/>
      <c r="AS51" s="57"/>
      <c r="AT51" s="55"/>
      <c r="AU51" s="55"/>
      <c r="AV51" s="57"/>
      <c r="AW51" s="57"/>
      <c r="AX51" s="56">
        <v>286</v>
      </c>
      <c r="AY51" s="55">
        <f>AT51+AV51+AW51+AX51</f>
        <v>286</v>
      </c>
      <c r="AZ51" s="55">
        <f>AU51+AX51</f>
        <v>286</v>
      </c>
      <c r="BA51" s="57"/>
      <c r="BB51" s="57"/>
      <c r="BC51" s="57"/>
      <c r="BD51" s="57"/>
      <c r="BE51" s="55">
        <f>AY51+BA51+BB51+BC51+BD51</f>
        <v>286</v>
      </c>
      <c r="BF51" s="55">
        <f>AZ51+BD51</f>
        <v>286</v>
      </c>
      <c r="BG51" s="55"/>
      <c r="BH51" s="55"/>
      <c r="BI51" s="58"/>
      <c r="BJ51" s="58"/>
      <c r="BK51" s="58"/>
      <c r="BL51" s="55">
        <f>BE51+BG51+BH51+BI51+BJ51+BK51</f>
        <v>286</v>
      </c>
      <c r="BM51" s="55">
        <f>BF51+BK51</f>
        <v>286</v>
      </c>
      <c r="BN51" s="57"/>
      <c r="BO51" s="57"/>
      <c r="BP51" s="57"/>
      <c r="BQ51" s="57"/>
      <c r="BR51" s="55">
        <f>BL51+BN51+BO51+BP51+BQ51</f>
        <v>286</v>
      </c>
      <c r="BS51" s="55">
        <f>BM51+BQ51</f>
        <v>286</v>
      </c>
      <c r="BT51" s="55"/>
      <c r="BU51" s="55"/>
      <c r="BV51" s="55"/>
      <c r="BW51" s="55"/>
      <c r="BX51" s="55"/>
      <c r="BY51" s="55">
        <f>BR51+BT51+BU51+BV51+BW51+BX51</f>
        <v>286</v>
      </c>
      <c r="BZ51" s="55">
        <f>BS51+BX51</f>
        <v>286</v>
      </c>
      <c r="CA51" s="57"/>
      <c r="CB51" s="57"/>
      <c r="CC51" s="57"/>
      <c r="CD51" s="57"/>
      <c r="CE51" s="57"/>
      <c r="CF51" s="55">
        <f>BY51+CA51+CB51+CC51+CE51</f>
        <v>286</v>
      </c>
      <c r="CG51" s="55">
        <f>BZ51+CE51</f>
        <v>286</v>
      </c>
      <c r="CH51" s="57"/>
      <c r="CI51" s="57"/>
      <c r="CJ51" s="57"/>
      <c r="CK51" s="57"/>
      <c r="CL51" s="57"/>
      <c r="CM51" s="57"/>
      <c r="CN51" s="57"/>
      <c r="CO51" s="55">
        <f>CF51+CH51+CI51+CJ51+CK51+CL51+CM51+CN51</f>
        <v>286</v>
      </c>
      <c r="CP51" s="55">
        <f>CG51+CN51</f>
        <v>286</v>
      </c>
      <c r="CQ51" s="55"/>
      <c r="CR51" s="57"/>
      <c r="CS51" s="57"/>
      <c r="CT51" s="57"/>
      <c r="CU51" s="57"/>
      <c r="CV51" s="57"/>
      <c r="CW51" s="55">
        <f>CO51+CQ51+CR51+CS51+CT51+CU51+CV51</f>
        <v>286</v>
      </c>
      <c r="CX51" s="55">
        <f>CP51+CV51</f>
        <v>286</v>
      </c>
      <c r="CY51" s="55"/>
      <c r="CZ51" s="57"/>
      <c r="DA51" s="57"/>
      <c r="DB51" s="57"/>
      <c r="DC51" s="57"/>
      <c r="DD51" s="57"/>
      <c r="DE51" s="55">
        <f>CW51+CY51+CZ51+DA51+DB51+DC51+DD51</f>
        <v>286</v>
      </c>
      <c r="DF51" s="55">
        <f>CX51+DD51</f>
        <v>286</v>
      </c>
    </row>
    <row r="52" spans="1:110" s="12" customFormat="1" ht="20.25" customHeight="1">
      <c r="A52" s="63"/>
      <c r="B52" s="64"/>
      <c r="C52" s="64"/>
      <c r="D52" s="65"/>
      <c r="E52" s="64"/>
      <c r="F52" s="55"/>
      <c r="G52" s="55"/>
      <c r="H52" s="73"/>
      <c r="I52" s="73"/>
      <c r="J52" s="73"/>
      <c r="K52" s="74"/>
      <c r="L52" s="74"/>
      <c r="M52" s="55"/>
      <c r="N52" s="55"/>
      <c r="O52" s="55"/>
      <c r="P52" s="55"/>
      <c r="Q52" s="55"/>
      <c r="R52" s="57"/>
      <c r="S52" s="57"/>
      <c r="T52" s="55"/>
      <c r="U52" s="55"/>
      <c r="V52" s="57"/>
      <c r="W52" s="57"/>
      <c r="X52" s="55"/>
      <c r="Y52" s="55"/>
      <c r="Z52" s="57"/>
      <c r="AA52" s="55"/>
      <c r="AB52" s="55"/>
      <c r="AC52" s="57"/>
      <c r="AD52" s="57"/>
      <c r="AE52" s="57"/>
      <c r="AF52" s="55"/>
      <c r="AG52" s="57"/>
      <c r="AH52" s="55"/>
      <c r="AI52" s="57"/>
      <c r="AJ52" s="57"/>
      <c r="AK52" s="55"/>
      <c r="AL52" s="55"/>
      <c r="AM52" s="55"/>
      <c r="AN52" s="55"/>
      <c r="AO52" s="57"/>
      <c r="AP52" s="57"/>
      <c r="AQ52" s="57"/>
      <c r="AR52" s="57"/>
      <c r="AS52" s="57"/>
      <c r="AT52" s="57"/>
      <c r="AU52" s="58"/>
      <c r="AV52" s="57"/>
      <c r="AW52" s="57"/>
      <c r="AX52" s="57"/>
      <c r="AY52" s="57"/>
      <c r="AZ52" s="58"/>
      <c r="BA52" s="57"/>
      <c r="BB52" s="57"/>
      <c r="BC52" s="57"/>
      <c r="BD52" s="57"/>
      <c r="BE52" s="57"/>
      <c r="BF52" s="57"/>
      <c r="BG52" s="58"/>
      <c r="BH52" s="58"/>
      <c r="BI52" s="58"/>
      <c r="BJ52" s="58"/>
      <c r="BK52" s="58"/>
      <c r="BL52" s="58"/>
      <c r="BM52" s="58"/>
      <c r="BN52" s="57"/>
      <c r="BO52" s="57"/>
      <c r="BP52" s="57"/>
      <c r="BQ52" s="57"/>
      <c r="BR52" s="57"/>
      <c r="BS52" s="57"/>
      <c r="BT52" s="55"/>
      <c r="BU52" s="55"/>
      <c r="BV52" s="55"/>
      <c r="BW52" s="55"/>
      <c r="BX52" s="55"/>
      <c r="BY52" s="55"/>
      <c r="BZ52" s="55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</row>
    <row r="53" spans="1:110" s="12" customFormat="1" ht="36.75" customHeight="1">
      <c r="A53" s="49" t="s">
        <v>392</v>
      </c>
      <c r="B53" s="50" t="s">
        <v>134</v>
      </c>
      <c r="C53" s="50" t="s">
        <v>143</v>
      </c>
      <c r="D53" s="61"/>
      <c r="E53" s="50"/>
      <c r="F53" s="52"/>
      <c r="G53" s="52"/>
      <c r="H53" s="76"/>
      <c r="I53" s="76"/>
      <c r="J53" s="76"/>
      <c r="K53" s="76"/>
      <c r="L53" s="76"/>
      <c r="M53" s="52"/>
      <c r="N53" s="52"/>
      <c r="O53" s="52"/>
      <c r="P53" s="52"/>
      <c r="Q53" s="52"/>
      <c r="R53" s="77"/>
      <c r="S53" s="77"/>
      <c r="T53" s="52"/>
      <c r="U53" s="52"/>
      <c r="V53" s="77"/>
      <c r="W53" s="77"/>
      <c r="X53" s="52"/>
      <c r="Y53" s="52"/>
      <c r="Z53" s="77"/>
      <c r="AA53" s="52"/>
      <c r="AB53" s="52"/>
      <c r="AC53" s="77"/>
      <c r="AD53" s="77"/>
      <c r="AE53" s="77"/>
      <c r="AF53" s="52"/>
      <c r="AG53" s="77"/>
      <c r="AH53" s="52"/>
      <c r="AI53" s="77"/>
      <c r="AJ53" s="77"/>
      <c r="AK53" s="52"/>
      <c r="AL53" s="52"/>
      <c r="AM53" s="52">
        <f t="shared" ref="AM53:BB54" si="56">AM54</f>
        <v>72</v>
      </c>
      <c r="AN53" s="52">
        <f t="shared" si="56"/>
        <v>72</v>
      </c>
      <c r="AO53" s="52">
        <f t="shared" si="56"/>
        <v>0</v>
      </c>
      <c r="AP53" s="52">
        <f t="shared" si="56"/>
        <v>0</v>
      </c>
      <c r="AQ53" s="52">
        <f t="shared" si="56"/>
        <v>72</v>
      </c>
      <c r="AR53" s="52">
        <f t="shared" si="56"/>
        <v>0</v>
      </c>
      <c r="AS53" s="52">
        <f t="shared" si="56"/>
        <v>0</v>
      </c>
      <c r="AT53" s="52">
        <f t="shared" si="56"/>
        <v>72</v>
      </c>
      <c r="AU53" s="52">
        <f t="shared" si="56"/>
        <v>0</v>
      </c>
      <c r="AV53" s="52">
        <f t="shared" si="56"/>
        <v>0</v>
      </c>
      <c r="AW53" s="52">
        <f t="shared" si="56"/>
        <v>0</v>
      </c>
      <c r="AX53" s="52">
        <f t="shared" si="56"/>
        <v>0</v>
      </c>
      <c r="AY53" s="52">
        <f t="shared" si="56"/>
        <v>72</v>
      </c>
      <c r="AZ53" s="52">
        <f t="shared" si="56"/>
        <v>0</v>
      </c>
      <c r="BA53" s="52">
        <f t="shared" si="56"/>
        <v>0</v>
      </c>
      <c r="BB53" s="52">
        <f t="shared" si="56"/>
        <v>0</v>
      </c>
      <c r="BC53" s="52">
        <f t="shared" ref="AZ53:BO54" si="57">BC54</f>
        <v>0</v>
      </c>
      <c r="BD53" s="52">
        <f t="shared" si="57"/>
        <v>0</v>
      </c>
      <c r="BE53" s="52">
        <f t="shared" si="57"/>
        <v>72</v>
      </c>
      <c r="BF53" s="52">
        <f t="shared" si="57"/>
        <v>0</v>
      </c>
      <c r="BG53" s="52">
        <f t="shared" si="57"/>
        <v>0</v>
      </c>
      <c r="BH53" s="52">
        <f t="shared" si="57"/>
        <v>0</v>
      </c>
      <c r="BI53" s="52">
        <f t="shared" si="57"/>
        <v>0</v>
      </c>
      <c r="BJ53" s="52">
        <f t="shared" si="57"/>
        <v>0</v>
      </c>
      <c r="BK53" s="52">
        <f t="shared" si="57"/>
        <v>0</v>
      </c>
      <c r="BL53" s="52">
        <f t="shared" si="57"/>
        <v>72</v>
      </c>
      <c r="BM53" s="52">
        <f t="shared" si="57"/>
        <v>0</v>
      </c>
      <c r="BN53" s="52">
        <f t="shared" si="57"/>
        <v>0</v>
      </c>
      <c r="BO53" s="52">
        <f t="shared" si="57"/>
        <v>320</v>
      </c>
      <c r="BP53" s="52">
        <f t="shared" ref="BM53:CB54" si="58">BP54</f>
        <v>0</v>
      </c>
      <c r="BQ53" s="52">
        <f t="shared" si="58"/>
        <v>0</v>
      </c>
      <c r="BR53" s="52">
        <f t="shared" si="58"/>
        <v>392</v>
      </c>
      <c r="BS53" s="52">
        <f t="shared" si="58"/>
        <v>0</v>
      </c>
      <c r="BT53" s="52">
        <f t="shared" si="58"/>
        <v>0</v>
      </c>
      <c r="BU53" s="52">
        <f t="shared" si="58"/>
        <v>0</v>
      </c>
      <c r="BV53" s="52">
        <f t="shared" si="58"/>
        <v>0</v>
      </c>
      <c r="BW53" s="52">
        <f t="shared" si="58"/>
        <v>0</v>
      </c>
      <c r="BX53" s="52">
        <f t="shared" si="58"/>
        <v>0</v>
      </c>
      <c r="BY53" s="52">
        <f t="shared" si="58"/>
        <v>392</v>
      </c>
      <c r="BZ53" s="52">
        <f t="shared" si="58"/>
        <v>0</v>
      </c>
      <c r="CA53" s="52">
        <f t="shared" si="58"/>
        <v>802</v>
      </c>
      <c r="CB53" s="52">
        <f t="shared" si="58"/>
        <v>0</v>
      </c>
      <c r="CC53" s="52">
        <f t="shared" ref="BZ53:CP54" si="59">CC54</f>
        <v>0</v>
      </c>
      <c r="CD53" s="52">
        <f t="shared" si="59"/>
        <v>0</v>
      </c>
      <c r="CE53" s="52">
        <f t="shared" si="59"/>
        <v>0</v>
      </c>
      <c r="CF53" s="52">
        <f t="shared" si="59"/>
        <v>1194</v>
      </c>
      <c r="CG53" s="52">
        <f t="shared" si="59"/>
        <v>0</v>
      </c>
      <c r="CH53" s="52">
        <f t="shared" si="59"/>
        <v>0</v>
      </c>
      <c r="CI53" s="52">
        <f t="shared" si="59"/>
        <v>0</v>
      </c>
      <c r="CJ53" s="52">
        <f t="shared" si="59"/>
        <v>0</v>
      </c>
      <c r="CK53" s="52"/>
      <c r="CL53" s="52"/>
      <c r="CM53" s="52">
        <f t="shared" si="59"/>
        <v>0</v>
      </c>
      <c r="CN53" s="52">
        <f t="shared" si="59"/>
        <v>0</v>
      </c>
      <c r="CO53" s="52">
        <f t="shared" si="59"/>
        <v>1194</v>
      </c>
      <c r="CP53" s="52">
        <f t="shared" si="59"/>
        <v>0</v>
      </c>
      <c r="CQ53" s="52">
        <f t="shared" ref="CP53:DE54" si="60">CQ54</f>
        <v>0</v>
      </c>
      <c r="CR53" s="52">
        <f t="shared" si="60"/>
        <v>0</v>
      </c>
      <c r="CS53" s="52">
        <f t="shared" si="60"/>
        <v>0</v>
      </c>
      <c r="CT53" s="52">
        <f t="shared" si="60"/>
        <v>0</v>
      </c>
      <c r="CU53" s="52">
        <f t="shared" si="60"/>
        <v>0</v>
      </c>
      <c r="CV53" s="52">
        <f t="shared" si="60"/>
        <v>0</v>
      </c>
      <c r="CW53" s="52">
        <f t="shared" si="60"/>
        <v>1194</v>
      </c>
      <c r="CX53" s="52">
        <f t="shared" si="60"/>
        <v>0</v>
      </c>
      <c r="CY53" s="52">
        <f t="shared" si="60"/>
        <v>0</v>
      </c>
      <c r="CZ53" s="52">
        <f t="shared" si="60"/>
        <v>-54</v>
      </c>
      <c r="DA53" s="52">
        <f t="shared" si="60"/>
        <v>0</v>
      </c>
      <c r="DB53" s="52">
        <f t="shared" si="60"/>
        <v>0</v>
      </c>
      <c r="DC53" s="52">
        <f t="shared" si="60"/>
        <v>0</v>
      </c>
      <c r="DD53" s="52">
        <f t="shared" si="60"/>
        <v>0</v>
      </c>
      <c r="DE53" s="52">
        <f t="shared" si="60"/>
        <v>1140</v>
      </c>
      <c r="DF53" s="52">
        <f t="shared" ref="CX53:DF54" si="61">DF54</f>
        <v>0</v>
      </c>
    </row>
    <row r="54" spans="1:110" s="12" customFormat="1" ht="28.5" customHeight="1">
      <c r="A54" s="63" t="s">
        <v>393</v>
      </c>
      <c r="B54" s="64" t="s">
        <v>134</v>
      </c>
      <c r="C54" s="64" t="s">
        <v>143</v>
      </c>
      <c r="D54" s="65" t="s">
        <v>391</v>
      </c>
      <c r="E54" s="64"/>
      <c r="F54" s="55"/>
      <c r="G54" s="55"/>
      <c r="H54" s="73"/>
      <c r="I54" s="73"/>
      <c r="J54" s="73"/>
      <c r="K54" s="74"/>
      <c r="L54" s="74"/>
      <c r="M54" s="55"/>
      <c r="N54" s="55"/>
      <c r="O54" s="55"/>
      <c r="P54" s="55"/>
      <c r="Q54" s="55"/>
      <c r="R54" s="57"/>
      <c r="S54" s="57"/>
      <c r="T54" s="55"/>
      <c r="U54" s="55"/>
      <c r="V54" s="57"/>
      <c r="W54" s="57"/>
      <c r="X54" s="55"/>
      <c r="Y54" s="55"/>
      <c r="Z54" s="57"/>
      <c r="AA54" s="55"/>
      <c r="AB54" s="55"/>
      <c r="AC54" s="57"/>
      <c r="AD54" s="57"/>
      <c r="AE54" s="57"/>
      <c r="AF54" s="55"/>
      <c r="AG54" s="57"/>
      <c r="AH54" s="55"/>
      <c r="AI54" s="57"/>
      <c r="AJ54" s="57"/>
      <c r="AK54" s="55"/>
      <c r="AL54" s="55"/>
      <c r="AM54" s="55">
        <f t="shared" si="56"/>
        <v>72</v>
      </c>
      <c r="AN54" s="55">
        <f t="shared" si="56"/>
        <v>72</v>
      </c>
      <c r="AO54" s="55">
        <f t="shared" si="56"/>
        <v>0</v>
      </c>
      <c r="AP54" s="55">
        <f t="shared" si="56"/>
        <v>0</v>
      </c>
      <c r="AQ54" s="55">
        <f t="shared" si="56"/>
        <v>72</v>
      </c>
      <c r="AR54" s="55">
        <f t="shared" si="56"/>
        <v>0</v>
      </c>
      <c r="AS54" s="55">
        <f t="shared" si="56"/>
        <v>0</v>
      </c>
      <c r="AT54" s="55">
        <f t="shared" si="56"/>
        <v>72</v>
      </c>
      <c r="AU54" s="55">
        <f t="shared" si="56"/>
        <v>0</v>
      </c>
      <c r="AV54" s="55">
        <f t="shared" si="56"/>
        <v>0</v>
      </c>
      <c r="AW54" s="55">
        <f t="shared" si="56"/>
        <v>0</v>
      </c>
      <c r="AX54" s="55">
        <f t="shared" si="56"/>
        <v>0</v>
      </c>
      <c r="AY54" s="55">
        <f t="shared" si="56"/>
        <v>72</v>
      </c>
      <c r="AZ54" s="55">
        <f t="shared" si="57"/>
        <v>0</v>
      </c>
      <c r="BA54" s="55">
        <f t="shared" si="57"/>
        <v>0</v>
      </c>
      <c r="BB54" s="55">
        <f t="shared" si="57"/>
        <v>0</v>
      </c>
      <c r="BC54" s="55">
        <f t="shared" si="57"/>
        <v>0</v>
      </c>
      <c r="BD54" s="55">
        <f t="shared" si="57"/>
        <v>0</v>
      </c>
      <c r="BE54" s="55">
        <f t="shared" si="57"/>
        <v>72</v>
      </c>
      <c r="BF54" s="55">
        <f t="shared" si="57"/>
        <v>0</v>
      </c>
      <c r="BG54" s="55">
        <f t="shared" si="57"/>
        <v>0</v>
      </c>
      <c r="BH54" s="55">
        <f t="shared" si="57"/>
        <v>0</v>
      </c>
      <c r="BI54" s="55">
        <f t="shared" si="57"/>
        <v>0</v>
      </c>
      <c r="BJ54" s="55">
        <f t="shared" si="57"/>
        <v>0</v>
      </c>
      <c r="BK54" s="55">
        <f t="shared" si="57"/>
        <v>0</v>
      </c>
      <c r="BL54" s="55">
        <f t="shared" si="57"/>
        <v>72</v>
      </c>
      <c r="BM54" s="55">
        <f t="shared" si="58"/>
        <v>0</v>
      </c>
      <c r="BN54" s="55">
        <f t="shared" si="58"/>
        <v>0</v>
      </c>
      <c r="BO54" s="55">
        <f t="shared" si="58"/>
        <v>320</v>
      </c>
      <c r="BP54" s="55">
        <f t="shared" si="58"/>
        <v>0</v>
      </c>
      <c r="BQ54" s="55">
        <f t="shared" si="58"/>
        <v>0</v>
      </c>
      <c r="BR54" s="55">
        <f t="shared" si="58"/>
        <v>392</v>
      </c>
      <c r="BS54" s="55">
        <f t="shared" si="58"/>
        <v>0</v>
      </c>
      <c r="BT54" s="55">
        <f t="shared" si="58"/>
        <v>0</v>
      </c>
      <c r="BU54" s="55">
        <f t="shared" si="58"/>
        <v>0</v>
      </c>
      <c r="BV54" s="55">
        <f t="shared" si="58"/>
        <v>0</v>
      </c>
      <c r="BW54" s="55">
        <f t="shared" si="58"/>
        <v>0</v>
      </c>
      <c r="BX54" s="55">
        <f t="shared" si="58"/>
        <v>0</v>
      </c>
      <c r="BY54" s="55">
        <f t="shared" si="58"/>
        <v>392</v>
      </c>
      <c r="BZ54" s="55">
        <f t="shared" si="59"/>
        <v>0</v>
      </c>
      <c r="CA54" s="55">
        <f t="shared" si="59"/>
        <v>802</v>
      </c>
      <c r="CB54" s="55">
        <f t="shared" si="59"/>
        <v>0</v>
      </c>
      <c r="CC54" s="55">
        <f t="shared" si="59"/>
        <v>0</v>
      </c>
      <c r="CD54" s="55">
        <f t="shared" si="59"/>
        <v>0</v>
      </c>
      <c r="CE54" s="55">
        <f t="shared" si="59"/>
        <v>0</v>
      </c>
      <c r="CF54" s="55">
        <f t="shared" si="59"/>
        <v>1194</v>
      </c>
      <c r="CG54" s="55">
        <f t="shared" si="59"/>
        <v>0</v>
      </c>
      <c r="CH54" s="55">
        <f t="shared" si="59"/>
        <v>0</v>
      </c>
      <c r="CI54" s="55">
        <f t="shared" si="59"/>
        <v>0</v>
      </c>
      <c r="CJ54" s="55">
        <f t="shared" si="59"/>
        <v>0</v>
      </c>
      <c r="CK54" s="55"/>
      <c r="CL54" s="55"/>
      <c r="CM54" s="55">
        <f t="shared" si="59"/>
        <v>0</v>
      </c>
      <c r="CN54" s="55">
        <f t="shared" si="59"/>
        <v>0</v>
      </c>
      <c r="CO54" s="55">
        <f t="shared" si="59"/>
        <v>1194</v>
      </c>
      <c r="CP54" s="55">
        <f t="shared" si="60"/>
        <v>0</v>
      </c>
      <c r="CQ54" s="55">
        <f t="shared" si="60"/>
        <v>0</v>
      </c>
      <c r="CR54" s="55">
        <f t="shared" si="60"/>
        <v>0</v>
      </c>
      <c r="CS54" s="55">
        <f t="shared" si="60"/>
        <v>0</v>
      </c>
      <c r="CT54" s="55">
        <f t="shared" si="60"/>
        <v>0</v>
      </c>
      <c r="CU54" s="55">
        <f t="shared" si="60"/>
        <v>0</v>
      </c>
      <c r="CV54" s="55">
        <f t="shared" si="60"/>
        <v>0</v>
      </c>
      <c r="CW54" s="55">
        <f t="shared" si="60"/>
        <v>1194</v>
      </c>
      <c r="CX54" s="55">
        <f t="shared" si="61"/>
        <v>0</v>
      </c>
      <c r="CY54" s="55">
        <f t="shared" si="61"/>
        <v>0</v>
      </c>
      <c r="CZ54" s="55">
        <f t="shared" si="61"/>
        <v>-54</v>
      </c>
      <c r="DA54" s="55">
        <f t="shared" si="61"/>
        <v>0</v>
      </c>
      <c r="DB54" s="55">
        <f t="shared" si="61"/>
        <v>0</v>
      </c>
      <c r="DC54" s="55">
        <f t="shared" si="61"/>
        <v>0</v>
      </c>
      <c r="DD54" s="55">
        <f t="shared" si="61"/>
        <v>0</v>
      </c>
      <c r="DE54" s="55">
        <f t="shared" si="61"/>
        <v>1140</v>
      </c>
      <c r="DF54" s="55">
        <f t="shared" si="61"/>
        <v>0</v>
      </c>
    </row>
    <row r="55" spans="1:110" s="12" customFormat="1" ht="57.75" customHeight="1">
      <c r="A55" s="63" t="s">
        <v>144</v>
      </c>
      <c r="B55" s="64" t="s">
        <v>134</v>
      </c>
      <c r="C55" s="64" t="s">
        <v>143</v>
      </c>
      <c r="D55" s="65" t="s">
        <v>391</v>
      </c>
      <c r="E55" s="64" t="s">
        <v>145</v>
      </c>
      <c r="F55" s="55"/>
      <c r="G55" s="55"/>
      <c r="H55" s="73"/>
      <c r="I55" s="73"/>
      <c r="J55" s="73"/>
      <c r="K55" s="74"/>
      <c r="L55" s="74"/>
      <c r="M55" s="55"/>
      <c r="N55" s="55"/>
      <c r="O55" s="55"/>
      <c r="P55" s="55"/>
      <c r="Q55" s="55"/>
      <c r="R55" s="57"/>
      <c r="S55" s="57"/>
      <c r="T55" s="55"/>
      <c r="U55" s="55"/>
      <c r="V55" s="57"/>
      <c r="W55" s="57"/>
      <c r="X55" s="55"/>
      <c r="Y55" s="55"/>
      <c r="Z55" s="57"/>
      <c r="AA55" s="55"/>
      <c r="AB55" s="55"/>
      <c r="AC55" s="57"/>
      <c r="AD55" s="57"/>
      <c r="AE55" s="57"/>
      <c r="AF55" s="55"/>
      <c r="AG55" s="57"/>
      <c r="AH55" s="55"/>
      <c r="AI55" s="57"/>
      <c r="AJ55" s="57"/>
      <c r="AK55" s="55"/>
      <c r="AL55" s="55"/>
      <c r="AM55" s="55">
        <f>AN55-AK55</f>
        <v>72</v>
      </c>
      <c r="AN55" s="55">
        <f>1895+72-1895</f>
        <v>72</v>
      </c>
      <c r="AO55" s="57"/>
      <c r="AP55" s="57"/>
      <c r="AQ55" s="55">
        <f>AN55+AP55</f>
        <v>72</v>
      </c>
      <c r="AR55" s="56">
        <f>AO55</f>
        <v>0</v>
      </c>
      <c r="AS55" s="57"/>
      <c r="AT55" s="55">
        <f>AQ55+AS55</f>
        <v>72</v>
      </c>
      <c r="AU55" s="56">
        <f>AR55</f>
        <v>0</v>
      </c>
      <c r="AV55" s="57"/>
      <c r="AW55" s="57"/>
      <c r="AX55" s="57"/>
      <c r="AY55" s="55">
        <f>AT55+AV55+AW55+AX55</f>
        <v>72</v>
      </c>
      <c r="AZ55" s="55">
        <f>AU55+AX55</f>
        <v>0</v>
      </c>
      <c r="BA55" s="57"/>
      <c r="BB55" s="57"/>
      <c r="BC55" s="57"/>
      <c r="BD55" s="57"/>
      <c r="BE55" s="55">
        <f>AY55+BA55+BB55+BC55+BD55</f>
        <v>72</v>
      </c>
      <c r="BF55" s="56">
        <f>AZ55+BD55</f>
        <v>0</v>
      </c>
      <c r="BG55" s="55"/>
      <c r="BH55" s="55"/>
      <c r="BI55" s="58"/>
      <c r="BJ55" s="58"/>
      <c r="BK55" s="58"/>
      <c r="BL55" s="55">
        <f>BE55+BG55+BH55+BI55+BJ55+BK55</f>
        <v>72</v>
      </c>
      <c r="BM55" s="55">
        <f>BF55+BK55</f>
        <v>0</v>
      </c>
      <c r="BN55" s="57"/>
      <c r="BO55" s="56">
        <v>320</v>
      </c>
      <c r="BP55" s="57"/>
      <c r="BQ55" s="57"/>
      <c r="BR55" s="55">
        <f>BL55+BN55+BO55+BP55+BQ55</f>
        <v>392</v>
      </c>
      <c r="BS55" s="55">
        <f>BM55+BQ55</f>
        <v>0</v>
      </c>
      <c r="BT55" s="55"/>
      <c r="BU55" s="55"/>
      <c r="BV55" s="55"/>
      <c r="BW55" s="55"/>
      <c r="BX55" s="55"/>
      <c r="BY55" s="55">
        <f>BR55+BT55+BU55+BV55+BW55+BX55</f>
        <v>392</v>
      </c>
      <c r="BZ55" s="55">
        <f>BS55+BX55</f>
        <v>0</v>
      </c>
      <c r="CA55" s="56">
        <v>802</v>
      </c>
      <c r="CB55" s="57"/>
      <c r="CC55" s="57"/>
      <c r="CD55" s="57"/>
      <c r="CE55" s="57"/>
      <c r="CF55" s="55">
        <f>BY55+CA55+CB55+CC55+CE55</f>
        <v>1194</v>
      </c>
      <c r="CG55" s="55">
        <f>BZ55+CE55</f>
        <v>0</v>
      </c>
      <c r="CH55" s="57"/>
      <c r="CI55" s="57"/>
      <c r="CJ55" s="57"/>
      <c r="CK55" s="57"/>
      <c r="CL55" s="57"/>
      <c r="CM55" s="57"/>
      <c r="CN55" s="57"/>
      <c r="CO55" s="55">
        <f>CF55+CH55+CI55+CJ55+CK55+CL55+CM55+CN55</f>
        <v>1194</v>
      </c>
      <c r="CP55" s="55">
        <f>CG55+CN55</f>
        <v>0</v>
      </c>
      <c r="CQ55" s="55"/>
      <c r="CR55" s="57"/>
      <c r="CS55" s="57"/>
      <c r="CT55" s="57"/>
      <c r="CU55" s="57"/>
      <c r="CV55" s="57"/>
      <c r="CW55" s="55">
        <f>CO55+CQ55+CR55+CS55+CT55+CU55+CV55</f>
        <v>1194</v>
      </c>
      <c r="CX55" s="55">
        <f>CP55+CV55</f>
        <v>0</v>
      </c>
      <c r="CY55" s="55"/>
      <c r="CZ55" s="56">
        <v>-54</v>
      </c>
      <c r="DA55" s="57"/>
      <c r="DB55" s="57"/>
      <c r="DC55" s="57"/>
      <c r="DD55" s="57"/>
      <c r="DE55" s="55">
        <f>CW55+CY55+CZ55+DA55+DB55+DC55+DD55</f>
        <v>1140</v>
      </c>
      <c r="DF55" s="55">
        <f>CX55+DD55</f>
        <v>0</v>
      </c>
    </row>
    <row r="56" spans="1:110" s="12" customFormat="1" ht="16.5">
      <c r="A56" s="63"/>
      <c r="B56" s="64"/>
      <c r="C56" s="64"/>
      <c r="D56" s="65"/>
      <c r="E56" s="64"/>
      <c r="F56" s="78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5"/>
      <c r="AL56" s="55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8"/>
      <c r="BH56" s="58"/>
      <c r="BI56" s="58"/>
      <c r="BJ56" s="58"/>
      <c r="BK56" s="58"/>
      <c r="BL56" s="58"/>
      <c r="BM56" s="58"/>
      <c r="BN56" s="57"/>
      <c r="BO56" s="57"/>
      <c r="BP56" s="57"/>
      <c r="BQ56" s="57"/>
      <c r="BR56" s="57"/>
      <c r="BS56" s="57"/>
      <c r="BT56" s="55"/>
      <c r="BU56" s="55"/>
      <c r="BV56" s="55"/>
      <c r="BW56" s="55"/>
      <c r="BX56" s="55"/>
      <c r="BY56" s="55"/>
      <c r="BZ56" s="55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</row>
    <row r="57" spans="1:110" ht="45.75" hidden="1" customHeight="1">
      <c r="A57" s="49" t="s">
        <v>24</v>
      </c>
      <c r="B57" s="50" t="s">
        <v>134</v>
      </c>
      <c r="C57" s="50" t="s">
        <v>146</v>
      </c>
      <c r="D57" s="61"/>
      <c r="E57" s="50"/>
      <c r="F57" s="52">
        <f t="shared" ref="F57:V58" si="62">F58</f>
        <v>142800</v>
      </c>
      <c r="G57" s="52">
        <f t="shared" si="62"/>
        <v>-55429</v>
      </c>
      <c r="H57" s="52">
        <f t="shared" si="62"/>
        <v>87371</v>
      </c>
      <c r="I57" s="52">
        <f t="shared" si="62"/>
        <v>0</v>
      </c>
      <c r="J57" s="52">
        <f t="shared" si="62"/>
        <v>127152</v>
      </c>
      <c r="K57" s="52">
        <f t="shared" si="62"/>
        <v>0</v>
      </c>
      <c r="L57" s="52">
        <f t="shared" si="62"/>
        <v>0</v>
      </c>
      <c r="M57" s="52">
        <f t="shared" si="62"/>
        <v>127152</v>
      </c>
      <c r="N57" s="52">
        <f t="shared" si="62"/>
        <v>-42490</v>
      </c>
      <c r="O57" s="52">
        <f t="shared" si="62"/>
        <v>84662</v>
      </c>
      <c r="P57" s="52">
        <f t="shared" si="62"/>
        <v>0</v>
      </c>
      <c r="Q57" s="52">
        <f t="shared" si="62"/>
        <v>84662</v>
      </c>
      <c r="R57" s="52">
        <f t="shared" si="62"/>
        <v>0</v>
      </c>
      <c r="S57" s="52">
        <f t="shared" si="62"/>
        <v>0</v>
      </c>
      <c r="T57" s="52">
        <f t="shared" si="62"/>
        <v>84662</v>
      </c>
      <c r="U57" s="52">
        <f t="shared" si="62"/>
        <v>84662</v>
      </c>
      <c r="V57" s="52">
        <f t="shared" si="62"/>
        <v>0</v>
      </c>
      <c r="W57" s="52">
        <f t="shared" ref="V57:AL58" si="63">W58</f>
        <v>0</v>
      </c>
      <c r="X57" s="52">
        <f t="shared" si="63"/>
        <v>84662</v>
      </c>
      <c r="Y57" s="52">
        <f t="shared" si="63"/>
        <v>84662</v>
      </c>
      <c r="Z57" s="52">
        <f t="shared" si="63"/>
        <v>0</v>
      </c>
      <c r="AA57" s="52">
        <f t="shared" si="63"/>
        <v>84662</v>
      </c>
      <c r="AB57" s="52">
        <f t="shared" si="63"/>
        <v>84662</v>
      </c>
      <c r="AC57" s="52">
        <f t="shared" si="63"/>
        <v>0</v>
      </c>
      <c r="AD57" s="52">
        <f t="shared" si="63"/>
        <v>0</v>
      </c>
      <c r="AE57" s="52"/>
      <c r="AF57" s="52">
        <f t="shared" si="63"/>
        <v>84662</v>
      </c>
      <c r="AG57" s="52">
        <f t="shared" si="63"/>
        <v>0</v>
      </c>
      <c r="AH57" s="52">
        <f t="shared" si="63"/>
        <v>84662</v>
      </c>
      <c r="AI57" s="52">
        <f t="shared" si="63"/>
        <v>0</v>
      </c>
      <c r="AJ57" s="52">
        <f t="shared" si="63"/>
        <v>0</v>
      </c>
      <c r="AK57" s="52">
        <f t="shared" si="63"/>
        <v>84662</v>
      </c>
      <c r="AL57" s="52">
        <f t="shared" si="63"/>
        <v>0</v>
      </c>
      <c r="AM57" s="52">
        <f t="shared" ref="AM57:AO58" si="64">AM58</f>
        <v>-84662</v>
      </c>
      <c r="AN57" s="52">
        <f t="shared" si="64"/>
        <v>0</v>
      </c>
      <c r="AO57" s="52">
        <f t="shared" si="64"/>
        <v>0</v>
      </c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38"/>
      <c r="BH57" s="38"/>
      <c r="BI57" s="38"/>
      <c r="BJ57" s="38"/>
      <c r="BK57" s="38"/>
      <c r="BL57" s="38"/>
      <c r="BM57" s="38"/>
      <c r="BN57" s="40"/>
      <c r="BO57" s="40"/>
      <c r="BP57" s="40"/>
      <c r="BQ57" s="40"/>
      <c r="BR57" s="40"/>
      <c r="BS57" s="40"/>
      <c r="BT57" s="41"/>
      <c r="BU57" s="41"/>
      <c r="BV57" s="41"/>
      <c r="BW57" s="41"/>
      <c r="BX57" s="41"/>
      <c r="BY57" s="41"/>
      <c r="BZ57" s="41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</row>
    <row r="58" spans="1:110" s="15" customFormat="1" ht="21" hidden="1" customHeight="1">
      <c r="A58" s="63" t="s">
        <v>25</v>
      </c>
      <c r="B58" s="64" t="s">
        <v>134</v>
      </c>
      <c r="C58" s="64" t="s">
        <v>146</v>
      </c>
      <c r="D58" s="65" t="s">
        <v>26</v>
      </c>
      <c r="E58" s="64"/>
      <c r="F58" s="55">
        <f t="shared" si="62"/>
        <v>142800</v>
      </c>
      <c r="G58" s="55">
        <f t="shared" si="62"/>
        <v>-55429</v>
      </c>
      <c r="H58" s="55">
        <f t="shared" si="62"/>
        <v>87371</v>
      </c>
      <c r="I58" s="55">
        <f t="shared" si="62"/>
        <v>0</v>
      </c>
      <c r="J58" s="55">
        <f t="shared" si="62"/>
        <v>127152</v>
      </c>
      <c r="K58" s="55">
        <f t="shared" si="62"/>
        <v>0</v>
      </c>
      <c r="L58" s="55">
        <f t="shared" si="62"/>
        <v>0</v>
      </c>
      <c r="M58" s="55">
        <f t="shared" si="62"/>
        <v>127152</v>
      </c>
      <c r="N58" s="55">
        <f t="shared" si="62"/>
        <v>-42490</v>
      </c>
      <c r="O58" s="55">
        <f t="shared" si="62"/>
        <v>84662</v>
      </c>
      <c r="P58" s="55">
        <f t="shared" si="62"/>
        <v>0</v>
      </c>
      <c r="Q58" s="55">
        <f t="shared" si="62"/>
        <v>84662</v>
      </c>
      <c r="R58" s="55">
        <f t="shared" si="62"/>
        <v>0</v>
      </c>
      <c r="S58" s="55">
        <f t="shared" si="62"/>
        <v>0</v>
      </c>
      <c r="T58" s="55">
        <f t="shared" si="62"/>
        <v>84662</v>
      </c>
      <c r="U58" s="55">
        <f t="shared" si="62"/>
        <v>84662</v>
      </c>
      <c r="V58" s="55">
        <f t="shared" si="63"/>
        <v>0</v>
      </c>
      <c r="W58" s="55">
        <f t="shared" si="63"/>
        <v>0</v>
      </c>
      <c r="X58" s="55">
        <f t="shared" si="63"/>
        <v>84662</v>
      </c>
      <c r="Y58" s="55">
        <f t="shared" si="63"/>
        <v>84662</v>
      </c>
      <c r="Z58" s="55">
        <f t="shared" si="63"/>
        <v>0</v>
      </c>
      <c r="AA58" s="55">
        <f t="shared" si="63"/>
        <v>84662</v>
      </c>
      <c r="AB58" s="55">
        <f t="shared" si="63"/>
        <v>84662</v>
      </c>
      <c r="AC58" s="55">
        <f t="shared" si="63"/>
        <v>0</v>
      </c>
      <c r="AD58" s="55">
        <f t="shared" si="63"/>
        <v>0</v>
      </c>
      <c r="AE58" s="55"/>
      <c r="AF58" s="55">
        <f t="shared" si="63"/>
        <v>84662</v>
      </c>
      <c r="AG58" s="55">
        <f t="shared" si="63"/>
        <v>0</v>
      </c>
      <c r="AH58" s="55">
        <f t="shared" si="63"/>
        <v>84662</v>
      </c>
      <c r="AI58" s="55">
        <f>AI59</f>
        <v>0</v>
      </c>
      <c r="AJ58" s="55">
        <f>AJ59</f>
        <v>0</v>
      </c>
      <c r="AK58" s="55">
        <f>AF58+AI58</f>
        <v>84662</v>
      </c>
      <c r="AL58" s="55">
        <f>AL59</f>
        <v>0</v>
      </c>
      <c r="AM58" s="55">
        <f t="shared" si="64"/>
        <v>-84662</v>
      </c>
      <c r="AN58" s="55">
        <f t="shared" si="64"/>
        <v>0</v>
      </c>
      <c r="AO58" s="55">
        <f t="shared" si="64"/>
        <v>0</v>
      </c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9"/>
      <c r="BH58" s="79"/>
      <c r="BI58" s="79"/>
      <c r="BJ58" s="79"/>
      <c r="BK58" s="79"/>
      <c r="BL58" s="79"/>
      <c r="BM58" s="79"/>
      <c r="BN58" s="77"/>
      <c r="BO58" s="77"/>
      <c r="BP58" s="77"/>
      <c r="BQ58" s="77"/>
      <c r="BR58" s="77"/>
      <c r="BS58" s="77"/>
      <c r="BT58" s="52"/>
      <c r="BU58" s="52"/>
      <c r="BV58" s="52"/>
      <c r="BW58" s="52"/>
      <c r="BX58" s="52"/>
      <c r="BY58" s="52"/>
      <c r="BZ58" s="52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</row>
    <row r="59" spans="1:110" s="11" customFormat="1" ht="16.5" hidden="1">
      <c r="A59" s="63" t="s">
        <v>147</v>
      </c>
      <c r="B59" s="64" t="s">
        <v>134</v>
      </c>
      <c r="C59" s="64" t="s">
        <v>146</v>
      </c>
      <c r="D59" s="65" t="s">
        <v>26</v>
      </c>
      <c r="E59" s="64" t="s">
        <v>20</v>
      </c>
      <c r="F59" s="55">
        <v>142800</v>
      </c>
      <c r="G59" s="55">
        <f>H59-F59</f>
        <v>-55429</v>
      </c>
      <c r="H59" s="55">
        <v>87371</v>
      </c>
      <c r="I59" s="55"/>
      <c r="J59" s="55">
        <v>127152</v>
      </c>
      <c r="K59" s="80"/>
      <c r="L59" s="80"/>
      <c r="M59" s="55">
        <v>127152</v>
      </c>
      <c r="N59" s="55">
        <f>O59-M59</f>
        <v>-42490</v>
      </c>
      <c r="O59" s="55">
        <v>84662</v>
      </c>
      <c r="P59" s="55"/>
      <c r="Q59" s="55">
        <v>84662</v>
      </c>
      <c r="R59" s="81"/>
      <c r="S59" s="81"/>
      <c r="T59" s="55">
        <f>O59+R59</f>
        <v>84662</v>
      </c>
      <c r="U59" s="55">
        <f>Q59+S59</f>
        <v>84662</v>
      </c>
      <c r="V59" s="81"/>
      <c r="W59" s="81"/>
      <c r="X59" s="55">
        <f>T59+V59</f>
        <v>84662</v>
      </c>
      <c r="Y59" s="55">
        <f>U59+W59</f>
        <v>84662</v>
      </c>
      <c r="Z59" s="81"/>
      <c r="AA59" s="55">
        <f>X59+Z59</f>
        <v>84662</v>
      </c>
      <c r="AB59" s="55">
        <f>Y59</f>
        <v>84662</v>
      </c>
      <c r="AC59" s="81"/>
      <c r="AD59" s="81"/>
      <c r="AE59" s="81"/>
      <c r="AF59" s="55">
        <f>AA59+AC59</f>
        <v>84662</v>
      </c>
      <c r="AG59" s="81"/>
      <c r="AH59" s="55">
        <f>AB59</f>
        <v>84662</v>
      </c>
      <c r="AI59" s="81"/>
      <c r="AJ59" s="81"/>
      <c r="AK59" s="55">
        <f>AF59+AI59</f>
        <v>84662</v>
      </c>
      <c r="AL59" s="55">
        <f>AG59</f>
        <v>0</v>
      </c>
      <c r="AM59" s="55">
        <f>AN59-AK59</f>
        <v>-84662</v>
      </c>
      <c r="AN59" s="55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2"/>
      <c r="BH59" s="82"/>
      <c r="BI59" s="82"/>
      <c r="BJ59" s="82"/>
      <c r="BK59" s="82"/>
      <c r="BL59" s="82"/>
      <c r="BM59" s="82"/>
      <c r="BN59" s="81"/>
      <c r="BO59" s="81"/>
      <c r="BP59" s="81"/>
      <c r="BQ59" s="81"/>
      <c r="BR59" s="81"/>
      <c r="BS59" s="81"/>
      <c r="BT59" s="83"/>
      <c r="BU59" s="83"/>
      <c r="BV59" s="83"/>
      <c r="BW59" s="83"/>
      <c r="BX59" s="83"/>
      <c r="BY59" s="83"/>
      <c r="BZ59" s="83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</row>
    <row r="60" spans="1:110" s="11" customFormat="1" ht="16.5" hidden="1">
      <c r="A60" s="63"/>
      <c r="B60" s="64"/>
      <c r="C60" s="64"/>
      <c r="D60" s="65"/>
      <c r="E60" s="64"/>
      <c r="F60" s="83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3"/>
      <c r="AL60" s="83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2"/>
      <c r="BH60" s="82"/>
      <c r="BI60" s="82"/>
      <c r="BJ60" s="82"/>
      <c r="BK60" s="82"/>
      <c r="BL60" s="82"/>
      <c r="BM60" s="82"/>
      <c r="BN60" s="81"/>
      <c r="BO60" s="81"/>
      <c r="BP60" s="81"/>
      <c r="BQ60" s="81"/>
      <c r="BR60" s="81"/>
      <c r="BS60" s="81"/>
      <c r="BT60" s="83"/>
      <c r="BU60" s="83"/>
      <c r="BV60" s="83"/>
      <c r="BW60" s="83"/>
      <c r="BX60" s="83"/>
      <c r="BY60" s="83"/>
      <c r="BZ60" s="83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</row>
    <row r="61" spans="1:110" s="11" customFormat="1" ht="18.75">
      <c r="A61" s="49" t="s">
        <v>27</v>
      </c>
      <c r="B61" s="50" t="s">
        <v>134</v>
      </c>
      <c r="C61" s="50" t="s">
        <v>146</v>
      </c>
      <c r="D61" s="61"/>
      <c r="E61" s="50"/>
      <c r="F61" s="83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3"/>
      <c r="AL61" s="83"/>
      <c r="AM61" s="52">
        <f t="shared" ref="AM61:BB62" si="65">AM62</f>
        <v>5927</v>
      </c>
      <c r="AN61" s="52">
        <f t="shared" si="65"/>
        <v>5927</v>
      </c>
      <c r="AO61" s="52">
        <f t="shared" si="65"/>
        <v>0</v>
      </c>
      <c r="AP61" s="52">
        <f t="shared" si="65"/>
        <v>0</v>
      </c>
      <c r="AQ61" s="52">
        <f t="shared" si="65"/>
        <v>5927</v>
      </c>
      <c r="AR61" s="52">
        <f t="shared" si="65"/>
        <v>0</v>
      </c>
      <c r="AS61" s="52">
        <f t="shared" si="65"/>
        <v>0</v>
      </c>
      <c r="AT61" s="52">
        <f t="shared" si="65"/>
        <v>5927</v>
      </c>
      <c r="AU61" s="52">
        <f t="shared" si="65"/>
        <v>0</v>
      </c>
      <c r="AV61" s="52">
        <f t="shared" si="65"/>
        <v>0</v>
      </c>
      <c r="AW61" s="52">
        <f t="shared" si="65"/>
        <v>0</v>
      </c>
      <c r="AX61" s="52">
        <f t="shared" si="65"/>
        <v>0</v>
      </c>
      <c r="AY61" s="52">
        <f t="shared" si="65"/>
        <v>5927</v>
      </c>
      <c r="AZ61" s="52">
        <f t="shared" si="65"/>
        <v>0</v>
      </c>
      <c r="BA61" s="52">
        <f t="shared" si="65"/>
        <v>0</v>
      </c>
      <c r="BB61" s="52">
        <f t="shared" si="65"/>
        <v>0</v>
      </c>
      <c r="BC61" s="52">
        <f t="shared" ref="AZ61:BO62" si="66">BC62</f>
        <v>0</v>
      </c>
      <c r="BD61" s="52">
        <f t="shared" si="66"/>
        <v>0</v>
      </c>
      <c r="BE61" s="52">
        <f t="shared" si="66"/>
        <v>5927</v>
      </c>
      <c r="BF61" s="52">
        <f t="shared" si="66"/>
        <v>0</v>
      </c>
      <c r="BG61" s="52">
        <f t="shared" si="66"/>
        <v>0</v>
      </c>
      <c r="BH61" s="52">
        <f t="shared" si="66"/>
        <v>0</v>
      </c>
      <c r="BI61" s="52">
        <f t="shared" si="66"/>
        <v>0</v>
      </c>
      <c r="BJ61" s="52">
        <f t="shared" si="66"/>
        <v>0</v>
      </c>
      <c r="BK61" s="52">
        <f t="shared" si="66"/>
        <v>0</v>
      </c>
      <c r="BL61" s="52">
        <f t="shared" si="66"/>
        <v>5927</v>
      </c>
      <c r="BM61" s="52">
        <f t="shared" si="66"/>
        <v>0</v>
      </c>
      <c r="BN61" s="52">
        <f t="shared" si="66"/>
        <v>0</v>
      </c>
      <c r="BO61" s="52">
        <f t="shared" si="66"/>
        <v>0</v>
      </c>
      <c r="BP61" s="52">
        <f t="shared" ref="BM61:CB62" si="67">BP62</f>
        <v>0</v>
      </c>
      <c r="BQ61" s="52">
        <f t="shared" si="67"/>
        <v>0</v>
      </c>
      <c r="BR61" s="52">
        <f t="shared" si="67"/>
        <v>5927</v>
      </c>
      <c r="BS61" s="52">
        <f t="shared" si="67"/>
        <v>0</v>
      </c>
      <c r="BT61" s="52">
        <f t="shared" si="67"/>
        <v>0</v>
      </c>
      <c r="BU61" s="52">
        <f t="shared" si="67"/>
        <v>0</v>
      </c>
      <c r="BV61" s="52">
        <f t="shared" si="67"/>
        <v>0</v>
      </c>
      <c r="BW61" s="52">
        <f t="shared" si="67"/>
        <v>0</v>
      </c>
      <c r="BX61" s="52">
        <f t="shared" si="67"/>
        <v>0</v>
      </c>
      <c r="BY61" s="52">
        <f t="shared" si="67"/>
        <v>5927</v>
      </c>
      <c r="BZ61" s="52">
        <f t="shared" si="67"/>
        <v>0</v>
      </c>
      <c r="CA61" s="52">
        <f t="shared" si="67"/>
        <v>0</v>
      </c>
      <c r="CB61" s="52">
        <f t="shared" si="67"/>
        <v>0</v>
      </c>
      <c r="CC61" s="52">
        <f t="shared" ref="BZ61:CP62" si="68">CC62</f>
        <v>0</v>
      </c>
      <c r="CD61" s="52">
        <f t="shared" si="68"/>
        <v>0</v>
      </c>
      <c r="CE61" s="52">
        <f t="shared" si="68"/>
        <v>0</v>
      </c>
      <c r="CF61" s="52">
        <f t="shared" si="68"/>
        <v>5927</v>
      </c>
      <c r="CG61" s="52">
        <f t="shared" si="68"/>
        <v>0</v>
      </c>
      <c r="CH61" s="52">
        <f t="shared" si="68"/>
        <v>0</v>
      </c>
      <c r="CI61" s="52">
        <f t="shared" si="68"/>
        <v>0</v>
      </c>
      <c r="CJ61" s="52">
        <f t="shared" si="68"/>
        <v>0</v>
      </c>
      <c r="CK61" s="52"/>
      <c r="CL61" s="52"/>
      <c r="CM61" s="52">
        <f t="shared" si="68"/>
        <v>50585</v>
      </c>
      <c r="CN61" s="52">
        <f t="shared" si="68"/>
        <v>0</v>
      </c>
      <c r="CO61" s="52">
        <f t="shared" si="68"/>
        <v>56512</v>
      </c>
      <c r="CP61" s="52">
        <f t="shared" si="68"/>
        <v>0</v>
      </c>
      <c r="CQ61" s="52">
        <f t="shared" ref="CP61:DE62" si="69">CQ62</f>
        <v>0</v>
      </c>
      <c r="CR61" s="52">
        <f t="shared" si="69"/>
        <v>0</v>
      </c>
      <c r="CS61" s="52">
        <f t="shared" si="69"/>
        <v>0</v>
      </c>
      <c r="CT61" s="52">
        <f t="shared" si="69"/>
        <v>-38230</v>
      </c>
      <c r="CU61" s="52">
        <f t="shared" si="69"/>
        <v>0</v>
      </c>
      <c r="CV61" s="52">
        <f t="shared" si="69"/>
        <v>0</v>
      </c>
      <c r="CW61" s="52">
        <f t="shared" si="69"/>
        <v>18282</v>
      </c>
      <c r="CX61" s="52">
        <f t="shared" si="69"/>
        <v>0</v>
      </c>
      <c r="CY61" s="52">
        <f t="shared" si="69"/>
        <v>0</v>
      </c>
      <c r="CZ61" s="52">
        <f t="shared" si="69"/>
        <v>0</v>
      </c>
      <c r="DA61" s="52">
        <f t="shared" si="69"/>
        <v>0</v>
      </c>
      <c r="DB61" s="52">
        <f t="shared" si="69"/>
        <v>-15000</v>
      </c>
      <c r="DC61" s="52">
        <f t="shared" si="69"/>
        <v>0</v>
      </c>
      <c r="DD61" s="52">
        <f t="shared" si="69"/>
        <v>0</v>
      </c>
      <c r="DE61" s="52">
        <f t="shared" si="69"/>
        <v>3282</v>
      </c>
      <c r="DF61" s="52">
        <f t="shared" ref="CX61:DF62" si="70">DF62</f>
        <v>0</v>
      </c>
    </row>
    <row r="62" spans="1:110" s="11" customFormat="1" ht="21.75" customHeight="1">
      <c r="A62" s="63" t="s">
        <v>27</v>
      </c>
      <c r="B62" s="64" t="s">
        <v>134</v>
      </c>
      <c r="C62" s="64" t="s">
        <v>146</v>
      </c>
      <c r="D62" s="65" t="s">
        <v>28</v>
      </c>
      <c r="E62" s="64"/>
      <c r="F62" s="83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3"/>
      <c r="AL62" s="83"/>
      <c r="AM62" s="55">
        <f t="shared" si="65"/>
        <v>5927</v>
      </c>
      <c r="AN62" s="55">
        <f t="shared" si="65"/>
        <v>5927</v>
      </c>
      <c r="AO62" s="55">
        <f t="shared" si="65"/>
        <v>0</v>
      </c>
      <c r="AP62" s="55">
        <f t="shared" si="65"/>
        <v>0</v>
      </c>
      <c r="AQ62" s="55">
        <f t="shared" si="65"/>
        <v>5927</v>
      </c>
      <c r="AR62" s="55">
        <f t="shared" si="65"/>
        <v>0</v>
      </c>
      <c r="AS62" s="55">
        <f t="shared" si="65"/>
        <v>0</v>
      </c>
      <c r="AT62" s="55">
        <f t="shared" si="65"/>
        <v>5927</v>
      </c>
      <c r="AU62" s="55">
        <f t="shared" si="65"/>
        <v>0</v>
      </c>
      <c r="AV62" s="55">
        <f t="shared" si="65"/>
        <v>0</v>
      </c>
      <c r="AW62" s="55">
        <f t="shared" si="65"/>
        <v>0</v>
      </c>
      <c r="AX62" s="55">
        <f t="shared" si="65"/>
        <v>0</v>
      </c>
      <c r="AY62" s="55">
        <f t="shared" si="65"/>
        <v>5927</v>
      </c>
      <c r="AZ62" s="55">
        <f t="shared" si="66"/>
        <v>0</v>
      </c>
      <c r="BA62" s="55">
        <f t="shared" si="66"/>
        <v>0</v>
      </c>
      <c r="BB62" s="55">
        <f t="shared" si="66"/>
        <v>0</v>
      </c>
      <c r="BC62" s="55">
        <f t="shared" si="66"/>
        <v>0</v>
      </c>
      <c r="BD62" s="55">
        <f t="shared" si="66"/>
        <v>0</v>
      </c>
      <c r="BE62" s="55">
        <f t="shared" si="66"/>
        <v>5927</v>
      </c>
      <c r="BF62" s="55">
        <f t="shared" si="66"/>
        <v>0</v>
      </c>
      <c r="BG62" s="55">
        <f t="shared" si="66"/>
        <v>0</v>
      </c>
      <c r="BH62" s="55">
        <f t="shared" si="66"/>
        <v>0</v>
      </c>
      <c r="BI62" s="55">
        <f t="shared" si="66"/>
        <v>0</v>
      </c>
      <c r="BJ62" s="55">
        <f t="shared" si="66"/>
        <v>0</v>
      </c>
      <c r="BK62" s="55">
        <f t="shared" si="66"/>
        <v>0</v>
      </c>
      <c r="BL62" s="55">
        <f t="shared" si="66"/>
        <v>5927</v>
      </c>
      <c r="BM62" s="55">
        <f t="shared" si="67"/>
        <v>0</v>
      </c>
      <c r="BN62" s="55">
        <f t="shared" si="67"/>
        <v>0</v>
      </c>
      <c r="BO62" s="55">
        <f t="shared" si="67"/>
        <v>0</v>
      </c>
      <c r="BP62" s="55">
        <f t="shared" si="67"/>
        <v>0</v>
      </c>
      <c r="BQ62" s="55">
        <f t="shared" si="67"/>
        <v>0</v>
      </c>
      <c r="BR62" s="55">
        <f t="shared" si="67"/>
        <v>5927</v>
      </c>
      <c r="BS62" s="55">
        <f t="shared" si="67"/>
        <v>0</v>
      </c>
      <c r="BT62" s="55">
        <f t="shared" si="67"/>
        <v>0</v>
      </c>
      <c r="BU62" s="55">
        <f t="shared" si="67"/>
        <v>0</v>
      </c>
      <c r="BV62" s="55">
        <f t="shared" si="67"/>
        <v>0</v>
      </c>
      <c r="BW62" s="55">
        <f t="shared" si="67"/>
        <v>0</v>
      </c>
      <c r="BX62" s="55">
        <f t="shared" si="67"/>
        <v>0</v>
      </c>
      <c r="BY62" s="55">
        <f t="shared" si="67"/>
        <v>5927</v>
      </c>
      <c r="BZ62" s="55">
        <f t="shared" si="68"/>
        <v>0</v>
      </c>
      <c r="CA62" s="55">
        <f t="shared" si="68"/>
        <v>0</v>
      </c>
      <c r="CB62" s="55">
        <f t="shared" si="68"/>
        <v>0</v>
      </c>
      <c r="CC62" s="55">
        <f t="shared" si="68"/>
        <v>0</v>
      </c>
      <c r="CD62" s="55">
        <f t="shared" si="68"/>
        <v>0</v>
      </c>
      <c r="CE62" s="55">
        <f t="shared" si="68"/>
        <v>0</v>
      </c>
      <c r="CF62" s="55">
        <f t="shared" si="68"/>
        <v>5927</v>
      </c>
      <c r="CG62" s="55">
        <f t="shared" si="68"/>
        <v>0</v>
      </c>
      <c r="CH62" s="55">
        <f t="shared" si="68"/>
        <v>0</v>
      </c>
      <c r="CI62" s="55">
        <f t="shared" si="68"/>
        <v>0</v>
      </c>
      <c r="CJ62" s="55">
        <f t="shared" si="68"/>
        <v>0</v>
      </c>
      <c r="CK62" s="55"/>
      <c r="CL62" s="55"/>
      <c r="CM62" s="55">
        <f t="shared" si="68"/>
        <v>50585</v>
      </c>
      <c r="CN62" s="55">
        <f t="shared" si="68"/>
        <v>0</v>
      </c>
      <c r="CO62" s="55">
        <f t="shared" si="68"/>
        <v>56512</v>
      </c>
      <c r="CP62" s="55">
        <f t="shared" si="69"/>
        <v>0</v>
      </c>
      <c r="CQ62" s="55">
        <f t="shared" si="69"/>
        <v>0</v>
      </c>
      <c r="CR62" s="55">
        <f t="shared" si="69"/>
        <v>0</v>
      </c>
      <c r="CS62" s="55">
        <f t="shared" si="69"/>
        <v>0</v>
      </c>
      <c r="CT62" s="55">
        <f t="shared" si="69"/>
        <v>-38230</v>
      </c>
      <c r="CU62" s="55">
        <f t="shared" si="69"/>
        <v>0</v>
      </c>
      <c r="CV62" s="55">
        <f t="shared" si="69"/>
        <v>0</v>
      </c>
      <c r="CW62" s="55">
        <f t="shared" si="69"/>
        <v>18282</v>
      </c>
      <c r="CX62" s="55">
        <f t="shared" si="70"/>
        <v>0</v>
      </c>
      <c r="CY62" s="55">
        <f t="shared" si="70"/>
        <v>0</v>
      </c>
      <c r="CZ62" s="55">
        <f t="shared" si="70"/>
        <v>0</v>
      </c>
      <c r="DA62" s="55">
        <f t="shared" si="70"/>
        <v>0</v>
      </c>
      <c r="DB62" s="55">
        <f t="shared" si="70"/>
        <v>-15000</v>
      </c>
      <c r="DC62" s="55">
        <f t="shared" si="70"/>
        <v>0</v>
      </c>
      <c r="DD62" s="55">
        <f t="shared" si="70"/>
        <v>0</v>
      </c>
      <c r="DE62" s="55">
        <f t="shared" si="70"/>
        <v>3282</v>
      </c>
      <c r="DF62" s="55">
        <f t="shared" si="70"/>
        <v>0</v>
      </c>
    </row>
    <row r="63" spans="1:110" s="11" customFormat="1" ht="66">
      <c r="A63" s="63" t="s">
        <v>144</v>
      </c>
      <c r="B63" s="64" t="s">
        <v>134</v>
      </c>
      <c r="C63" s="64" t="s">
        <v>146</v>
      </c>
      <c r="D63" s="65" t="s">
        <v>28</v>
      </c>
      <c r="E63" s="64" t="s">
        <v>145</v>
      </c>
      <c r="F63" s="83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3"/>
      <c r="AL63" s="83"/>
      <c r="AM63" s="55">
        <f>AN63-AK63</f>
        <v>5927</v>
      </c>
      <c r="AN63" s="55">
        <v>5927</v>
      </c>
      <c r="AO63" s="81"/>
      <c r="AP63" s="81"/>
      <c r="AQ63" s="55">
        <f>AN63+AP63</f>
        <v>5927</v>
      </c>
      <c r="AR63" s="56">
        <f>AO63</f>
        <v>0</v>
      </c>
      <c r="AS63" s="81"/>
      <c r="AT63" s="55">
        <f>AQ63+AS63</f>
        <v>5927</v>
      </c>
      <c r="AU63" s="56">
        <f>AR63</f>
        <v>0</v>
      </c>
      <c r="AV63" s="81"/>
      <c r="AW63" s="81"/>
      <c r="AX63" s="81"/>
      <c r="AY63" s="55">
        <f>AT63+AV63+AW63+AX63</f>
        <v>5927</v>
      </c>
      <c r="AZ63" s="55">
        <f>AU63+AX63</f>
        <v>0</v>
      </c>
      <c r="BA63" s="81"/>
      <c r="BB63" s="81"/>
      <c r="BC63" s="81"/>
      <c r="BD63" s="81"/>
      <c r="BE63" s="55">
        <f>AY63+BA63+BB63+BC63+BD63</f>
        <v>5927</v>
      </c>
      <c r="BF63" s="56">
        <f>AZ63+BD63</f>
        <v>0</v>
      </c>
      <c r="BG63" s="55"/>
      <c r="BH63" s="55"/>
      <c r="BI63" s="82"/>
      <c r="BJ63" s="82"/>
      <c r="BK63" s="82"/>
      <c r="BL63" s="55">
        <f>BE63+BG63+BH63+BI63+BJ63+BK63</f>
        <v>5927</v>
      </c>
      <c r="BM63" s="55">
        <f>BF63+BK63</f>
        <v>0</v>
      </c>
      <c r="BN63" s="81"/>
      <c r="BO63" s="81"/>
      <c r="BP63" s="81"/>
      <c r="BQ63" s="81"/>
      <c r="BR63" s="55">
        <f>BL63+BN63+BO63+BP63+BQ63</f>
        <v>5927</v>
      </c>
      <c r="BS63" s="55">
        <f>BM63+BQ63</f>
        <v>0</v>
      </c>
      <c r="BT63" s="55">
        <f>80025-80025</f>
        <v>0</v>
      </c>
      <c r="BU63" s="83"/>
      <c r="BV63" s="83"/>
      <c r="BW63" s="83"/>
      <c r="BX63" s="83"/>
      <c r="BY63" s="55">
        <f>BR63+BT63+BU63+BV63+BW63+BX63</f>
        <v>5927</v>
      </c>
      <c r="BZ63" s="55">
        <f>BS63+BX63</f>
        <v>0</v>
      </c>
      <c r="CA63" s="81"/>
      <c r="CB63" s="81"/>
      <c r="CC63" s="81"/>
      <c r="CD63" s="81"/>
      <c r="CE63" s="81"/>
      <c r="CF63" s="55">
        <f>BY63+CA63+CB63+CC63+CE63</f>
        <v>5927</v>
      </c>
      <c r="CG63" s="55">
        <f>BZ63+CE63</f>
        <v>0</v>
      </c>
      <c r="CH63" s="81"/>
      <c r="CI63" s="81"/>
      <c r="CJ63" s="81"/>
      <c r="CK63" s="81"/>
      <c r="CL63" s="81"/>
      <c r="CM63" s="55">
        <f>15000+35585</f>
        <v>50585</v>
      </c>
      <c r="CN63" s="81"/>
      <c r="CO63" s="55">
        <f>CF63+CH63+CI63+CJ63+CK63+CL63+CM63+CN63</f>
        <v>56512</v>
      </c>
      <c r="CP63" s="55">
        <f>CG63+CN63</f>
        <v>0</v>
      </c>
      <c r="CQ63" s="55"/>
      <c r="CR63" s="81"/>
      <c r="CS63" s="81"/>
      <c r="CT63" s="55">
        <f>-11554-26676</f>
        <v>-38230</v>
      </c>
      <c r="CU63" s="81"/>
      <c r="CV63" s="81"/>
      <c r="CW63" s="55">
        <f>CO63+CQ63+CR63+CS63+CT63+CU63+CV63</f>
        <v>18282</v>
      </c>
      <c r="CX63" s="55">
        <f>CP63+CV63</f>
        <v>0</v>
      </c>
      <c r="CY63" s="55"/>
      <c r="CZ63" s="81"/>
      <c r="DA63" s="81"/>
      <c r="DB63" s="55">
        <v>-15000</v>
      </c>
      <c r="DC63" s="81"/>
      <c r="DD63" s="81"/>
      <c r="DE63" s="55">
        <f>CW63+CY63+CZ63+DA63+DB63+DC63+DD63</f>
        <v>3282</v>
      </c>
      <c r="DF63" s="55">
        <f>CX63+DD63</f>
        <v>0</v>
      </c>
    </row>
    <row r="64" spans="1:110" s="11" customFormat="1" ht="16.5">
      <c r="A64" s="63"/>
      <c r="B64" s="64"/>
      <c r="C64" s="64"/>
      <c r="D64" s="65"/>
      <c r="E64" s="64"/>
      <c r="F64" s="83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3"/>
      <c r="AL64" s="83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2"/>
      <c r="BH64" s="82"/>
      <c r="BI64" s="82"/>
      <c r="BJ64" s="82"/>
      <c r="BK64" s="82"/>
      <c r="BL64" s="82"/>
      <c r="BM64" s="82"/>
      <c r="BN64" s="81"/>
      <c r="BO64" s="81"/>
      <c r="BP64" s="81"/>
      <c r="BQ64" s="81"/>
      <c r="BR64" s="81"/>
      <c r="BS64" s="81"/>
      <c r="BT64" s="83"/>
      <c r="BU64" s="83"/>
      <c r="BV64" s="83"/>
      <c r="BW64" s="83"/>
      <c r="BX64" s="83"/>
      <c r="BY64" s="83"/>
      <c r="BZ64" s="83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</row>
    <row r="65" spans="1:110" s="12" customFormat="1" ht="26.25" hidden="1" customHeight="1">
      <c r="A65" s="49" t="s">
        <v>27</v>
      </c>
      <c r="B65" s="50" t="s">
        <v>134</v>
      </c>
      <c r="C65" s="50" t="s">
        <v>148</v>
      </c>
      <c r="D65" s="61"/>
      <c r="E65" s="50"/>
      <c r="F65" s="52">
        <f t="shared" ref="F65:V66" si="71">F66</f>
        <v>35000</v>
      </c>
      <c r="G65" s="52">
        <f t="shared" si="71"/>
        <v>0</v>
      </c>
      <c r="H65" s="52">
        <f t="shared" si="71"/>
        <v>35000</v>
      </c>
      <c r="I65" s="52">
        <f t="shared" si="71"/>
        <v>0</v>
      </c>
      <c r="J65" s="52">
        <f t="shared" si="71"/>
        <v>35000</v>
      </c>
      <c r="K65" s="52">
        <f t="shared" si="71"/>
        <v>0</v>
      </c>
      <c r="L65" s="52">
        <f t="shared" si="71"/>
        <v>0</v>
      </c>
      <c r="M65" s="52">
        <f t="shared" si="71"/>
        <v>35000</v>
      </c>
      <c r="N65" s="52">
        <f t="shared" si="71"/>
        <v>-25310</v>
      </c>
      <c r="O65" s="52">
        <f t="shared" si="71"/>
        <v>9690</v>
      </c>
      <c r="P65" s="52">
        <f t="shared" si="71"/>
        <v>0</v>
      </c>
      <c r="Q65" s="52">
        <f t="shared" si="71"/>
        <v>9690</v>
      </c>
      <c r="R65" s="52">
        <f t="shared" si="71"/>
        <v>0</v>
      </c>
      <c r="S65" s="52">
        <f t="shared" si="71"/>
        <v>0</v>
      </c>
      <c r="T65" s="52">
        <f t="shared" si="71"/>
        <v>9690</v>
      </c>
      <c r="U65" s="52">
        <f t="shared" si="71"/>
        <v>9690</v>
      </c>
      <c r="V65" s="52">
        <f t="shared" si="71"/>
        <v>0</v>
      </c>
      <c r="W65" s="52">
        <f t="shared" ref="V65:AL66" si="72">W66</f>
        <v>0</v>
      </c>
      <c r="X65" s="52">
        <f t="shared" si="72"/>
        <v>9690</v>
      </c>
      <c r="Y65" s="52">
        <f t="shared" si="72"/>
        <v>9690</v>
      </c>
      <c r="Z65" s="52">
        <f t="shared" si="72"/>
        <v>0</v>
      </c>
      <c r="AA65" s="52">
        <f t="shared" si="72"/>
        <v>9690</v>
      </c>
      <c r="AB65" s="52">
        <f t="shared" si="72"/>
        <v>9690</v>
      </c>
      <c r="AC65" s="52">
        <f t="shared" si="72"/>
        <v>0</v>
      </c>
      <c r="AD65" s="52">
        <f t="shared" si="72"/>
        <v>0</v>
      </c>
      <c r="AE65" s="52"/>
      <c r="AF65" s="52">
        <f t="shared" si="72"/>
        <v>9690</v>
      </c>
      <c r="AG65" s="52">
        <f t="shared" si="72"/>
        <v>0</v>
      </c>
      <c r="AH65" s="52">
        <f t="shared" si="72"/>
        <v>9690</v>
      </c>
      <c r="AI65" s="52">
        <f t="shared" si="72"/>
        <v>0</v>
      </c>
      <c r="AJ65" s="52">
        <f t="shared" si="72"/>
        <v>0</v>
      </c>
      <c r="AK65" s="52">
        <f t="shared" si="72"/>
        <v>9690</v>
      </c>
      <c r="AL65" s="52">
        <f t="shared" si="72"/>
        <v>0</v>
      </c>
      <c r="AM65" s="52">
        <f>AM66</f>
        <v>-9690</v>
      </c>
      <c r="AN65" s="52">
        <f>AN66</f>
        <v>0</v>
      </c>
      <c r="AO65" s="52">
        <f>AO66</f>
        <v>0</v>
      </c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8"/>
      <c r="BH65" s="58"/>
      <c r="BI65" s="58"/>
      <c r="BJ65" s="58"/>
      <c r="BK65" s="58"/>
      <c r="BL65" s="58"/>
      <c r="BM65" s="58"/>
      <c r="BN65" s="57"/>
      <c r="BO65" s="57"/>
      <c r="BP65" s="57"/>
      <c r="BQ65" s="57"/>
      <c r="BR65" s="57"/>
      <c r="BS65" s="57"/>
      <c r="BT65" s="55"/>
      <c r="BU65" s="55"/>
      <c r="BV65" s="55"/>
      <c r="BW65" s="55"/>
      <c r="BX65" s="55"/>
      <c r="BY65" s="55"/>
      <c r="BZ65" s="55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</row>
    <row r="66" spans="1:110" ht="17.25" hidden="1" customHeight="1">
      <c r="A66" s="63" t="s">
        <v>27</v>
      </c>
      <c r="B66" s="64" t="s">
        <v>134</v>
      </c>
      <c r="C66" s="64" t="s">
        <v>148</v>
      </c>
      <c r="D66" s="65" t="s">
        <v>28</v>
      </c>
      <c r="E66" s="64"/>
      <c r="F66" s="55">
        <f t="shared" si="71"/>
        <v>35000</v>
      </c>
      <c r="G66" s="55">
        <f t="shared" si="71"/>
        <v>0</v>
      </c>
      <c r="H66" s="55">
        <f t="shared" si="71"/>
        <v>35000</v>
      </c>
      <c r="I66" s="55">
        <f t="shared" si="71"/>
        <v>0</v>
      </c>
      <c r="J66" s="55">
        <f t="shared" si="71"/>
        <v>35000</v>
      </c>
      <c r="K66" s="55">
        <f t="shared" si="71"/>
        <v>0</v>
      </c>
      <c r="L66" s="55">
        <f t="shared" si="71"/>
        <v>0</v>
      </c>
      <c r="M66" s="55">
        <f t="shared" si="71"/>
        <v>35000</v>
      </c>
      <c r="N66" s="55">
        <f t="shared" si="71"/>
        <v>-25310</v>
      </c>
      <c r="O66" s="55">
        <f t="shared" si="71"/>
        <v>9690</v>
      </c>
      <c r="P66" s="55">
        <f t="shared" si="71"/>
        <v>0</v>
      </c>
      <c r="Q66" s="55">
        <f t="shared" si="71"/>
        <v>9690</v>
      </c>
      <c r="R66" s="55">
        <f t="shared" si="71"/>
        <v>0</v>
      </c>
      <c r="S66" s="55">
        <f t="shared" si="71"/>
        <v>0</v>
      </c>
      <c r="T66" s="55">
        <f t="shared" si="71"/>
        <v>9690</v>
      </c>
      <c r="U66" s="55">
        <f t="shared" si="71"/>
        <v>9690</v>
      </c>
      <c r="V66" s="55">
        <f t="shared" si="72"/>
        <v>0</v>
      </c>
      <c r="W66" s="55">
        <f t="shared" si="72"/>
        <v>0</v>
      </c>
      <c r="X66" s="55">
        <f t="shared" si="72"/>
        <v>9690</v>
      </c>
      <c r="Y66" s="55">
        <f t="shared" si="72"/>
        <v>9690</v>
      </c>
      <c r="Z66" s="55">
        <f t="shared" si="72"/>
        <v>0</v>
      </c>
      <c r="AA66" s="55">
        <f t="shared" si="72"/>
        <v>9690</v>
      </c>
      <c r="AB66" s="55">
        <f t="shared" si="72"/>
        <v>9690</v>
      </c>
      <c r="AC66" s="55">
        <f t="shared" si="72"/>
        <v>0</v>
      </c>
      <c r="AD66" s="55">
        <f t="shared" si="72"/>
        <v>0</v>
      </c>
      <c r="AE66" s="55"/>
      <c r="AF66" s="55">
        <f t="shared" si="72"/>
        <v>9690</v>
      </c>
      <c r="AG66" s="55">
        <f t="shared" si="72"/>
        <v>0</v>
      </c>
      <c r="AH66" s="55">
        <f t="shared" si="72"/>
        <v>9690</v>
      </c>
      <c r="AI66" s="55">
        <f t="shared" ref="AI66:AO66" si="73">AI67</f>
        <v>0</v>
      </c>
      <c r="AJ66" s="55">
        <f t="shared" si="73"/>
        <v>0</v>
      </c>
      <c r="AK66" s="55">
        <f t="shared" si="73"/>
        <v>9690</v>
      </c>
      <c r="AL66" s="55">
        <f t="shared" si="73"/>
        <v>0</v>
      </c>
      <c r="AM66" s="55">
        <f t="shared" si="73"/>
        <v>-9690</v>
      </c>
      <c r="AN66" s="55">
        <f t="shared" si="73"/>
        <v>0</v>
      </c>
      <c r="AO66" s="55">
        <f t="shared" si="73"/>
        <v>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38"/>
      <c r="BH66" s="38"/>
      <c r="BI66" s="38"/>
      <c r="BJ66" s="38"/>
      <c r="BK66" s="38"/>
      <c r="BL66" s="38"/>
      <c r="BM66" s="38"/>
      <c r="BN66" s="40"/>
      <c r="BO66" s="40"/>
      <c r="BP66" s="40"/>
      <c r="BQ66" s="40"/>
      <c r="BR66" s="40"/>
      <c r="BS66" s="40"/>
      <c r="BT66" s="41"/>
      <c r="BU66" s="41"/>
      <c r="BV66" s="41"/>
      <c r="BW66" s="41"/>
      <c r="BX66" s="41"/>
      <c r="BY66" s="41"/>
      <c r="BZ66" s="41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</row>
    <row r="67" spans="1:110" s="10" customFormat="1" ht="57" hidden="1" customHeight="1">
      <c r="A67" s="63" t="s">
        <v>144</v>
      </c>
      <c r="B67" s="64" t="s">
        <v>134</v>
      </c>
      <c r="C67" s="64" t="s">
        <v>148</v>
      </c>
      <c r="D67" s="65" t="s">
        <v>28</v>
      </c>
      <c r="E67" s="64" t="s">
        <v>145</v>
      </c>
      <c r="F67" s="55">
        <v>35000</v>
      </c>
      <c r="G67" s="55">
        <f>H67-F67</f>
        <v>0</v>
      </c>
      <c r="H67" s="55">
        <v>35000</v>
      </c>
      <c r="I67" s="55"/>
      <c r="J67" s="55">
        <v>35000</v>
      </c>
      <c r="K67" s="84"/>
      <c r="L67" s="84"/>
      <c r="M67" s="55">
        <v>35000</v>
      </c>
      <c r="N67" s="55">
        <f>O67-M67</f>
        <v>-25310</v>
      </c>
      <c r="O67" s="55">
        <v>9690</v>
      </c>
      <c r="P67" s="55"/>
      <c r="Q67" s="55">
        <v>9690</v>
      </c>
      <c r="R67" s="85"/>
      <c r="S67" s="85"/>
      <c r="T67" s="55">
        <f>O67+R67</f>
        <v>9690</v>
      </c>
      <c r="U67" s="55">
        <f>Q67+S67</f>
        <v>9690</v>
      </c>
      <c r="V67" s="85"/>
      <c r="W67" s="85"/>
      <c r="X67" s="55">
        <f>T67+V67</f>
        <v>9690</v>
      </c>
      <c r="Y67" s="55">
        <f>U67+W67</f>
        <v>9690</v>
      </c>
      <c r="Z67" s="85"/>
      <c r="AA67" s="55">
        <f>X67+Z67</f>
        <v>9690</v>
      </c>
      <c r="AB67" s="55">
        <f>Y67</f>
        <v>9690</v>
      </c>
      <c r="AC67" s="85"/>
      <c r="AD67" s="85"/>
      <c r="AE67" s="85"/>
      <c r="AF67" s="55">
        <f>AA67+AC67</f>
        <v>9690</v>
      </c>
      <c r="AG67" s="85"/>
      <c r="AH67" s="55">
        <f>AB67</f>
        <v>9690</v>
      </c>
      <c r="AI67" s="85"/>
      <c r="AJ67" s="85"/>
      <c r="AK67" s="55">
        <f>AF67+AI67</f>
        <v>9690</v>
      </c>
      <c r="AL67" s="55">
        <f>AG67</f>
        <v>0</v>
      </c>
      <c r="AM67" s="55">
        <f>AN67-AK67</f>
        <v>-9690</v>
      </c>
      <c r="AN67" s="5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6"/>
      <c r="BH67" s="86"/>
      <c r="BI67" s="86"/>
      <c r="BJ67" s="86"/>
      <c r="BK67" s="86"/>
      <c r="BL67" s="86"/>
      <c r="BM67" s="86"/>
      <c r="BN67" s="85"/>
      <c r="BO67" s="85"/>
      <c r="BP67" s="85"/>
      <c r="BQ67" s="85"/>
      <c r="BR67" s="85"/>
      <c r="BS67" s="85"/>
      <c r="BT67" s="87"/>
      <c r="BU67" s="87"/>
      <c r="BV67" s="87"/>
      <c r="BW67" s="87"/>
      <c r="BX67" s="87"/>
      <c r="BY67" s="87"/>
      <c r="BZ67" s="87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</row>
    <row r="68" spans="1:110" s="10" customFormat="1" ht="20.25" hidden="1" customHeight="1">
      <c r="A68" s="63"/>
      <c r="B68" s="64"/>
      <c r="C68" s="64"/>
      <c r="D68" s="65"/>
      <c r="E68" s="64"/>
      <c r="F68" s="55"/>
      <c r="G68" s="55"/>
      <c r="H68" s="55"/>
      <c r="I68" s="55"/>
      <c r="J68" s="55"/>
      <c r="K68" s="84"/>
      <c r="L68" s="84"/>
      <c r="M68" s="55"/>
      <c r="N68" s="55"/>
      <c r="O68" s="55"/>
      <c r="P68" s="55"/>
      <c r="Q68" s="55"/>
      <c r="R68" s="85"/>
      <c r="S68" s="85"/>
      <c r="T68" s="55"/>
      <c r="U68" s="55"/>
      <c r="V68" s="85"/>
      <c r="W68" s="85"/>
      <c r="X68" s="55"/>
      <c r="Y68" s="55"/>
      <c r="Z68" s="85"/>
      <c r="AA68" s="55"/>
      <c r="AB68" s="55"/>
      <c r="AC68" s="85"/>
      <c r="AD68" s="85"/>
      <c r="AE68" s="85"/>
      <c r="AF68" s="55"/>
      <c r="AG68" s="85"/>
      <c r="AH68" s="55"/>
      <c r="AI68" s="85"/>
      <c r="AJ68" s="85"/>
      <c r="AK68" s="55"/>
      <c r="AL68" s="55"/>
      <c r="AM68" s="55"/>
      <c r="AN68" s="5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6"/>
      <c r="BH68" s="86"/>
      <c r="BI68" s="86"/>
      <c r="BJ68" s="86"/>
      <c r="BK68" s="86"/>
      <c r="BL68" s="86"/>
      <c r="BM68" s="86"/>
      <c r="BN68" s="85"/>
      <c r="BO68" s="85"/>
      <c r="BP68" s="85"/>
      <c r="BQ68" s="85"/>
      <c r="BR68" s="85"/>
      <c r="BS68" s="85"/>
      <c r="BT68" s="87"/>
      <c r="BU68" s="87"/>
      <c r="BV68" s="87"/>
      <c r="BW68" s="87"/>
      <c r="BX68" s="87"/>
      <c r="BY68" s="87"/>
      <c r="BZ68" s="87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</row>
    <row r="69" spans="1:110" s="10" customFormat="1" ht="28.5" customHeight="1">
      <c r="A69" s="49" t="s">
        <v>29</v>
      </c>
      <c r="B69" s="50" t="s">
        <v>134</v>
      </c>
      <c r="C69" s="50" t="s">
        <v>454</v>
      </c>
      <c r="D69" s="61"/>
      <c r="E69" s="50"/>
      <c r="F69" s="55"/>
      <c r="G69" s="55"/>
      <c r="H69" s="55"/>
      <c r="I69" s="55"/>
      <c r="J69" s="55"/>
      <c r="K69" s="84"/>
      <c r="L69" s="84"/>
      <c r="M69" s="55"/>
      <c r="N69" s="55"/>
      <c r="O69" s="55"/>
      <c r="P69" s="55"/>
      <c r="Q69" s="55"/>
      <c r="R69" s="85"/>
      <c r="S69" s="85"/>
      <c r="T69" s="55"/>
      <c r="U69" s="55"/>
      <c r="V69" s="85"/>
      <c r="W69" s="85"/>
      <c r="X69" s="55"/>
      <c r="Y69" s="55"/>
      <c r="Z69" s="85"/>
      <c r="AA69" s="55"/>
      <c r="AB69" s="55"/>
      <c r="AC69" s="85"/>
      <c r="AD69" s="85"/>
      <c r="AE69" s="85"/>
      <c r="AF69" s="55"/>
      <c r="AG69" s="85"/>
      <c r="AH69" s="55"/>
      <c r="AI69" s="85"/>
      <c r="AJ69" s="85"/>
      <c r="AK69" s="55"/>
      <c r="AL69" s="55"/>
      <c r="AM69" s="52">
        <f t="shared" ref="AM69:AZ69" si="74">AM72+AM74+AM76+AM86</f>
        <v>259229</v>
      </c>
      <c r="AN69" s="52">
        <f t="shared" si="74"/>
        <v>259229</v>
      </c>
      <c r="AO69" s="52">
        <f t="shared" si="74"/>
        <v>2436</v>
      </c>
      <c r="AP69" s="52">
        <f t="shared" si="74"/>
        <v>0</v>
      </c>
      <c r="AQ69" s="52">
        <f t="shared" si="74"/>
        <v>259229</v>
      </c>
      <c r="AR69" s="52">
        <f t="shared" si="74"/>
        <v>2436</v>
      </c>
      <c r="AS69" s="52">
        <f t="shared" si="74"/>
        <v>0</v>
      </c>
      <c r="AT69" s="52">
        <f t="shared" si="74"/>
        <v>259229</v>
      </c>
      <c r="AU69" s="52">
        <f t="shared" si="74"/>
        <v>2436</v>
      </c>
      <c r="AV69" s="52">
        <f t="shared" si="74"/>
        <v>730</v>
      </c>
      <c r="AW69" s="52">
        <f t="shared" si="74"/>
        <v>-2574</v>
      </c>
      <c r="AX69" s="52">
        <f t="shared" si="74"/>
        <v>0</v>
      </c>
      <c r="AY69" s="52">
        <f t="shared" si="74"/>
        <v>257385</v>
      </c>
      <c r="AZ69" s="52">
        <f t="shared" si="74"/>
        <v>2436</v>
      </c>
      <c r="BA69" s="52">
        <f t="shared" ref="BA69:BF69" si="75">BA72+BA74+BA76+BA86</f>
        <v>22606</v>
      </c>
      <c r="BB69" s="52">
        <f t="shared" si="75"/>
        <v>-48185</v>
      </c>
      <c r="BC69" s="52">
        <f t="shared" si="75"/>
        <v>3538</v>
      </c>
      <c r="BD69" s="52">
        <f t="shared" si="75"/>
        <v>-2436</v>
      </c>
      <c r="BE69" s="52">
        <f t="shared" si="75"/>
        <v>232908</v>
      </c>
      <c r="BF69" s="52">
        <f t="shared" si="75"/>
        <v>0</v>
      </c>
      <c r="BG69" s="52">
        <f>BG70+BG72+BG74+BG76+BG86</f>
        <v>4134</v>
      </c>
      <c r="BH69" s="52">
        <f t="shared" ref="BH69:BM69" si="76">BH70+BH72+BH74+BH76+BH86</f>
        <v>-82</v>
      </c>
      <c r="BI69" s="52">
        <f t="shared" si="76"/>
        <v>21035</v>
      </c>
      <c r="BJ69" s="52">
        <f t="shared" si="76"/>
        <v>0</v>
      </c>
      <c r="BK69" s="52">
        <f t="shared" si="76"/>
        <v>88</v>
      </c>
      <c r="BL69" s="52">
        <f t="shared" si="76"/>
        <v>258083</v>
      </c>
      <c r="BM69" s="52">
        <f t="shared" si="76"/>
        <v>88</v>
      </c>
      <c r="BN69" s="52">
        <f t="shared" ref="BN69:BS69" si="77">BN70+BN72+BN74+BN76+BN86</f>
        <v>100000</v>
      </c>
      <c r="BO69" s="52">
        <f t="shared" si="77"/>
        <v>4678</v>
      </c>
      <c r="BP69" s="52">
        <f t="shared" si="77"/>
        <v>-56569</v>
      </c>
      <c r="BQ69" s="52">
        <f t="shared" si="77"/>
        <v>0</v>
      </c>
      <c r="BR69" s="52">
        <f t="shared" si="77"/>
        <v>306192</v>
      </c>
      <c r="BS69" s="52">
        <f t="shared" si="77"/>
        <v>88</v>
      </c>
      <c r="BT69" s="52">
        <f t="shared" ref="BT69:BZ69" si="78">BT70+BT72+BT74+BT76+BT86</f>
        <v>-87366</v>
      </c>
      <c r="BU69" s="52">
        <f>BU70+BU72+BU74+BU76+BU86</f>
        <v>5000</v>
      </c>
      <c r="BV69" s="52">
        <f>BV70+BV72+BV74+BV76+BV86</f>
        <v>-248</v>
      </c>
      <c r="BW69" s="52">
        <f>BW70+BW72+BW74+BW76+BW86</f>
        <v>-23047</v>
      </c>
      <c r="BX69" s="52">
        <f>BX70+BX72+BX74+BX76+BX86</f>
        <v>0</v>
      </c>
      <c r="BY69" s="52">
        <f t="shared" si="78"/>
        <v>200531</v>
      </c>
      <c r="BZ69" s="52">
        <f t="shared" si="78"/>
        <v>88</v>
      </c>
      <c r="CA69" s="52">
        <f t="shared" ref="CA69:CF69" si="79">CA70+CA72+CA74+CA76+CA86</f>
        <v>453</v>
      </c>
      <c r="CB69" s="52">
        <f t="shared" si="79"/>
        <v>-579</v>
      </c>
      <c r="CC69" s="52">
        <f t="shared" si="79"/>
        <v>-2837</v>
      </c>
      <c r="CD69" s="52">
        <f>CD70+CD72+CD74+CD76+CD86</f>
        <v>594</v>
      </c>
      <c r="CE69" s="52">
        <f t="shared" si="79"/>
        <v>0</v>
      </c>
      <c r="CF69" s="52">
        <f t="shared" si="79"/>
        <v>198162</v>
      </c>
      <c r="CG69" s="52">
        <f>CG70+CG72+CG74+CG76+CG86</f>
        <v>88</v>
      </c>
      <c r="CH69" s="52">
        <f>CH70+CH72+CH74+CH76+CH84+CH86</f>
        <v>0</v>
      </c>
      <c r="CI69" s="52">
        <f t="shared" ref="CI69:CP69" si="80">CI70+CI72+CI74+CI76+CI84+CI86</f>
        <v>-295</v>
      </c>
      <c r="CJ69" s="52">
        <f t="shared" si="80"/>
        <v>0</v>
      </c>
      <c r="CK69" s="52"/>
      <c r="CL69" s="52"/>
      <c r="CM69" s="52">
        <f t="shared" si="80"/>
        <v>1464</v>
      </c>
      <c r="CN69" s="52">
        <f t="shared" si="80"/>
        <v>5857</v>
      </c>
      <c r="CO69" s="52">
        <f t="shared" si="80"/>
        <v>205188</v>
      </c>
      <c r="CP69" s="52">
        <f t="shared" si="80"/>
        <v>5945</v>
      </c>
      <c r="CQ69" s="52">
        <f t="shared" ref="CQ69:CX69" si="81">CQ70+CQ72+CQ74+CQ76+CQ84+CQ86</f>
        <v>3</v>
      </c>
      <c r="CR69" s="52">
        <f t="shared" si="81"/>
        <v>-358</v>
      </c>
      <c r="CS69" s="52">
        <f t="shared" si="81"/>
        <v>-671</v>
      </c>
      <c r="CT69" s="52">
        <f t="shared" si="81"/>
        <v>0</v>
      </c>
      <c r="CU69" s="52">
        <f t="shared" si="81"/>
        <v>36182</v>
      </c>
      <c r="CV69" s="52">
        <f t="shared" si="81"/>
        <v>45</v>
      </c>
      <c r="CW69" s="52">
        <f t="shared" si="81"/>
        <v>240389</v>
      </c>
      <c r="CX69" s="52">
        <f t="shared" si="81"/>
        <v>5990</v>
      </c>
      <c r="CY69" s="52">
        <f t="shared" ref="CY69:DF69" si="82">CY70+CY72+CY74+CY76+CY84+CY86</f>
        <v>0</v>
      </c>
      <c r="CZ69" s="52">
        <f t="shared" si="82"/>
        <v>-357</v>
      </c>
      <c r="DA69" s="52">
        <f t="shared" si="82"/>
        <v>0</v>
      </c>
      <c r="DB69" s="52">
        <f t="shared" si="82"/>
        <v>0</v>
      </c>
      <c r="DC69" s="52">
        <f t="shared" si="82"/>
        <v>0</v>
      </c>
      <c r="DD69" s="52">
        <f t="shared" si="82"/>
        <v>0</v>
      </c>
      <c r="DE69" s="52">
        <f t="shared" si="82"/>
        <v>240032</v>
      </c>
      <c r="DF69" s="52">
        <f t="shared" si="82"/>
        <v>5990</v>
      </c>
    </row>
    <row r="70" spans="1:110" s="10" customFormat="1" ht="48.75" customHeight="1">
      <c r="A70" s="63" t="s">
        <v>448</v>
      </c>
      <c r="B70" s="64" t="s">
        <v>134</v>
      </c>
      <c r="C70" s="64" t="s">
        <v>454</v>
      </c>
      <c r="D70" s="65" t="s">
        <v>446</v>
      </c>
      <c r="E70" s="64"/>
      <c r="F70" s="55"/>
      <c r="G70" s="55"/>
      <c r="H70" s="55"/>
      <c r="I70" s="55"/>
      <c r="J70" s="55"/>
      <c r="K70" s="88"/>
      <c r="L70" s="88"/>
      <c r="M70" s="55"/>
      <c r="N70" s="55"/>
      <c r="O70" s="55"/>
      <c r="P70" s="55"/>
      <c r="Q70" s="55"/>
      <c r="R70" s="57"/>
      <c r="S70" s="57"/>
      <c r="T70" s="55"/>
      <c r="U70" s="55"/>
      <c r="V70" s="57"/>
      <c r="W70" s="57"/>
      <c r="X70" s="55"/>
      <c r="Y70" s="55"/>
      <c r="Z70" s="57"/>
      <c r="AA70" s="55"/>
      <c r="AB70" s="55"/>
      <c r="AC70" s="57"/>
      <c r="AD70" s="57"/>
      <c r="AE70" s="57"/>
      <c r="AF70" s="55"/>
      <c r="AG70" s="57"/>
      <c r="AH70" s="55"/>
      <c r="AI70" s="57"/>
      <c r="AJ70" s="57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>
        <f>BG71</f>
        <v>0</v>
      </c>
      <c r="BH70" s="55">
        <f t="shared" ref="BH70:CF70" si="83">BH71</f>
        <v>0</v>
      </c>
      <c r="BI70" s="55">
        <f t="shared" si="83"/>
        <v>0</v>
      </c>
      <c r="BJ70" s="55">
        <f t="shared" si="83"/>
        <v>0</v>
      </c>
      <c r="BK70" s="55">
        <f t="shared" si="83"/>
        <v>88</v>
      </c>
      <c r="BL70" s="55">
        <f t="shared" si="83"/>
        <v>88</v>
      </c>
      <c r="BM70" s="55">
        <f t="shared" si="83"/>
        <v>88</v>
      </c>
      <c r="BN70" s="55">
        <f t="shared" si="83"/>
        <v>0</v>
      </c>
      <c r="BO70" s="55">
        <f t="shared" si="83"/>
        <v>0</v>
      </c>
      <c r="BP70" s="55">
        <f t="shared" si="83"/>
        <v>0</v>
      </c>
      <c r="BQ70" s="55">
        <f t="shared" si="83"/>
        <v>0</v>
      </c>
      <c r="BR70" s="55">
        <f t="shared" si="83"/>
        <v>88</v>
      </c>
      <c r="BS70" s="55">
        <f t="shared" si="83"/>
        <v>88</v>
      </c>
      <c r="BT70" s="55">
        <f t="shared" si="83"/>
        <v>0</v>
      </c>
      <c r="BU70" s="55">
        <f t="shared" si="83"/>
        <v>0</v>
      </c>
      <c r="BV70" s="55">
        <f t="shared" si="83"/>
        <v>0</v>
      </c>
      <c r="BW70" s="55">
        <f t="shared" si="83"/>
        <v>0</v>
      </c>
      <c r="BX70" s="55">
        <f t="shared" si="83"/>
        <v>0</v>
      </c>
      <c r="BY70" s="55">
        <f t="shared" si="83"/>
        <v>88</v>
      </c>
      <c r="BZ70" s="55">
        <f t="shared" si="83"/>
        <v>88</v>
      </c>
      <c r="CA70" s="55">
        <f t="shared" si="83"/>
        <v>0</v>
      </c>
      <c r="CB70" s="55">
        <f t="shared" si="83"/>
        <v>0</v>
      </c>
      <c r="CC70" s="55">
        <f t="shared" si="83"/>
        <v>0</v>
      </c>
      <c r="CD70" s="55">
        <f t="shared" si="83"/>
        <v>0</v>
      </c>
      <c r="CE70" s="55">
        <f t="shared" si="83"/>
        <v>0</v>
      </c>
      <c r="CF70" s="55">
        <f t="shared" si="83"/>
        <v>88</v>
      </c>
      <c r="CG70" s="55">
        <f t="shared" ref="CG70:DF70" si="84">CG71</f>
        <v>88</v>
      </c>
      <c r="CH70" s="55">
        <f t="shared" si="84"/>
        <v>0</v>
      </c>
      <c r="CI70" s="55">
        <f t="shared" si="84"/>
        <v>0</v>
      </c>
      <c r="CJ70" s="55">
        <f t="shared" si="84"/>
        <v>0</v>
      </c>
      <c r="CK70" s="55"/>
      <c r="CL70" s="55"/>
      <c r="CM70" s="55">
        <f t="shared" si="84"/>
        <v>0</v>
      </c>
      <c r="CN70" s="55">
        <f t="shared" si="84"/>
        <v>0</v>
      </c>
      <c r="CO70" s="55">
        <f t="shared" si="84"/>
        <v>88</v>
      </c>
      <c r="CP70" s="55">
        <f t="shared" si="84"/>
        <v>88</v>
      </c>
      <c r="CQ70" s="55">
        <f t="shared" si="84"/>
        <v>0</v>
      </c>
      <c r="CR70" s="55">
        <f t="shared" si="84"/>
        <v>0</v>
      </c>
      <c r="CS70" s="55">
        <f t="shared" si="84"/>
        <v>0</v>
      </c>
      <c r="CT70" s="55">
        <f t="shared" si="84"/>
        <v>0</v>
      </c>
      <c r="CU70" s="55">
        <f t="shared" si="84"/>
        <v>0</v>
      </c>
      <c r="CV70" s="55">
        <f t="shared" si="84"/>
        <v>0</v>
      </c>
      <c r="CW70" s="55">
        <f t="shared" si="84"/>
        <v>88</v>
      </c>
      <c r="CX70" s="55">
        <f t="shared" si="84"/>
        <v>88</v>
      </c>
      <c r="CY70" s="55">
        <f t="shared" si="84"/>
        <v>0</v>
      </c>
      <c r="CZ70" s="55">
        <f t="shared" si="84"/>
        <v>0</v>
      </c>
      <c r="DA70" s="55">
        <f t="shared" si="84"/>
        <v>0</v>
      </c>
      <c r="DB70" s="55">
        <f t="shared" si="84"/>
        <v>0</v>
      </c>
      <c r="DC70" s="55">
        <f t="shared" si="84"/>
        <v>0</v>
      </c>
      <c r="DD70" s="55">
        <f t="shared" si="84"/>
        <v>0</v>
      </c>
      <c r="DE70" s="55">
        <f t="shared" si="84"/>
        <v>88</v>
      </c>
      <c r="DF70" s="55">
        <f t="shared" si="84"/>
        <v>88</v>
      </c>
    </row>
    <row r="71" spans="1:110" s="10" customFormat="1" ht="61.5" customHeight="1">
      <c r="A71" s="63" t="s">
        <v>144</v>
      </c>
      <c r="B71" s="64" t="s">
        <v>134</v>
      </c>
      <c r="C71" s="64" t="s">
        <v>454</v>
      </c>
      <c r="D71" s="65" t="s">
        <v>446</v>
      </c>
      <c r="E71" s="64" t="s">
        <v>145</v>
      </c>
      <c r="F71" s="55"/>
      <c r="G71" s="55"/>
      <c r="H71" s="55"/>
      <c r="I71" s="55"/>
      <c r="J71" s="55"/>
      <c r="K71" s="88"/>
      <c r="L71" s="88"/>
      <c r="M71" s="55"/>
      <c r="N71" s="55"/>
      <c r="O71" s="55"/>
      <c r="P71" s="55"/>
      <c r="Q71" s="55"/>
      <c r="R71" s="57"/>
      <c r="S71" s="57"/>
      <c r="T71" s="55"/>
      <c r="U71" s="55"/>
      <c r="V71" s="57"/>
      <c r="W71" s="57"/>
      <c r="X71" s="55"/>
      <c r="Y71" s="55"/>
      <c r="Z71" s="57"/>
      <c r="AA71" s="55"/>
      <c r="AB71" s="55"/>
      <c r="AC71" s="57"/>
      <c r="AD71" s="57"/>
      <c r="AE71" s="57"/>
      <c r="AF71" s="55"/>
      <c r="AG71" s="57"/>
      <c r="AH71" s="55"/>
      <c r="AI71" s="57"/>
      <c r="AJ71" s="57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>
        <v>88</v>
      </c>
      <c r="BL71" s="55">
        <f>BE71+BG71+BH71+BI71+BJ71+BK71</f>
        <v>88</v>
      </c>
      <c r="BM71" s="55">
        <f>BF71+BK71</f>
        <v>88</v>
      </c>
      <c r="BN71" s="85"/>
      <c r="BO71" s="85"/>
      <c r="BP71" s="85"/>
      <c r="BQ71" s="85"/>
      <c r="BR71" s="55">
        <f>BL71+BN71+BO71+BP71+BQ71</f>
        <v>88</v>
      </c>
      <c r="BS71" s="55">
        <f>BM71+BQ71</f>
        <v>88</v>
      </c>
      <c r="BT71" s="87"/>
      <c r="BU71" s="87"/>
      <c r="BV71" s="87"/>
      <c r="BW71" s="87"/>
      <c r="BX71" s="87"/>
      <c r="BY71" s="55">
        <f>BR71+BT71+BU71+BV71+BW71+BX71</f>
        <v>88</v>
      </c>
      <c r="BZ71" s="55">
        <f>BS71+BX71</f>
        <v>88</v>
      </c>
      <c r="CA71" s="85"/>
      <c r="CB71" s="85"/>
      <c r="CC71" s="85"/>
      <c r="CD71" s="85"/>
      <c r="CE71" s="85"/>
      <c r="CF71" s="55">
        <f>BY71+CA71+CB71+CC71+CE71</f>
        <v>88</v>
      </c>
      <c r="CG71" s="55">
        <f>BZ71+CE71</f>
        <v>88</v>
      </c>
      <c r="CH71" s="85"/>
      <c r="CI71" s="85"/>
      <c r="CJ71" s="85"/>
      <c r="CK71" s="85"/>
      <c r="CL71" s="85"/>
      <c r="CM71" s="85"/>
      <c r="CN71" s="85"/>
      <c r="CO71" s="55">
        <f>CF71+CH71+CI71+CJ71+CK71+CL71+CM71+CN71</f>
        <v>88</v>
      </c>
      <c r="CP71" s="55">
        <f>CG71+CN71</f>
        <v>88</v>
      </c>
      <c r="CQ71" s="55"/>
      <c r="CR71" s="85"/>
      <c r="CS71" s="85"/>
      <c r="CT71" s="85"/>
      <c r="CU71" s="85"/>
      <c r="CV71" s="85"/>
      <c r="CW71" s="55">
        <f>CO71+CQ71+CR71+CS71+CT71+CU71+CV71</f>
        <v>88</v>
      </c>
      <c r="CX71" s="55">
        <f>CP71+CV71</f>
        <v>88</v>
      </c>
      <c r="CY71" s="55"/>
      <c r="CZ71" s="85"/>
      <c r="DA71" s="85"/>
      <c r="DB71" s="85"/>
      <c r="DC71" s="85"/>
      <c r="DD71" s="85"/>
      <c r="DE71" s="55">
        <f>CW71+CY71+CZ71+DA71+DB71+DC71+DD71</f>
        <v>88</v>
      </c>
      <c r="DF71" s="55">
        <f>CX71+DD71</f>
        <v>88</v>
      </c>
    </row>
    <row r="72" spans="1:110" s="10" customFormat="1" ht="72" customHeight="1">
      <c r="A72" s="63" t="s">
        <v>140</v>
      </c>
      <c r="B72" s="64" t="s">
        <v>134</v>
      </c>
      <c r="C72" s="64" t="s">
        <v>454</v>
      </c>
      <c r="D72" s="65" t="s">
        <v>131</v>
      </c>
      <c r="E72" s="64"/>
      <c r="F72" s="55"/>
      <c r="G72" s="55"/>
      <c r="H72" s="55"/>
      <c r="I72" s="55"/>
      <c r="J72" s="55"/>
      <c r="K72" s="84"/>
      <c r="L72" s="84"/>
      <c r="M72" s="55"/>
      <c r="N72" s="55"/>
      <c r="O72" s="55"/>
      <c r="P72" s="55"/>
      <c r="Q72" s="55"/>
      <c r="R72" s="85"/>
      <c r="S72" s="85"/>
      <c r="T72" s="55"/>
      <c r="U72" s="55"/>
      <c r="V72" s="85"/>
      <c r="W72" s="85"/>
      <c r="X72" s="55"/>
      <c r="Y72" s="55"/>
      <c r="Z72" s="85"/>
      <c r="AA72" s="55"/>
      <c r="AB72" s="55"/>
      <c r="AC72" s="85"/>
      <c r="AD72" s="85"/>
      <c r="AE72" s="85"/>
      <c r="AF72" s="55"/>
      <c r="AG72" s="85"/>
      <c r="AH72" s="55"/>
      <c r="AI72" s="85"/>
      <c r="AJ72" s="85"/>
      <c r="AK72" s="55"/>
      <c r="AL72" s="55"/>
      <c r="AM72" s="55">
        <f t="shared" ref="AM72:CX72" si="85">AM73</f>
        <v>755</v>
      </c>
      <c r="AN72" s="55">
        <f t="shared" si="85"/>
        <v>755</v>
      </c>
      <c r="AO72" s="55">
        <f t="shared" si="85"/>
        <v>0</v>
      </c>
      <c r="AP72" s="55">
        <f t="shared" si="85"/>
        <v>0</v>
      </c>
      <c r="AQ72" s="55">
        <f t="shared" si="85"/>
        <v>755</v>
      </c>
      <c r="AR72" s="55">
        <f t="shared" si="85"/>
        <v>0</v>
      </c>
      <c r="AS72" s="55">
        <f t="shared" si="85"/>
        <v>0</v>
      </c>
      <c r="AT72" s="55">
        <f t="shared" si="85"/>
        <v>755</v>
      </c>
      <c r="AU72" s="55">
        <f t="shared" si="85"/>
        <v>0</v>
      </c>
      <c r="AV72" s="55">
        <f t="shared" si="85"/>
        <v>0</v>
      </c>
      <c r="AW72" s="55">
        <f t="shared" si="85"/>
        <v>0</v>
      </c>
      <c r="AX72" s="55">
        <f t="shared" si="85"/>
        <v>0</v>
      </c>
      <c r="AY72" s="55">
        <f t="shared" si="85"/>
        <v>755</v>
      </c>
      <c r="AZ72" s="55">
        <f t="shared" si="85"/>
        <v>0</v>
      </c>
      <c r="BA72" s="55">
        <f t="shared" si="85"/>
        <v>0</v>
      </c>
      <c r="BB72" s="55">
        <f t="shared" si="85"/>
        <v>0</v>
      </c>
      <c r="BC72" s="55">
        <f t="shared" si="85"/>
        <v>0</v>
      </c>
      <c r="BD72" s="55">
        <f t="shared" si="85"/>
        <v>0</v>
      </c>
      <c r="BE72" s="55">
        <f t="shared" si="85"/>
        <v>755</v>
      </c>
      <c r="BF72" s="55">
        <f t="shared" si="85"/>
        <v>0</v>
      </c>
      <c r="BG72" s="55">
        <f t="shared" si="85"/>
        <v>0</v>
      </c>
      <c r="BH72" s="55">
        <f t="shared" si="85"/>
        <v>0</v>
      </c>
      <c r="BI72" s="55">
        <f t="shared" si="85"/>
        <v>0</v>
      </c>
      <c r="BJ72" s="55">
        <f t="shared" si="85"/>
        <v>0</v>
      </c>
      <c r="BK72" s="55">
        <f t="shared" si="85"/>
        <v>0</v>
      </c>
      <c r="BL72" s="55">
        <f t="shared" si="85"/>
        <v>755</v>
      </c>
      <c r="BM72" s="55">
        <f t="shared" si="85"/>
        <v>0</v>
      </c>
      <c r="BN72" s="55">
        <f t="shared" si="85"/>
        <v>0</v>
      </c>
      <c r="BO72" s="55">
        <f t="shared" si="85"/>
        <v>0</v>
      </c>
      <c r="BP72" s="55">
        <f t="shared" si="85"/>
        <v>0</v>
      </c>
      <c r="BQ72" s="55">
        <f t="shared" si="85"/>
        <v>0</v>
      </c>
      <c r="BR72" s="55">
        <f t="shared" si="85"/>
        <v>755</v>
      </c>
      <c r="BS72" s="55">
        <f t="shared" si="85"/>
        <v>0</v>
      </c>
      <c r="BT72" s="55">
        <f t="shared" si="85"/>
        <v>0</v>
      </c>
      <c r="BU72" s="55">
        <f t="shared" si="85"/>
        <v>0</v>
      </c>
      <c r="BV72" s="55">
        <f t="shared" si="85"/>
        <v>0</v>
      </c>
      <c r="BW72" s="55">
        <f t="shared" si="85"/>
        <v>0</v>
      </c>
      <c r="BX72" s="55">
        <f t="shared" si="85"/>
        <v>0</v>
      </c>
      <c r="BY72" s="55">
        <f t="shared" si="85"/>
        <v>755</v>
      </c>
      <c r="BZ72" s="55">
        <f t="shared" si="85"/>
        <v>0</v>
      </c>
      <c r="CA72" s="55">
        <f t="shared" si="85"/>
        <v>0</v>
      </c>
      <c r="CB72" s="55">
        <f t="shared" si="85"/>
        <v>0</v>
      </c>
      <c r="CC72" s="55">
        <f t="shared" si="85"/>
        <v>0</v>
      </c>
      <c r="CD72" s="55">
        <f t="shared" si="85"/>
        <v>0</v>
      </c>
      <c r="CE72" s="55">
        <f t="shared" si="85"/>
        <v>0</v>
      </c>
      <c r="CF72" s="55">
        <f t="shared" si="85"/>
        <v>755</v>
      </c>
      <c r="CG72" s="55">
        <f t="shared" si="85"/>
        <v>0</v>
      </c>
      <c r="CH72" s="55">
        <f t="shared" si="85"/>
        <v>0</v>
      </c>
      <c r="CI72" s="55">
        <f t="shared" si="85"/>
        <v>0</v>
      </c>
      <c r="CJ72" s="55">
        <f t="shared" si="85"/>
        <v>0</v>
      </c>
      <c r="CK72" s="55"/>
      <c r="CL72" s="55"/>
      <c r="CM72" s="55">
        <f t="shared" si="85"/>
        <v>0</v>
      </c>
      <c r="CN72" s="55">
        <f t="shared" si="85"/>
        <v>0</v>
      </c>
      <c r="CO72" s="55">
        <f t="shared" si="85"/>
        <v>755</v>
      </c>
      <c r="CP72" s="55">
        <f t="shared" si="85"/>
        <v>0</v>
      </c>
      <c r="CQ72" s="55">
        <f t="shared" si="85"/>
        <v>0</v>
      </c>
      <c r="CR72" s="55">
        <f t="shared" si="85"/>
        <v>0</v>
      </c>
      <c r="CS72" s="55">
        <f t="shared" si="85"/>
        <v>0</v>
      </c>
      <c r="CT72" s="55">
        <f t="shared" si="85"/>
        <v>0</v>
      </c>
      <c r="CU72" s="55">
        <f t="shared" si="85"/>
        <v>0</v>
      </c>
      <c r="CV72" s="55">
        <f t="shared" si="85"/>
        <v>0</v>
      </c>
      <c r="CW72" s="55">
        <f t="shared" si="85"/>
        <v>755</v>
      </c>
      <c r="CX72" s="55">
        <f t="shared" si="85"/>
        <v>0</v>
      </c>
      <c r="CY72" s="55">
        <f t="shared" ref="CY72:DF72" si="86">CY73</f>
        <v>0</v>
      </c>
      <c r="CZ72" s="55">
        <f t="shared" si="86"/>
        <v>0</v>
      </c>
      <c r="DA72" s="55">
        <f t="shared" si="86"/>
        <v>0</v>
      </c>
      <c r="DB72" s="55">
        <f t="shared" si="86"/>
        <v>0</v>
      </c>
      <c r="DC72" s="55">
        <f t="shared" si="86"/>
        <v>0</v>
      </c>
      <c r="DD72" s="55">
        <f t="shared" si="86"/>
        <v>0</v>
      </c>
      <c r="DE72" s="55">
        <f t="shared" si="86"/>
        <v>755</v>
      </c>
      <c r="DF72" s="55">
        <f t="shared" si="86"/>
        <v>0</v>
      </c>
    </row>
    <row r="73" spans="1:110" s="10" customFormat="1" ht="39" customHeight="1">
      <c r="A73" s="63" t="s">
        <v>136</v>
      </c>
      <c r="B73" s="64" t="s">
        <v>134</v>
      </c>
      <c r="C73" s="64" t="s">
        <v>454</v>
      </c>
      <c r="D73" s="65" t="s">
        <v>131</v>
      </c>
      <c r="E73" s="64" t="s">
        <v>137</v>
      </c>
      <c r="F73" s="55"/>
      <c r="G73" s="55"/>
      <c r="H73" s="55"/>
      <c r="I73" s="55"/>
      <c r="J73" s="55"/>
      <c r="K73" s="84"/>
      <c r="L73" s="84"/>
      <c r="M73" s="55"/>
      <c r="N73" s="55"/>
      <c r="O73" s="55"/>
      <c r="P73" s="55"/>
      <c r="Q73" s="55"/>
      <c r="R73" s="85"/>
      <c r="S73" s="85"/>
      <c r="T73" s="55"/>
      <c r="U73" s="55"/>
      <c r="V73" s="85"/>
      <c r="W73" s="85"/>
      <c r="X73" s="55"/>
      <c r="Y73" s="55"/>
      <c r="Z73" s="85"/>
      <c r="AA73" s="55"/>
      <c r="AB73" s="55"/>
      <c r="AC73" s="85"/>
      <c r="AD73" s="85"/>
      <c r="AE73" s="85"/>
      <c r="AF73" s="55"/>
      <c r="AG73" s="85"/>
      <c r="AH73" s="55"/>
      <c r="AI73" s="85"/>
      <c r="AJ73" s="85"/>
      <c r="AK73" s="55"/>
      <c r="AL73" s="55"/>
      <c r="AM73" s="55">
        <f>AN73-AK73</f>
        <v>755</v>
      </c>
      <c r="AN73" s="55">
        <v>755</v>
      </c>
      <c r="AO73" s="85"/>
      <c r="AP73" s="85"/>
      <c r="AQ73" s="55">
        <f>AN73+AP73</f>
        <v>755</v>
      </c>
      <c r="AR73" s="56">
        <f>AO73</f>
        <v>0</v>
      </c>
      <c r="AS73" s="85"/>
      <c r="AT73" s="55">
        <f>AQ73+AS73</f>
        <v>755</v>
      </c>
      <c r="AU73" s="56">
        <f>AR73</f>
        <v>0</v>
      </c>
      <c r="AV73" s="85"/>
      <c r="AW73" s="85"/>
      <c r="AX73" s="85"/>
      <c r="AY73" s="55">
        <f>AT73+AV73+AW73+AX73</f>
        <v>755</v>
      </c>
      <c r="AZ73" s="55">
        <f>AU73+AX73</f>
        <v>0</v>
      </c>
      <c r="BA73" s="85"/>
      <c r="BB73" s="85"/>
      <c r="BC73" s="56"/>
      <c r="BD73" s="85"/>
      <c r="BE73" s="55">
        <f>AY73+BA73+BB73+BC73+BD73</f>
        <v>755</v>
      </c>
      <c r="BF73" s="56">
        <f>AZ73+BD73</f>
        <v>0</v>
      </c>
      <c r="BG73" s="55"/>
      <c r="BH73" s="55"/>
      <c r="BI73" s="86"/>
      <c r="BJ73" s="86"/>
      <c r="BK73" s="86"/>
      <c r="BL73" s="55">
        <f>BE73+BG73+BH73+BI73+BJ73+BK73</f>
        <v>755</v>
      </c>
      <c r="BM73" s="55">
        <f>BF73+BK73</f>
        <v>0</v>
      </c>
      <c r="BN73" s="85"/>
      <c r="BO73" s="85"/>
      <c r="BP73" s="85"/>
      <c r="BQ73" s="85"/>
      <c r="BR73" s="55">
        <f>BL73+BN73+BO73+BP73+BQ73</f>
        <v>755</v>
      </c>
      <c r="BS73" s="55">
        <f>BM73+BQ73</f>
        <v>0</v>
      </c>
      <c r="BT73" s="87"/>
      <c r="BU73" s="87"/>
      <c r="BV73" s="87"/>
      <c r="BW73" s="87"/>
      <c r="BX73" s="87"/>
      <c r="BY73" s="55">
        <f>BR73+BT73+BU73+BV73+BW73+BX73</f>
        <v>755</v>
      </c>
      <c r="BZ73" s="55">
        <f>BS73+BX73</f>
        <v>0</v>
      </c>
      <c r="CA73" s="85"/>
      <c r="CB73" s="85"/>
      <c r="CC73" s="85"/>
      <c r="CD73" s="85"/>
      <c r="CE73" s="85"/>
      <c r="CF73" s="55">
        <f>BY73+CA73+CB73+CC73+CE73</f>
        <v>755</v>
      </c>
      <c r="CG73" s="55">
        <f>BZ73+CE73</f>
        <v>0</v>
      </c>
      <c r="CH73" s="85"/>
      <c r="CI73" s="85"/>
      <c r="CJ73" s="85"/>
      <c r="CK73" s="85"/>
      <c r="CL73" s="85"/>
      <c r="CM73" s="85"/>
      <c r="CN73" s="85"/>
      <c r="CO73" s="55">
        <f>CF73+CH73+CI73+CJ73+CK73+CL73+CM73+CN73</f>
        <v>755</v>
      </c>
      <c r="CP73" s="55">
        <f>CG73+CN73</f>
        <v>0</v>
      </c>
      <c r="CQ73" s="55"/>
      <c r="CR73" s="85"/>
      <c r="CS73" s="85"/>
      <c r="CT73" s="85"/>
      <c r="CU73" s="85"/>
      <c r="CV73" s="85"/>
      <c r="CW73" s="55">
        <f>CO73+CQ73+CR73+CS73+CT73+CU73+CV73</f>
        <v>755</v>
      </c>
      <c r="CX73" s="55">
        <f>CP73+CV73</f>
        <v>0</v>
      </c>
      <c r="CY73" s="55"/>
      <c r="CZ73" s="85"/>
      <c r="DA73" s="85"/>
      <c r="DB73" s="85"/>
      <c r="DC73" s="85"/>
      <c r="DD73" s="85"/>
      <c r="DE73" s="55">
        <f>CW73+CY73+CZ73+DA73+DB73+DC73+DD73</f>
        <v>755</v>
      </c>
      <c r="DF73" s="55">
        <f>CX73+DD73</f>
        <v>0</v>
      </c>
    </row>
    <row r="74" spans="1:110" s="10" customFormat="1" ht="58.5" customHeight="1">
      <c r="A74" s="63" t="s">
        <v>238</v>
      </c>
      <c r="B74" s="64" t="s">
        <v>134</v>
      </c>
      <c r="C74" s="64" t="s">
        <v>454</v>
      </c>
      <c r="D74" s="65" t="s">
        <v>239</v>
      </c>
      <c r="E74" s="64"/>
      <c r="F74" s="55"/>
      <c r="G74" s="55"/>
      <c r="H74" s="55"/>
      <c r="I74" s="55"/>
      <c r="J74" s="55"/>
      <c r="K74" s="84"/>
      <c r="L74" s="84"/>
      <c r="M74" s="55"/>
      <c r="N74" s="55"/>
      <c r="O74" s="55"/>
      <c r="P74" s="55"/>
      <c r="Q74" s="55"/>
      <c r="R74" s="85"/>
      <c r="S74" s="85"/>
      <c r="T74" s="55"/>
      <c r="U74" s="55"/>
      <c r="V74" s="85"/>
      <c r="W74" s="85"/>
      <c r="X74" s="55"/>
      <c r="Y74" s="55"/>
      <c r="Z74" s="85"/>
      <c r="AA74" s="55"/>
      <c r="AB74" s="55"/>
      <c r="AC74" s="85"/>
      <c r="AD74" s="85"/>
      <c r="AE74" s="85"/>
      <c r="AF74" s="55"/>
      <c r="AG74" s="85"/>
      <c r="AH74" s="55"/>
      <c r="AI74" s="85"/>
      <c r="AJ74" s="85"/>
      <c r="AK74" s="55"/>
      <c r="AL74" s="55"/>
      <c r="AM74" s="55">
        <f t="shared" ref="AM74:CX74" si="87">AM75</f>
        <v>5292</v>
      </c>
      <c r="AN74" s="55">
        <f t="shared" si="87"/>
        <v>5292</v>
      </c>
      <c r="AO74" s="55">
        <f t="shared" si="87"/>
        <v>0</v>
      </c>
      <c r="AP74" s="55">
        <f t="shared" si="87"/>
        <v>0</v>
      </c>
      <c r="AQ74" s="55">
        <f t="shared" si="87"/>
        <v>5292</v>
      </c>
      <c r="AR74" s="55">
        <f t="shared" si="87"/>
        <v>0</v>
      </c>
      <c r="AS74" s="55">
        <f t="shared" si="87"/>
        <v>0</v>
      </c>
      <c r="AT74" s="55">
        <f t="shared" si="87"/>
        <v>5292</v>
      </c>
      <c r="AU74" s="55">
        <f t="shared" si="87"/>
        <v>0</v>
      </c>
      <c r="AV74" s="55">
        <f t="shared" si="87"/>
        <v>0</v>
      </c>
      <c r="AW74" s="55">
        <f t="shared" si="87"/>
        <v>4886</v>
      </c>
      <c r="AX74" s="55">
        <f t="shared" si="87"/>
        <v>0</v>
      </c>
      <c r="AY74" s="55">
        <f t="shared" si="87"/>
        <v>10178</v>
      </c>
      <c r="AZ74" s="55">
        <f t="shared" si="87"/>
        <v>0</v>
      </c>
      <c r="BA74" s="55">
        <f t="shared" si="87"/>
        <v>0</v>
      </c>
      <c r="BB74" s="55">
        <f t="shared" si="87"/>
        <v>0</v>
      </c>
      <c r="BC74" s="55">
        <f t="shared" si="87"/>
        <v>0</v>
      </c>
      <c r="BD74" s="55">
        <f t="shared" si="87"/>
        <v>0</v>
      </c>
      <c r="BE74" s="55">
        <f t="shared" si="87"/>
        <v>10178</v>
      </c>
      <c r="BF74" s="55">
        <f t="shared" si="87"/>
        <v>0</v>
      </c>
      <c r="BG74" s="55">
        <f t="shared" si="87"/>
        <v>0</v>
      </c>
      <c r="BH74" s="55">
        <f t="shared" si="87"/>
        <v>0</v>
      </c>
      <c r="BI74" s="55">
        <f t="shared" si="87"/>
        <v>0</v>
      </c>
      <c r="BJ74" s="55">
        <f t="shared" si="87"/>
        <v>0</v>
      </c>
      <c r="BK74" s="55">
        <f t="shared" si="87"/>
        <v>0</v>
      </c>
      <c r="BL74" s="55">
        <f t="shared" si="87"/>
        <v>10178</v>
      </c>
      <c r="BM74" s="55">
        <f t="shared" si="87"/>
        <v>0</v>
      </c>
      <c r="BN74" s="55">
        <f t="shared" si="87"/>
        <v>0</v>
      </c>
      <c r="BO74" s="55">
        <f t="shared" si="87"/>
        <v>658</v>
      </c>
      <c r="BP74" s="55">
        <f t="shared" si="87"/>
        <v>0</v>
      </c>
      <c r="BQ74" s="55">
        <f t="shared" si="87"/>
        <v>0</v>
      </c>
      <c r="BR74" s="55">
        <f t="shared" si="87"/>
        <v>10836</v>
      </c>
      <c r="BS74" s="55">
        <f t="shared" si="87"/>
        <v>0</v>
      </c>
      <c r="BT74" s="55">
        <f t="shared" si="87"/>
        <v>0</v>
      </c>
      <c r="BU74" s="55">
        <f t="shared" si="87"/>
        <v>0</v>
      </c>
      <c r="BV74" s="55">
        <f t="shared" si="87"/>
        <v>-84</v>
      </c>
      <c r="BW74" s="55">
        <f t="shared" si="87"/>
        <v>0</v>
      </c>
      <c r="BX74" s="55">
        <f t="shared" si="87"/>
        <v>0</v>
      </c>
      <c r="BY74" s="55">
        <f t="shared" si="87"/>
        <v>10752</v>
      </c>
      <c r="BZ74" s="55">
        <f t="shared" si="87"/>
        <v>0</v>
      </c>
      <c r="CA74" s="55">
        <f t="shared" si="87"/>
        <v>0</v>
      </c>
      <c r="CB74" s="55">
        <f t="shared" si="87"/>
        <v>-10</v>
      </c>
      <c r="CC74" s="55">
        <f t="shared" si="87"/>
        <v>0</v>
      </c>
      <c r="CD74" s="55">
        <f t="shared" si="87"/>
        <v>0</v>
      </c>
      <c r="CE74" s="55">
        <f t="shared" si="87"/>
        <v>0</v>
      </c>
      <c r="CF74" s="55">
        <f t="shared" si="87"/>
        <v>10742</v>
      </c>
      <c r="CG74" s="55">
        <f t="shared" si="87"/>
        <v>0</v>
      </c>
      <c r="CH74" s="55">
        <f t="shared" si="87"/>
        <v>0</v>
      </c>
      <c r="CI74" s="55">
        <f t="shared" si="87"/>
        <v>-30</v>
      </c>
      <c r="CJ74" s="55">
        <f t="shared" si="87"/>
        <v>0</v>
      </c>
      <c r="CK74" s="55"/>
      <c r="CL74" s="55"/>
      <c r="CM74" s="55">
        <f t="shared" si="87"/>
        <v>0</v>
      </c>
      <c r="CN74" s="55">
        <f t="shared" si="87"/>
        <v>0</v>
      </c>
      <c r="CO74" s="55">
        <f t="shared" si="87"/>
        <v>10712</v>
      </c>
      <c r="CP74" s="55">
        <f t="shared" si="87"/>
        <v>0</v>
      </c>
      <c r="CQ74" s="55">
        <f t="shared" si="87"/>
        <v>0</v>
      </c>
      <c r="CR74" s="55">
        <f t="shared" si="87"/>
        <v>-24</v>
      </c>
      <c r="CS74" s="55">
        <f t="shared" si="87"/>
        <v>0</v>
      </c>
      <c r="CT74" s="55">
        <f t="shared" si="87"/>
        <v>0</v>
      </c>
      <c r="CU74" s="55">
        <f t="shared" si="87"/>
        <v>0</v>
      </c>
      <c r="CV74" s="55">
        <f t="shared" si="87"/>
        <v>0</v>
      </c>
      <c r="CW74" s="55">
        <f t="shared" si="87"/>
        <v>10688</v>
      </c>
      <c r="CX74" s="55">
        <f t="shared" si="87"/>
        <v>0</v>
      </c>
      <c r="CY74" s="55">
        <f t="shared" ref="CY74:DF74" si="88">CY75</f>
        <v>0</v>
      </c>
      <c r="CZ74" s="55">
        <f t="shared" si="88"/>
        <v>-191</v>
      </c>
      <c r="DA74" s="55">
        <f t="shared" si="88"/>
        <v>0</v>
      </c>
      <c r="DB74" s="55">
        <f t="shared" si="88"/>
        <v>0</v>
      </c>
      <c r="DC74" s="55">
        <f t="shared" si="88"/>
        <v>0</v>
      </c>
      <c r="DD74" s="55">
        <f t="shared" si="88"/>
        <v>0</v>
      </c>
      <c r="DE74" s="55">
        <f t="shared" si="88"/>
        <v>10497</v>
      </c>
      <c r="DF74" s="55">
        <f t="shared" si="88"/>
        <v>0</v>
      </c>
    </row>
    <row r="75" spans="1:110" s="10" customFormat="1" ht="27" customHeight="1">
      <c r="A75" s="63" t="s">
        <v>240</v>
      </c>
      <c r="B75" s="64" t="s">
        <v>134</v>
      </c>
      <c r="C75" s="64" t="s">
        <v>454</v>
      </c>
      <c r="D75" s="65" t="s">
        <v>239</v>
      </c>
      <c r="E75" s="64" t="s">
        <v>241</v>
      </c>
      <c r="F75" s="55"/>
      <c r="G75" s="55"/>
      <c r="H75" s="55"/>
      <c r="I75" s="55"/>
      <c r="J75" s="55"/>
      <c r="K75" s="84"/>
      <c r="L75" s="84"/>
      <c r="M75" s="55"/>
      <c r="N75" s="55"/>
      <c r="O75" s="55"/>
      <c r="P75" s="55"/>
      <c r="Q75" s="55"/>
      <c r="R75" s="85"/>
      <c r="S75" s="85"/>
      <c r="T75" s="55"/>
      <c r="U75" s="55"/>
      <c r="V75" s="85"/>
      <c r="W75" s="85"/>
      <c r="X75" s="55"/>
      <c r="Y75" s="55"/>
      <c r="Z75" s="85"/>
      <c r="AA75" s="55"/>
      <c r="AB75" s="55"/>
      <c r="AC75" s="85"/>
      <c r="AD75" s="85"/>
      <c r="AE75" s="85"/>
      <c r="AF75" s="55"/>
      <c r="AG75" s="85"/>
      <c r="AH75" s="55"/>
      <c r="AI75" s="85"/>
      <c r="AJ75" s="85"/>
      <c r="AK75" s="55"/>
      <c r="AL75" s="55"/>
      <c r="AM75" s="55">
        <f>AN75-AK75</f>
        <v>5292</v>
      </c>
      <c r="AN75" s="55">
        <v>5292</v>
      </c>
      <c r="AO75" s="85"/>
      <c r="AP75" s="85"/>
      <c r="AQ75" s="55">
        <f>AN75+AP75</f>
        <v>5292</v>
      </c>
      <c r="AR75" s="56">
        <f>AO75</f>
        <v>0</v>
      </c>
      <c r="AS75" s="85"/>
      <c r="AT75" s="55">
        <f>AQ75+AS75</f>
        <v>5292</v>
      </c>
      <c r="AU75" s="56">
        <f>AR75</f>
        <v>0</v>
      </c>
      <c r="AV75" s="85"/>
      <c r="AW75" s="55">
        <v>4886</v>
      </c>
      <c r="AX75" s="85"/>
      <c r="AY75" s="55">
        <f>AT75+AV75+AW75+AX75</f>
        <v>10178</v>
      </c>
      <c r="AZ75" s="55">
        <f>AU75+AX75</f>
        <v>0</v>
      </c>
      <c r="BA75" s="85"/>
      <c r="BB75" s="85"/>
      <c r="BC75" s="85"/>
      <c r="BD75" s="85"/>
      <c r="BE75" s="55">
        <f>AY75+BA75+BB75+BC75+BD75</f>
        <v>10178</v>
      </c>
      <c r="BF75" s="56">
        <f>AZ75+BD75</f>
        <v>0</v>
      </c>
      <c r="BG75" s="55"/>
      <c r="BH75" s="55"/>
      <c r="BI75" s="86"/>
      <c r="BJ75" s="86"/>
      <c r="BK75" s="86"/>
      <c r="BL75" s="55">
        <f>BE75+BG75+BH75+BI75+BJ75+BK75</f>
        <v>10178</v>
      </c>
      <c r="BM75" s="55">
        <f>BF75+BK75</f>
        <v>0</v>
      </c>
      <c r="BN75" s="85"/>
      <c r="BO75" s="56">
        <f>358+300</f>
        <v>658</v>
      </c>
      <c r="BP75" s="85"/>
      <c r="BQ75" s="85"/>
      <c r="BR75" s="55">
        <f>BL75+BN75+BO75+BP75+BQ75</f>
        <v>10836</v>
      </c>
      <c r="BS75" s="55">
        <f>BM75+BQ75</f>
        <v>0</v>
      </c>
      <c r="BT75" s="87"/>
      <c r="BU75" s="87"/>
      <c r="BV75" s="55">
        <v>-84</v>
      </c>
      <c r="BW75" s="87"/>
      <c r="BX75" s="87"/>
      <c r="BY75" s="55">
        <f>BR75+BT75+BU75+BV75+BW75+BX75</f>
        <v>10752</v>
      </c>
      <c r="BZ75" s="55">
        <f>BS75+BX75</f>
        <v>0</v>
      </c>
      <c r="CA75" s="85"/>
      <c r="CB75" s="56">
        <v>-10</v>
      </c>
      <c r="CC75" s="85"/>
      <c r="CD75" s="85"/>
      <c r="CE75" s="85"/>
      <c r="CF75" s="55">
        <f>BY75+CA75+CB75+CC75+CE75</f>
        <v>10742</v>
      </c>
      <c r="CG75" s="55">
        <f>BZ75+CE75</f>
        <v>0</v>
      </c>
      <c r="CH75" s="85"/>
      <c r="CI75" s="56">
        <v>-30</v>
      </c>
      <c r="CJ75" s="85"/>
      <c r="CK75" s="85"/>
      <c r="CL75" s="85"/>
      <c r="CM75" s="85"/>
      <c r="CN75" s="85"/>
      <c r="CO75" s="55">
        <f>CF75+CH75+CI75+CJ75+CK75+CL75+CM75+CN75</f>
        <v>10712</v>
      </c>
      <c r="CP75" s="55">
        <f>CG75+CN75</f>
        <v>0</v>
      </c>
      <c r="CQ75" s="55"/>
      <c r="CR75" s="56">
        <v>-24</v>
      </c>
      <c r="CS75" s="85"/>
      <c r="CT75" s="85"/>
      <c r="CU75" s="85"/>
      <c r="CV75" s="85"/>
      <c r="CW75" s="55">
        <f>CO75+CQ75+CR75+CS75+CT75+CU75+CV75</f>
        <v>10688</v>
      </c>
      <c r="CX75" s="55">
        <f>CP75+CV75</f>
        <v>0</v>
      </c>
      <c r="CY75" s="55"/>
      <c r="CZ75" s="56">
        <f>-22-169</f>
        <v>-191</v>
      </c>
      <c r="DA75" s="85"/>
      <c r="DB75" s="85"/>
      <c r="DC75" s="85"/>
      <c r="DD75" s="85"/>
      <c r="DE75" s="55">
        <f>CW75+CY75+CZ75+DA75+DB75+DC75+DD75</f>
        <v>10497</v>
      </c>
      <c r="DF75" s="55">
        <f>CX75+DD75</f>
        <v>0</v>
      </c>
    </row>
    <row r="76" spans="1:110" s="10" customFormat="1" ht="41.25" customHeight="1">
      <c r="A76" s="63" t="s">
        <v>30</v>
      </c>
      <c r="B76" s="64" t="s">
        <v>134</v>
      </c>
      <c r="C76" s="64" t="s">
        <v>454</v>
      </c>
      <c r="D76" s="65" t="s">
        <v>31</v>
      </c>
      <c r="E76" s="64"/>
      <c r="F76" s="55"/>
      <c r="G76" s="55"/>
      <c r="H76" s="55"/>
      <c r="I76" s="55"/>
      <c r="J76" s="55"/>
      <c r="K76" s="84"/>
      <c r="L76" s="84"/>
      <c r="M76" s="55"/>
      <c r="N76" s="55"/>
      <c r="O76" s="55"/>
      <c r="P76" s="55"/>
      <c r="Q76" s="55"/>
      <c r="R76" s="85"/>
      <c r="S76" s="85"/>
      <c r="T76" s="55"/>
      <c r="U76" s="55"/>
      <c r="V76" s="85"/>
      <c r="W76" s="85"/>
      <c r="X76" s="55"/>
      <c r="Y76" s="55"/>
      <c r="Z76" s="85"/>
      <c r="AA76" s="55"/>
      <c r="AB76" s="55"/>
      <c r="AC76" s="85"/>
      <c r="AD76" s="85"/>
      <c r="AE76" s="85"/>
      <c r="AF76" s="55"/>
      <c r="AG76" s="85"/>
      <c r="AH76" s="55"/>
      <c r="AI76" s="85"/>
      <c r="AJ76" s="85"/>
      <c r="AK76" s="55"/>
      <c r="AL76" s="55"/>
      <c r="AM76" s="55">
        <f t="shared" ref="AM76:BM76" si="89">AM77+AM78+AM80+AM82</f>
        <v>242033</v>
      </c>
      <c r="AN76" s="55">
        <f t="shared" si="89"/>
        <v>242033</v>
      </c>
      <c r="AO76" s="55">
        <f t="shared" si="89"/>
        <v>2436</v>
      </c>
      <c r="AP76" s="55">
        <f t="shared" si="89"/>
        <v>0</v>
      </c>
      <c r="AQ76" s="55">
        <f t="shared" si="89"/>
        <v>242033</v>
      </c>
      <c r="AR76" s="55">
        <f t="shared" si="89"/>
        <v>2436</v>
      </c>
      <c r="AS76" s="55">
        <f t="shared" si="89"/>
        <v>0</v>
      </c>
      <c r="AT76" s="55">
        <f t="shared" si="89"/>
        <v>242033</v>
      </c>
      <c r="AU76" s="55">
        <f t="shared" si="89"/>
        <v>2436</v>
      </c>
      <c r="AV76" s="55">
        <f t="shared" si="89"/>
        <v>730</v>
      </c>
      <c r="AW76" s="55">
        <f t="shared" si="89"/>
        <v>-7460</v>
      </c>
      <c r="AX76" s="55">
        <f t="shared" si="89"/>
        <v>0</v>
      </c>
      <c r="AY76" s="55">
        <f t="shared" si="89"/>
        <v>235303</v>
      </c>
      <c r="AZ76" s="55">
        <f t="shared" si="89"/>
        <v>2436</v>
      </c>
      <c r="BA76" s="55">
        <f t="shared" si="89"/>
        <v>16864</v>
      </c>
      <c r="BB76" s="55">
        <f t="shared" si="89"/>
        <v>-48185</v>
      </c>
      <c r="BC76" s="55">
        <f t="shared" si="89"/>
        <v>105</v>
      </c>
      <c r="BD76" s="55">
        <f t="shared" si="89"/>
        <v>-2436</v>
      </c>
      <c r="BE76" s="55">
        <f t="shared" si="89"/>
        <v>201651</v>
      </c>
      <c r="BF76" s="55">
        <f t="shared" si="89"/>
        <v>0</v>
      </c>
      <c r="BG76" s="55">
        <f t="shared" si="89"/>
        <v>4134</v>
      </c>
      <c r="BH76" s="55">
        <f t="shared" si="89"/>
        <v>-82</v>
      </c>
      <c r="BI76" s="55">
        <f t="shared" si="89"/>
        <v>21035</v>
      </c>
      <c r="BJ76" s="55">
        <f t="shared" si="89"/>
        <v>0</v>
      </c>
      <c r="BK76" s="55">
        <f t="shared" si="89"/>
        <v>0</v>
      </c>
      <c r="BL76" s="55">
        <f t="shared" si="89"/>
        <v>226738</v>
      </c>
      <c r="BM76" s="55">
        <f t="shared" si="89"/>
        <v>0</v>
      </c>
      <c r="BN76" s="55">
        <f t="shared" ref="BN76:BS76" si="90">BN77+BN78+BN79+BN80+BN82</f>
        <v>100000</v>
      </c>
      <c r="BO76" s="55">
        <f t="shared" si="90"/>
        <v>4020</v>
      </c>
      <c r="BP76" s="55">
        <f t="shared" si="90"/>
        <v>-56569</v>
      </c>
      <c r="BQ76" s="55">
        <f t="shared" si="90"/>
        <v>0</v>
      </c>
      <c r="BR76" s="55">
        <f t="shared" si="90"/>
        <v>274189</v>
      </c>
      <c r="BS76" s="55">
        <f t="shared" si="90"/>
        <v>0</v>
      </c>
      <c r="BT76" s="55">
        <f t="shared" ref="BT76:DF76" si="91">BT77+BT78+BT79+BT80+BT82</f>
        <v>-87366</v>
      </c>
      <c r="BU76" s="55">
        <f t="shared" si="91"/>
        <v>5000</v>
      </c>
      <c r="BV76" s="55">
        <f t="shared" si="91"/>
        <v>-101</v>
      </c>
      <c r="BW76" s="55">
        <f t="shared" si="91"/>
        <v>-23047</v>
      </c>
      <c r="BX76" s="55">
        <f t="shared" si="91"/>
        <v>0</v>
      </c>
      <c r="BY76" s="55">
        <f t="shared" si="91"/>
        <v>168675</v>
      </c>
      <c r="BZ76" s="55">
        <f t="shared" si="91"/>
        <v>0</v>
      </c>
      <c r="CA76" s="55">
        <f t="shared" si="91"/>
        <v>0</v>
      </c>
      <c r="CB76" s="55">
        <f t="shared" si="91"/>
        <v>-4</v>
      </c>
      <c r="CC76" s="55">
        <f t="shared" si="91"/>
        <v>-2837</v>
      </c>
      <c r="CD76" s="55">
        <f>CD77+CD78+CD79+CD80+CD82</f>
        <v>594</v>
      </c>
      <c r="CE76" s="55">
        <f t="shared" si="91"/>
        <v>0</v>
      </c>
      <c r="CF76" s="55">
        <f t="shared" si="91"/>
        <v>166428</v>
      </c>
      <c r="CG76" s="55">
        <f t="shared" si="91"/>
        <v>0</v>
      </c>
      <c r="CH76" s="55">
        <f t="shared" si="91"/>
        <v>0</v>
      </c>
      <c r="CI76" s="55">
        <f t="shared" si="91"/>
        <v>-265</v>
      </c>
      <c r="CJ76" s="55">
        <f t="shared" si="91"/>
        <v>0</v>
      </c>
      <c r="CK76" s="55"/>
      <c r="CL76" s="55"/>
      <c r="CM76" s="55">
        <f t="shared" si="91"/>
        <v>0</v>
      </c>
      <c r="CN76" s="55">
        <f t="shared" si="91"/>
        <v>0</v>
      </c>
      <c r="CO76" s="55">
        <f t="shared" si="91"/>
        <v>166163</v>
      </c>
      <c r="CP76" s="55">
        <f t="shared" si="91"/>
        <v>0</v>
      </c>
      <c r="CQ76" s="55">
        <f t="shared" si="91"/>
        <v>0</v>
      </c>
      <c r="CR76" s="55">
        <f t="shared" si="91"/>
        <v>-334</v>
      </c>
      <c r="CS76" s="55">
        <f t="shared" si="91"/>
        <v>-671</v>
      </c>
      <c r="CT76" s="55">
        <f t="shared" si="91"/>
        <v>0</v>
      </c>
      <c r="CU76" s="55">
        <f t="shared" si="91"/>
        <v>36182</v>
      </c>
      <c r="CV76" s="55">
        <f t="shared" si="91"/>
        <v>0</v>
      </c>
      <c r="CW76" s="55">
        <f t="shared" si="91"/>
        <v>201340</v>
      </c>
      <c r="CX76" s="55">
        <f t="shared" si="91"/>
        <v>0</v>
      </c>
      <c r="CY76" s="55">
        <f t="shared" si="91"/>
        <v>0</v>
      </c>
      <c r="CZ76" s="55">
        <f t="shared" si="91"/>
        <v>-166</v>
      </c>
      <c r="DA76" s="55">
        <f t="shared" si="91"/>
        <v>0</v>
      </c>
      <c r="DB76" s="55">
        <f t="shared" si="91"/>
        <v>0</v>
      </c>
      <c r="DC76" s="55">
        <f t="shared" si="91"/>
        <v>0</v>
      </c>
      <c r="DD76" s="55">
        <f t="shared" si="91"/>
        <v>0</v>
      </c>
      <c r="DE76" s="55">
        <f t="shared" si="91"/>
        <v>201174</v>
      </c>
      <c r="DF76" s="55">
        <f t="shared" si="91"/>
        <v>0</v>
      </c>
    </row>
    <row r="77" spans="1:110" s="10" customFormat="1" ht="65.25" customHeight="1">
      <c r="A77" s="63" t="s">
        <v>144</v>
      </c>
      <c r="B77" s="64" t="s">
        <v>134</v>
      </c>
      <c r="C77" s="64" t="s">
        <v>454</v>
      </c>
      <c r="D77" s="65" t="s">
        <v>31</v>
      </c>
      <c r="E77" s="64" t="s">
        <v>145</v>
      </c>
      <c r="F77" s="55"/>
      <c r="G77" s="55"/>
      <c r="H77" s="55"/>
      <c r="I77" s="55"/>
      <c r="J77" s="55"/>
      <c r="K77" s="84"/>
      <c r="L77" s="84"/>
      <c r="M77" s="55"/>
      <c r="N77" s="55"/>
      <c r="O77" s="55"/>
      <c r="P77" s="55"/>
      <c r="Q77" s="55"/>
      <c r="R77" s="85"/>
      <c r="S77" s="85"/>
      <c r="T77" s="55"/>
      <c r="U77" s="55"/>
      <c r="V77" s="85"/>
      <c r="W77" s="85"/>
      <c r="X77" s="55"/>
      <c r="Y77" s="55"/>
      <c r="Z77" s="85"/>
      <c r="AA77" s="55"/>
      <c r="AB77" s="55"/>
      <c r="AC77" s="85"/>
      <c r="AD77" s="85"/>
      <c r="AE77" s="85"/>
      <c r="AF77" s="55"/>
      <c r="AG77" s="85"/>
      <c r="AH77" s="55"/>
      <c r="AI77" s="85"/>
      <c r="AJ77" s="85"/>
      <c r="AK77" s="55"/>
      <c r="AL77" s="55"/>
      <c r="AM77" s="55">
        <f>AN77-AK77</f>
        <v>189371</v>
      </c>
      <c r="AN77" s="55">
        <v>189371</v>
      </c>
      <c r="AO77" s="55">
        <v>2436</v>
      </c>
      <c r="AP77" s="85"/>
      <c r="AQ77" s="55">
        <f>AN77+AP77</f>
        <v>189371</v>
      </c>
      <c r="AR77" s="56">
        <f>AO77</f>
        <v>2436</v>
      </c>
      <c r="AS77" s="85"/>
      <c r="AT77" s="55">
        <f>AQ77+AS77</f>
        <v>189371</v>
      </c>
      <c r="AU77" s="56">
        <f>AR77</f>
        <v>2436</v>
      </c>
      <c r="AV77" s="56">
        <v>730</v>
      </c>
      <c r="AW77" s="85"/>
      <c r="AX77" s="85"/>
      <c r="AY77" s="55">
        <f>AT77+AV77+AW77+AX77</f>
        <v>190101</v>
      </c>
      <c r="AZ77" s="55">
        <f>AU77+AX77</f>
        <v>2436</v>
      </c>
      <c r="BA77" s="85"/>
      <c r="BB77" s="55">
        <v>-48185</v>
      </c>
      <c r="BC77" s="56">
        <f>-22+45+82</f>
        <v>105</v>
      </c>
      <c r="BD77" s="55">
        <v>-2436</v>
      </c>
      <c r="BE77" s="55">
        <f>AY77+BA77+BB77+BC77+BD77</f>
        <v>139585</v>
      </c>
      <c r="BF77" s="55">
        <f>AZ77+BD77</f>
        <v>0</v>
      </c>
      <c r="BG77" s="55">
        <v>4134</v>
      </c>
      <c r="BH77" s="55">
        <f>-22-60</f>
        <v>-82</v>
      </c>
      <c r="BI77" s="86"/>
      <c r="BJ77" s="86"/>
      <c r="BK77" s="86"/>
      <c r="BL77" s="55">
        <f>BE77+BG77+BH77+BI77+BJ77+BK77</f>
        <v>143637</v>
      </c>
      <c r="BM77" s="55">
        <f>BF77+BK77</f>
        <v>0</v>
      </c>
      <c r="BN77" s="85"/>
      <c r="BO77" s="55">
        <f>3500+40+480</f>
        <v>4020</v>
      </c>
      <c r="BP77" s="55">
        <v>-56569</v>
      </c>
      <c r="BQ77" s="85"/>
      <c r="BR77" s="55">
        <f>BL77+BN77+BO77+BP77+BQ77</f>
        <v>91088</v>
      </c>
      <c r="BS77" s="55">
        <f>BM77+BQ77</f>
        <v>0</v>
      </c>
      <c r="BT77" s="55">
        <v>-366</v>
      </c>
      <c r="BU77" s="55">
        <v>5000</v>
      </c>
      <c r="BV77" s="55">
        <f>-26-75</f>
        <v>-101</v>
      </c>
      <c r="BW77" s="55">
        <v>-23047</v>
      </c>
      <c r="BX77" s="87"/>
      <c r="BY77" s="55">
        <f>BR77+BT77+BU77+BV77+BW77+BX77</f>
        <v>72574</v>
      </c>
      <c r="BZ77" s="55">
        <f>BS77+BX77</f>
        <v>0</v>
      </c>
      <c r="CA77" s="55"/>
      <c r="CB77" s="56">
        <f>-3-1</f>
        <v>-4</v>
      </c>
      <c r="CC77" s="55">
        <f>-1980-95-607-155</f>
        <v>-2837</v>
      </c>
      <c r="CD77" s="55">
        <f>-45</f>
        <v>-45</v>
      </c>
      <c r="CE77" s="85"/>
      <c r="CF77" s="55">
        <f>BY77+CA77+CB77+CC77+CD77+CE77</f>
        <v>69688</v>
      </c>
      <c r="CG77" s="55">
        <f>BZ77+CE77</f>
        <v>0</v>
      </c>
      <c r="CH77" s="85"/>
      <c r="CI77" s="56">
        <v>-265</v>
      </c>
      <c r="CJ77" s="85"/>
      <c r="CK77" s="85"/>
      <c r="CL77" s="85"/>
      <c r="CM77" s="55"/>
      <c r="CN77" s="85"/>
      <c r="CO77" s="55">
        <f>CF77+CH77+CI77+CJ77+CK77+CL77+CM77+CN77</f>
        <v>69423</v>
      </c>
      <c r="CP77" s="55">
        <f>CG77+CN77</f>
        <v>0</v>
      </c>
      <c r="CQ77" s="55">
        <v>218</v>
      </c>
      <c r="CR77" s="56">
        <f>-250-51-30-3</f>
        <v>-334</v>
      </c>
      <c r="CS77" s="56">
        <f>-669-2</f>
        <v>-671</v>
      </c>
      <c r="CT77" s="85"/>
      <c r="CU77" s="56">
        <f>320+277</f>
        <v>597</v>
      </c>
      <c r="CV77" s="85"/>
      <c r="CW77" s="55">
        <f>CO77+CQ77+CR77+CS77+CT77+CU77+CV77</f>
        <v>69233</v>
      </c>
      <c r="CX77" s="55">
        <f>CP77+CV77</f>
        <v>0</v>
      </c>
      <c r="CY77" s="55"/>
      <c r="CZ77" s="56">
        <f>-39-57-70</f>
        <v>-166</v>
      </c>
      <c r="DA77" s="85"/>
      <c r="DB77" s="85"/>
      <c r="DC77" s="85"/>
      <c r="DD77" s="85"/>
      <c r="DE77" s="55">
        <f>CW77+CY77+CZ77+DA77+DB77+DC77+DD77</f>
        <v>69067</v>
      </c>
      <c r="DF77" s="55">
        <f>CX77+DD77</f>
        <v>0</v>
      </c>
    </row>
    <row r="78" spans="1:110" s="10" customFormat="1" ht="90" customHeight="1">
      <c r="A78" s="63" t="s">
        <v>151</v>
      </c>
      <c r="B78" s="64" t="s">
        <v>134</v>
      </c>
      <c r="C78" s="64" t="s">
        <v>454</v>
      </c>
      <c r="D78" s="65" t="s">
        <v>31</v>
      </c>
      <c r="E78" s="64" t="s">
        <v>152</v>
      </c>
      <c r="F78" s="55"/>
      <c r="G78" s="55"/>
      <c r="H78" s="55"/>
      <c r="I78" s="55"/>
      <c r="J78" s="55"/>
      <c r="K78" s="84"/>
      <c r="L78" s="84"/>
      <c r="M78" s="55"/>
      <c r="N78" s="55"/>
      <c r="O78" s="55"/>
      <c r="P78" s="55"/>
      <c r="Q78" s="55"/>
      <c r="R78" s="85"/>
      <c r="S78" s="85"/>
      <c r="T78" s="55"/>
      <c r="U78" s="55"/>
      <c r="V78" s="85"/>
      <c r="W78" s="85"/>
      <c r="X78" s="55"/>
      <c r="Y78" s="55"/>
      <c r="Z78" s="85"/>
      <c r="AA78" s="55"/>
      <c r="AB78" s="55"/>
      <c r="AC78" s="85"/>
      <c r="AD78" s="85"/>
      <c r="AE78" s="85"/>
      <c r="AF78" s="55"/>
      <c r="AG78" s="85"/>
      <c r="AH78" s="55"/>
      <c r="AI78" s="85"/>
      <c r="AJ78" s="85"/>
      <c r="AK78" s="55"/>
      <c r="AL78" s="55"/>
      <c r="AM78" s="55">
        <f>AN78-AK78</f>
        <v>39800</v>
      </c>
      <c r="AN78" s="55">
        <f>39800</f>
        <v>39800</v>
      </c>
      <c r="AO78" s="85"/>
      <c r="AP78" s="85"/>
      <c r="AQ78" s="55">
        <f>AN78+AP78</f>
        <v>39800</v>
      </c>
      <c r="AR78" s="56">
        <f>AO78</f>
        <v>0</v>
      </c>
      <c r="AS78" s="85"/>
      <c r="AT78" s="55">
        <f>AQ78+AS78</f>
        <v>39800</v>
      </c>
      <c r="AU78" s="56">
        <f>AR78</f>
        <v>0</v>
      </c>
      <c r="AV78" s="85"/>
      <c r="AW78" s="85"/>
      <c r="AX78" s="85"/>
      <c r="AY78" s="55">
        <f>AT78+AV78+AW78+AX78</f>
        <v>39800</v>
      </c>
      <c r="AZ78" s="55">
        <f>AU78+AX78</f>
        <v>0</v>
      </c>
      <c r="BA78" s="55">
        <v>16864</v>
      </c>
      <c r="BB78" s="85"/>
      <c r="BC78" s="85"/>
      <c r="BD78" s="85"/>
      <c r="BE78" s="55">
        <f>AY78+BA78+BB78+BC78+BD78</f>
        <v>56664</v>
      </c>
      <c r="BF78" s="56">
        <f>AZ78+BD78</f>
        <v>0</v>
      </c>
      <c r="BG78" s="55"/>
      <c r="BH78" s="55"/>
      <c r="BI78" s="55">
        <v>21035</v>
      </c>
      <c r="BJ78" s="86"/>
      <c r="BK78" s="86"/>
      <c r="BL78" s="55">
        <f>BE78+BG78+BH78+BI78+BJ78+BK78</f>
        <v>77699</v>
      </c>
      <c r="BM78" s="55">
        <f>BF78+BK78</f>
        <v>0</v>
      </c>
      <c r="BN78" s="55">
        <v>100000</v>
      </c>
      <c r="BO78" s="85"/>
      <c r="BP78" s="85"/>
      <c r="BQ78" s="85"/>
      <c r="BR78" s="55">
        <f>BL78+BN78+BO78+BP78+BQ78</f>
        <v>177699</v>
      </c>
      <c r="BS78" s="55">
        <f>BM78+BQ78</f>
        <v>0</v>
      </c>
      <c r="BT78" s="55">
        <f>-80025-6975</f>
        <v>-87000</v>
      </c>
      <c r="BU78" s="55"/>
      <c r="BV78" s="55"/>
      <c r="BW78" s="55"/>
      <c r="BX78" s="55"/>
      <c r="BY78" s="55">
        <f>BR78+BT78+BU78+BV78+BW78+BX78</f>
        <v>90699</v>
      </c>
      <c r="BZ78" s="55">
        <f>BS78+BX78</f>
        <v>0</v>
      </c>
      <c r="CA78" s="85"/>
      <c r="CB78" s="85"/>
      <c r="CC78" s="85"/>
      <c r="CD78" s="56">
        <v>639</v>
      </c>
      <c r="CE78" s="85"/>
      <c r="CF78" s="55">
        <f>BY78+CA78+CB78+CC78+CD78+CE78</f>
        <v>91338</v>
      </c>
      <c r="CG78" s="55">
        <f>BZ78+CE78</f>
        <v>0</v>
      </c>
      <c r="CH78" s="85"/>
      <c r="CI78" s="85"/>
      <c r="CJ78" s="85"/>
      <c r="CK78" s="85"/>
      <c r="CL78" s="85"/>
      <c r="CM78" s="55"/>
      <c r="CN78" s="85"/>
      <c r="CO78" s="55">
        <f>CF78+CH78+CI78+CJ78+CK78+CL78+CM78+CN78</f>
        <v>91338</v>
      </c>
      <c r="CP78" s="55">
        <f>CG78+CN78</f>
        <v>0</v>
      </c>
      <c r="CQ78" s="55"/>
      <c r="CR78" s="85"/>
      <c r="CS78" s="85"/>
      <c r="CT78" s="85"/>
      <c r="CU78" s="55">
        <v>35585</v>
      </c>
      <c r="CV78" s="85"/>
      <c r="CW78" s="55">
        <f>CO78+CQ78+CR78+CS78+CT78+CU78+CV78</f>
        <v>126923</v>
      </c>
      <c r="CX78" s="55">
        <f>CP78+CV78</f>
        <v>0</v>
      </c>
      <c r="CY78" s="55"/>
      <c r="CZ78" s="85"/>
      <c r="DA78" s="85"/>
      <c r="DB78" s="85"/>
      <c r="DC78" s="85"/>
      <c r="DD78" s="85"/>
      <c r="DE78" s="55">
        <f>CW78+CY78+CZ78+DA78+DB78+DC78+DD78</f>
        <v>126923</v>
      </c>
      <c r="DF78" s="55">
        <f>CX78+DD78</f>
        <v>0</v>
      </c>
    </row>
    <row r="79" spans="1:110" s="10" customFormat="1" ht="24.75" hidden="1" customHeight="1">
      <c r="A79" s="63" t="s">
        <v>240</v>
      </c>
      <c r="B79" s="64" t="s">
        <v>134</v>
      </c>
      <c r="C79" s="64" t="s">
        <v>454</v>
      </c>
      <c r="D79" s="65" t="s">
        <v>31</v>
      </c>
      <c r="E79" s="64" t="s">
        <v>241</v>
      </c>
      <c r="F79" s="55"/>
      <c r="G79" s="55"/>
      <c r="H79" s="55"/>
      <c r="I79" s="55"/>
      <c r="J79" s="55"/>
      <c r="K79" s="84"/>
      <c r="L79" s="84"/>
      <c r="M79" s="55"/>
      <c r="N79" s="55"/>
      <c r="O79" s="55"/>
      <c r="P79" s="55"/>
      <c r="Q79" s="55"/>
      <c r="R79" s="85"/>
      <c r="S79" s="85"/>
      <c r="T79" s="55"/>
      <c r="U79" s="55"/>
      <c r="V79" s="85"/>
      <c r="W79" s="85"/>
      <c r="X79" s="55"/>
      <c r="Y79" s="55"/>
      <c r="Z79" s="85"/>
      <c r="AA79" s="55"/>
      <c r="AB79" s="55"/>
      <c r="AC79" s="85"/>
      <c r="AD79" s="85"/>
      <c r="AE79" s="85"/>
      <c r="AF79" s="55"/>
      <c r="AG79" s="85"/>
      <c r="AH79" s="55"/>
      <c r="AI79" s="85"/>
      <c r="AJ79" s="85"/>
      <c r="AK79" s="55"/>
      <c r="AL79" s="55"/>
      <c r="AM79" s="55"/>
      <c r="AN79" s="55"/>
      <c r="AO79" s="85"/>
      <c r="AP79" s="85"/>
      <c r="AQ79" s="55"/>
      <c r="AR79" s="56"/>
      <c r="AS79" s="85"/>
      <c r="AT79" s="55"/>
      <c r="AU79" s="56"/>
      <c r="AV79" s="85"/>
      <c r="AW79" s="85"/>
      <c r="AX79" s="85"/>
      <c r="AY79" s="55"/>
      <c r="AZ79" s="55"/>
      <c r="BA79" s="55"/>
      <c r="BB79" s="85"/>
      <c r="BC79" s="85"/>
      <c r="BD79" s="85"/>
      <c r="BE79" s="55"/>
      <c r="BF79" s="56"/>
      <c r="BG79" s="55"/>
      <c r="BH79" s="55"/>
      <c r="BI79" s="55"/>
      <c r="BJ79" s="86"/>
      <c r="BK79" s="86"/>
      <c r="BL79" s="55"/>
      <c r="BM79" s="55"/>
      <c r="BN79" s="85"/>
      <c r="BO79" s="55"/>
      <c r="BP79" s="85"/>
      <c r="BQ79" s="85"/>
      <c r="BR79" s="55">
        <f>BL79+BN79+BO79+BP79+BQ79</f>
        <v>0</v>
      </c>
      <c r="BS79" s="55">
        <f>BM79+BQ79</f>
        <v>0</v>
      </c>
      <c r="BT79" s="87"/>
      <c r="BU79" s="87"/>
      <c r="BV79" s="87"/>
      <c r="BW79" s="87"/>
      <c r="BX79" s="87"/>
      <c r="BY79" s="55">
        <f>BR79+BT79+BU79+BW79+BX79</f>
        <v>0</v>
      </c>
      <c r="BZ79" s="55">
        <f>BS79+BX79</f>
        <v>0</v>
      </c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</row>
    <row r="80" spans="1:110" s="10" customFormat="1" ht="107.25" customHeight="1">
      <c r="A80" s="63" t="s">
        <v>308</v>
      </c>
      <c r="B80" s="64" t="s">
        <v>134</v>
      </c>
      <c r="C80" s="64" t="s">
        <v>454</v>
      </c>
      <c r="D80" s="65" t="s">
        <v>288</v>
      </c>
      <c r="E80" s="64"/>
      <c r="F80" s="55"/>
      <c r="G80" s="55"/>
      <c r="H80" s="55"/>
      <c r="I80" s="55"/>
      <c r="J80" s="55"/>
      <c r="K80" s="84"/>
      <c r="L80" s="84"/>
      <c r="M80" s="55"/>
      <c r="N80" s="55"/>
      <c r="O80" s="55"/>
      <c r="P80" s="55"/>
      <c r="Q80" s="55"/>
      <c r="R80" s="85"/>
      <c r="S80" s="85"/>
      <c r="T80" s="55"/>
      <c r="U80" s="55"/>
      <c r="V80" s="85"/>
      <c r="W80" s="85"/>
      <c r="X80" s="55"/>
      <c r="Y80" s="55"/>
      <c r="Z80" s="85"/>
      <c r="AA80" s="55"/>
      <c r="AB80" s="55"/>
      <c r="AC80" s="85"/>
      <c r="AD80" s="85"/>
      <c r="AE80" s="85"/>
      <c r="AF80" s="55"/>
      <c r="AG80" s="85"/>
      <c r="AH80" s="55"/>
      <c r="AI80" s="85"/>
      <c r="AJ80" s="85"/>
      <c r="AK80" s="55"/>
      <c r="AL80" s="55"/>
      <c r="AM80" s="55">
        <f t="shared" ref="AM80:CX80" si="92">AM81</f>
        <v>5402</v>
      </c>
      <c r="AN80" s="55">
        <f t="shared" si="92"/>
        <v>5402</v>
      </c>
      <c r="AO80" s="55">
        <f t="shared" si="92"/>
        <v>0</v>
      </c>
      <c r="AP80" s="55">
        <f t="shared" si="92"/>
        <v>0</v>
      </c>
      <c r="AQ80" s="55">
        <f t="shared" si="92"/>
        <v>5402</v>
      </c>
      <c r="AR80" s="55">
        <f t="shared" si="92"/>
        <v>0</v>
      </c>
      <c r="AS80" s="55">
        <f t="shared" si="92"/>
        <v>0</v>
      </c>
      <c r="AT80" s="55">
        <f t="shared" si="92"/>
        <v>5402</v>
      </c>
      <c r="AU80" s="55">
        <f t="shared" si="92"/>
        <v>0</v>
      </c>
      <c r="AV80" s="55">
        <f t="shared" si="92"/>
        <v>0</v>
      </c>
      <c r="AW80" s="55">
        <f t="shared" si="92"/>
        <v>0</v>
      </c>
      <c r="AX80" s="55">
        <f t="shared" si="92"/>
        <v>0</v>
      </c>
      <c r="AY80" s="55">
        <f t="shared" si="92"/>
        <v>5402</v>
      </c>
      <c r="AZ80" s="55">
        <f t="shared" si="92"/>
        <v>0</v>
      </c>
      <c r="BA80" s="55">
        <f t="shared" si="92"/>
        <v>0</v>
      </c>
      <c r="BB80" s="55">
        <f t="shared" si="92"/>
        <v>0</v>
      </c>
      <c r="BC80" s="55">
        <f t="shared" si="92"/>
        <v>0</v>
      </c>
      <c r="BD80" s="55">
        <f t="shared" si="92"/>
        <v>0</v>
      </c>
      <c r="BE80" s="55">
        <f t="shared" si="92"/>
        <v>5402</v>
      </c>
      <c r="BF80" s="55">
        <f t="shared" si="92"/>
        <v>0</v>
      </c>
      <c r="BG80" s="55">
        <f t="shared" si="92"/>
        <v>0</v>
      </c>
      <c r="BH80" s="55">
        <f t="shared" si="92"/>
        <v>0</v>
      </c>
      <c r="BI80" s="55">
        <f t="shared" si="92"/>
        <v>0</v>
      </c>
      <c r="BJ80" s="55">
        <f t="shared" si="92"/>
        <v>0</v>
      </c>
      <c r="BK80" s="55">
        <f t="shared" si="92"/>
        <v>0</v>
      </c>
      <c r="BL80" s="55">
        <f t="shared" si="92"/>
        <v>5402</v>
      </c>
      <c r="BM80" s="55">
        <f t="shared" si="92"/>
        <v>0</v>
      </c>
      <c r="BN80" s="55">
        <f t="shared" si="92"/>
        <v>0</v>
      </c>
      <c r="BO80" s="55">
        <f t="shared" si="92"/>
        <v>0</v>
      </c>
      <c r="BP80" s="55">
        <f t="shared" si="92"/>
        <v>0</v>
      </c>
      <c r="BQ80" s="55">
        <f t="shared" si="92"/>
        <v>0</v>
      </c>
      <c r="BR80" s="55">
        <f t="shared" si="92"/>
        <v>5402</v>
      </c>
      <c r="BS80" s="55">
        <f t="shared" si="92"/>
        <v>0</v>
      </c>
      <c r="BT80" s="55">
        <f t="shared" si="92"/>
        <v>0</v>
      </c>
      <c r="BU80" s="55">
        <f t="shared" si="92"/>
        <v>0</v>
      </c>
      <c r="BV80" s="55">
        <f t="shared" si="92"/>
        <v>0</v>
      </c>
      <c r="BW80" s="55">
        <f t="shared" si="92"/>
        <v>0</v>
      </c>
      <c r="BX80" s="55">
        <f t="shared" si="92"/>
        <v>0</v>
      </c>
      <c r="BY80" s="55">
        <f t="shared" si="92"/>
        <v>5402</v>
      </c>
      <c r="BZ80" s="55">
        <f t="shared" si="92"/>
        <v>0</v>
      </c>
      <c r="CA80" s="55">
        <f t="shared" si="92"/>
        <v>0</v>
      </c>
      <c r="CB80" s="55">
        <f t="shared" si="92"/>
        <v>0</v>
      </c>
      <c r="CC80" s="55">
        <f t="shared" si="92"/>
        <v>0</v>
      </c>
      <c r="CD80" s="55">
        <f t="shared" si="92"/>
        <v>0</v>
      </c>
      <c r="CE80" s="55">
        <f t="shared" si="92"/>
        <v>0</v>
      </c>
      <c r="CF80" s="55">
        <f t="shared" si="92"/>
        <v>5402</v>
      </c>
      <c r="CG80" s="55">
        <f t="shared" si="92"/>
        <v>0</v>
      </c>
      <c r="CH80" s="55">
        <f t="shared" si="92"/>
        <v>0</v>
      </c>
      <c r="CI80" s="55">
        <f t="shared" si="92"/>
        <v>0</v>
      </c>
      <c r="CJ80" s="55">
        <f t="shared" si="92"/>
        <v>0</v>
      </c>
      <c r="CK80" s="55"/>
      <c r="CL80" s="55"/>
      <c r="CM80" s="55">
        <f t="shared" si="92"/>
        <v>0</v>
      </c>
      <c r="CN80" s="55">
        <f t="shared" si="92"/>
        <v>0</v>
      </c>
      <c r="CO80" s="55">
        <f t="shared" si="92"/>
        <v>5402</v>
      </c>
      <c r="CP80" s="55">
        <f t="shared" si="92"/>
        <v>0</v>
      </c>
      <c r="CQ80" s="55">
        <f t="shared" si="92"/>
        <v>-218</v>
      </c>
      <c r="CR80" s="55">
        <f t="shared" si="92"/>
        <v>0</v>
      </c>
      <c r="CS80" s="55">
        <f t="shared" si="92"/>
        <v>0</v>
      </c>
      <c r="CT80" s="55">
        <f t="shared" si="92"/>
        <v>0</v>
      </c>
      <c r="CU80" s="55">
        <f t="shared" si="92"/>
        <v>0</v>
      </c>
      <c r="CV80" s="55">
        <f t="shared" si="92"/>
        <v>0</v>
      </c>
      <c r="CW80" s="55">
        <f t="shared" si="92"/>
        <v>5184</v>
      </c>
      <c r="CX80" s="55">
        <f t="shared" si="92"/>
        <v>0</v>
      </c>
      <c r="CY80" s="55">
        <f t="shared" ref="CY80:DF80" si="93">CY81</f>
        <v>0</v>
      </c>
      <c r="CZ80" s="55">
        <f t="shared" si="93"/>
        <v>0</v>
      </c>
      <c r="DA80" s="55">
        <f t="shared" si="93"/>
        <v>0</v>
      </c>
      <c r="DB80" s="55">
        <f t="shared" si="93"/>
        <v>0</v>
      </c>
      <c r="DC80" s="55">
        <f t="shared" si="93"/>
        <v>0</v>
      </c>
      <c r="DD80" s="55">
        <f t="shared" si="93"/>
        <v>0</v>
      </c>
      <c r="DE80" s="55">
        <f t="shared" si="93"/>
        <v>5184</v>
      </c>
      <c r="DF80" s="55">
        <f t="shared" si="93"/>
        <v>0</v>
      </c>
    </row>
    <row r="81" spans="1:110" s="10" customFormat="1" ht="90" customHeight="1">
      <c r="A81" s="63" t="s">
        <v>284</v>
      </c>
      <c r="B81" s="64" t="s">
        <v>134</v>
      </c>
      <c r="C81" s="64" t="s">
        <v>454</v>
      </c>
      <c r="D81" s="65" t="s">
        <v>288</v>
      </c>
      <c r="E81" s="64" t="s">
        <v>150</v>
      </c>
      <c r="F81" s="55"/>
      <c r="G81" s="55"/>
      <c r="H81" s="55"/>
      <c r="I81" s="55"/>
      <c r="J81" s="55"/>
      <c r="K81" s="84"/>
      <c r="L81" s="84"/>
      <c r="M81" s="55"/>
      <c r="N81" s="55"/>
      <c r="O81" s="55"/>
      <c r="P81" s="55"/>
      <c r="Q81" s="55"/>
      <c r="R81" s="85"/>
      <c r="S81" s="85"/>
      <c r="T81" s="55"/>
      <c r="U81" s="55"/>
      <c r="V81" s="85"/>
      <c r="W81" s="85"/>
      <c r="X81" s="55"/>
      <c r="Y81" s="55"/>
      <c r="Z81" s="85"/>
      <c r="AA81" s="55"/>
      <c r="AB81" s="55"/>
      <c r="AC81" s="85"/>
      <c r="AD81" s="85"/>
      <c r="AE81" s="85"/>
      <c r="AF81" s="55"/>
      <c r="AG81" s="85"/>
      <c r="AH81" s="55"/>
      <c r="AI81" s="85"/>
      <c r="AJ81" s="85"/>
      <c r="AK81" s="55"/>
      <c r="AL81" s="55"/>
      <c r="AM81" s="55">
        <f>AN81-AK81</f>
        <v>5402</v>
      </c>
      <c r="AN81" s="55">
        <v>5402</v>
      </c>
      <c r="AO81" s="85"/>
      <c r="AP81" s="85"/>
      <c r="AQ81" s="55">
        <f>AN81+AP81</f>
        <v>5402</v>
      </c>
      <c r="AR81" s="56">
        <f>AO81</f>
        <v>0</v>
      </c>
      <c r="AS81" s="85"/>
      <c r="AT81" s="55">
        <f>AQ81+AS81</f>
        <v>5402</v>
      </c>
      <c r="AU81" s="56">
        <f>AR81</f>
        <v>0</v>
      </c>
      <c r="AV81" s="85"/>
      <c r="AW81" s="85"/>
      <c r="AX81" s="85"/>
      <c r="AY81" s="55">
        <f>AT81+AV81+AW81+AX81</f>
        <v>5402</v>
      </c>
      <c r="AZ81" s="55">
        <f>AU81+AX81</f>
        <v>0</v>
      </c>
      <c r="BA81" s="85"/>
      <c r="BB81" s="85"/>
      <c r="BC81" s="85"/>
      <c r="BD81" s="85"/>
      <c r="BE81" s="55">
        <f>AY81+BA81+BB81+BC81+BD81</f>
        <v>5402</v>
      </c>
      <c r="BF81" s="56">
        <f>AZ81+BD81</f>
        <v>0</v>
      </c>
      <c r="BG81" s="55"/>
      <c r="BH81" s="55"/>
      <c r="BI81" s="86"/>
      <c r="BJ81" s="86"/>
      <c r="BK81" s="86"/>
      <c r="BL81" s="55">
        <f>BE81+BG81+BH81+BI81+BJ81+BK81</f>
        <v>5402</v>
      </c>
      <c r="BM81" s="55">
        <f>BF81+BK81</f>
        <v>0</v>
      </c>
      <c r="BN81" s="85"/>
      <c r="BO81" s="85"/>
      <c r="BP81" s="85"/>
      <c r="BQ81" s="85"/>
      <c r="BR81" s="55">
        <f>BL81+BN81+BO81+BP81+BQ81</f>
        <v>5402</v>
      </c>
      <c r="BS81" s="55">
        <f>BM81+BQ81</f>
        <v>0</v>
      </c>
      <c r="BT81" s="87"/>
      <c r="BU81" s="87"/>
      <c r="BV81" s="87"/>
      <c r="BW81" s="87"/>
      <c r="BX81" s="87"/>
      <c r="BY81" s="55">
        <f>BR81+BT81+BU81+BV81+BW81+BX81</f>
        <v>5402</v>
      </c>
      <c r="BZ81" s="55">
        <f>BS81+BX81</f>
        <v>0</v>
      </c>
      <c r="CA81" s="85"/>
      <c r="CB81" s="85"/>
      <c r="CC81" s="85"/>
      <c r="CD81" s="85"/>
      <c r="CE81" s="85"/>
      <c r="CF81" s="55">
        <f>BY81+CA81+CB81+CC81+CE81</f>
        <v>5402</v>
      </c>
      <c r="CG81" s="55">
        <f>BZ81+CE81</f>
        <v>0</v>
      </c>
      <c r="CH81" s="85"/>
      <c r="CI81" s="85"/>
      <c r="CJ81" s="85"/>
      <c r="CK81" s="85"/>
      <c r="CL81" s="85"/>
      <c r="CM81" s="85"/>
      <c r="CN81" s="85"/>
      <c r="CO81" s="55">
        <f>CF81+CH81+CI81+CJ81+CK81+CL81+CM81+CN81</f>
        <v>5402</v>
      </c>
      <c r="CP81" s="55">
        <f>CG81+CN81</f>
        <v>0</v>
      </c>
      <c r="CQ81" s="55">
        <v>-218</v>
      </c>
      <c r="CR81" s="85"/>
      <c r="CS81" s="85"/>
      <c r="CT81" s="85"/>
      <c r="CU81" s="85"/>
      <c r="CV81" s="85"/>
      <c r="CW81" s="55">
        <f>CO81+CQ81+CR81+CS81+CT81+CU81+CV81</f>
        <v>5184</v>
      </c>
      <c r="CX81" s="55">
        <f>CP81+CV81</f>
        <v>0</v>
      </c>
      <c r="CY81" s="55"/>
      <c r="CZ81" s="85"/>
      <c r="DA81" s="85"/>
      <c r="DB81" s="85"/>
      <c r="DC81" s="85"/>
      <c r="DD81" s="85"/>
      <c r="DE81" s="55">
        <f>CW81+CY81+CZ81+DA81+DB81+DC81+DD81</f>
        <v>5184</v>
      </c>
      <c r="DF81" s="55">
        <f>CX81+DD81</f>
        <v>0</v>
      </c>
    </row>
    <row r="82" spans="1:110" s="10" customFormat="1" ht="165.75" hidden="1">
      <c r="A82" s="89" t="s">
        <v>394</v>
      </c>
      <c r="B82" s="64" t="s">
        <v>134</v>
      </c>
      <c r="C82" s="64" t="s">
        <v>454</v>
      </c>
      <c r="D82" s="90" t="s">
        <v>395</v>
      </c>
      <c r="E82" s="64"/>
      <c r="F82" s="55"/>
      <c r="G82" s="55"/>
      <c r="H82" s="55"/>
      <c r="I82" s="55"/>
      <c r="J82" s="55"/>
      <c r="K82" s="84"/>
      <c r="L82" s="84"/>
      <c r="M82" s="55"/>
      <c r="N82" s="55"/>
      <c r="O82" s="55"/>
      <c r="P82" s="55"/>
      <c r="Q82" s="55"/>
      <c r="R82" s="85"/>
      <c r="S82" s="85"/>
      <c r="T82" s="55"/>
      <c r="U82" s="55"/>
      <c r="V82" s="85"/>
      <c r="W82" s="85"/>
      <c r="X82" s="55"/>
      <c r="Y82" s="55"/>
      <c r="Z82" s="85"/>
      <c r="AA82" s="55"/>
      <c r="AB82" s="55"/>
      <c r="AC82" s="85"/>
      <c r="AD82" s="85"/>
      <c r="AE82" s="85"/>
      <c r="AF82" s="55"/>
      <c r="AG82" s="85"/>
      <c r="AH82" s="55"/>
      <c r="AI82" s="85"/>
      <c r="AJ82" s="85"/>
      <c r="AK82" s="55"/>
      <c r="AL82" s="55"/>
      <c r="AM82" s="55">
        <f t="shared" ref="AM82:AZ82" si="94">AM83</f>
        <v>7460</v>
      </c>
      <c r="AN82" s="55">
        <f t="shared" si="94"/>
        <v>7460</v>
      </c>
      <c r="AO82" s="55">
        <f t="shared" si="94"/>
        <v>0</v>
      </c>
      <c r="AP82" s="55">
        <f t="shared" si="94"/>
        <v>0</v>
      </c>
      <c r="AQ82" s="55">
        <f t="shared" si="94"/>
        <v>7460</v>
      </c>
      <c r="AR82" s="55">
        <f t="shared" si="94"/>
        <v>0</v>
      </c>
      <c r="AS82" s="55">
        <f t="shared" si="94"/>
        <v>0</v>
      </c>
      <c r="AT82" s="55">
        <f t="shared" si="94"/>
        <v>7460</v>
      </c>
      <c r="AU82" s="55">
        <f t="shared" si="94"/>
        <v>0</v>
      </c>
      <c r="AV82" s="55">
        <f t="shared" si="94"/>
        <v>0</v>
      </c>
      <c r="AW82" s="55">
        <f t="shared" si="94"/>
        <v>-7460</v>
      </c>
      <c r="AX82" s="55">
        <f t="shared" si="94"/>
        <v>0</v>
      </c>
      <c r="AY82" s="55">
        <f t="shared" si="94"/>
        <v>0</v>
      </c>
      <c r="AZ82" s="55">
        <f t="shared" si="94"/>
        <v>0</v>
      </c>
      <c r="BA82" s="85"/>
      <c r="BB82" s="85"/>
      <c r="BC82" s="85"/>
      <c r="BD82" s="85"/>
      <c r="BE82" s="85"/>
      <c r="BF82" s="85"/>
      <c r="BG82" s="86"/>
      <c r="BH82" s="86"/>
      <c r="BI82" s="86"/>
      <c r="BJ82" s="86"/>
      <c r="BK82" s="86"/>
      <c r="BL82" s="86"/>
      <c r="BM82" s="86"/>
      <c r="BN82" s="85"/>
      <c r="BO82" s="85"/>
      <c r="BP82" s="85"/>
      <c r="BQ82" s="85"/>
      <c r="BR82" s="85"/>
      <c r="BS82" s="85"/>
      <c r="BT82" s="87"/>
      <c r="BU82" s="87"/>
      <c r="BV82" s="87"/>
      <c r="BW82" s="87"/>
      <c r="BX82" s="87"/>
      <c r="BY82" s="87"/>
      <c r="BZ82" s="87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</row>
    <row r="83" spans="1:110" s="10" customFormat="1" ht="83.25" hidden="1">
      <c r="A83" s="89" t="s">
        <v>284</v>
      </c>
      <c r="B83" s="64" t="s">
        <v>134</v>
      </c>
      <c r="C83" s="64" t="s">
        <v>454</v>
      </c>
      <c r="D83" s="90" t="s">
        <v>395</v>
      </c>
      <c r="E83" s="64" t="s">
        <v>150</v>
      </c>
      <c r="F83" s="55"/>
      <c r="G83" s="55"/>
      <c r="H83" s="55"/>
      <c r="I83" s="55"/>
      <c r="J83" s="55"/>
      <c r="K83" s="84"/>
      <c r="L83" s="84"/>
      <c r="M83" s="55"/>
      <c r="N83" s="55"/>
      <c r="O83" s="55"/>
      <c r="P83" s="55"/>
      <c r="Q83" s="55"/>
      <c r="R83" s="85"/>
      <c r="S83" s="85"/>
      <c r="T83" s="55"/>
      <c r="U83" s="55"/>
      <c r="V83" s="85"/>
      <c r="W83" s="85"/>
      <c r="X83" s="55"/>
      <c r="Y83" s="55"/>
      <c r="Z83" s="85"/>
      <c r="AA83" s="55"/>
      <c r="AB83" s="55"/>
      <c r="AC83" s="85"/>
      <c r="AD83" s="85"/>
      <c r="AE83" s="85"/>
      <c r="AF83" s="55"/>
      <c r="AG83" s="85"/>
      <c r="AH83" s="55"/>
      <c r="AI83" s="85"/>
      <c r="AJ83" s="85"/>
      <c r="AK83" s="55"/>
      <c r="AL83" s="55"/>
      <c r="AM83" s="55">
        <f>AN83-AK83</f>
        <v>7460</v>
      </c>
      <c r="AN83" s="55">
        <v>7460</v>
      </c>
      <c r="AO83" s="85"/>
      <c r="AP83" s="85"/>
      <c r="AQ83" s="55">
        <f>AN83+AP83</f>
        <v>7460</v>
      </c>
      <c r="AR83" s="56">
        <f>AO83</f>
        <v>0</v>
      </c>
      <c r="AS83" s="85"/>
      <c r="AT83" s="55">
        <f>AQ83+AS83</f>
        <v>7460</v>
      </c>
      <c r="AU83" s="56">
        <f>AR83</f>
        <v>0</v>
      </c>
      <c r="AV83" s="85"/>
      <c r="AW83" s="55">
        <v>-7460</v>
      </c>
      <c r="AX83" s="85"/>
      <c r="AY83" s="55">
        <f>AT83+AV83+AW83+AX83</f>
        <v>0</v>
      </c>
      <c r="AZ83" s="55">
        <f>AU83+AX83</f>
        <v>0</v>
      </c>
      <c r="BA83" s="85"/>
      <c r="BB83" s="85"/>
      <c r="BC83" s="85"/>
      <c r="BD83" s="85"/>
      <c r="BE83" s="85"/>
      <c r="BF83" s="85"/>
      <c r="BG83" s="86"/>
      <c r="BH83" s="86"/>
      <c r="BI83" s="86"/>
      <c r="BJ83" s="86"/>
      <c r="BK83" s="86"/>
      <c r="BL83" s="86"/>
      <c r="BM83" s="86"/>
      <c r="BN83" s="85"/>
      <c r="BO83" s="85"/>
      <c r="BP83" s="85"/>
      <c r="BQ83" s="85"/>
      <c r="BR83" s="85"/>
      <c r="BS83" s="85"/>
      <c r="BT83" s="87"/>
      <c r="BU83" s="87"/>
      <c r="BV83" s="87"/>
      <c r="BW83" s="87"/>
      <c r="BX83" s="87"/>
      <c r="BY83" s="87"/>
      <c r="BZ83" s="87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</row>
    <row r="84" spans="1:110" s="10" customFormat="1" ht="50.25">
      <c r="A84" s="63" t="s">
        <v>355</v>
      </c>
      <c r="B84" s="64" t="s">
        <v>134</v>
      </c>
      <c r="C84" s="64" t="s">
        <v>454</v>
      </c>
      <c r="D84" s="90" t="s">
        <v>354</v>
      </c>
      <c r="E84" s="64"/>
      <c r="F84" s="55"/>
      <c r="G84" s="55"/>
      <c r="H84" s="55"/>
      <c r="I84" s="55"/>
      <c r="J84" s="55"/>
      <c r="K84" s="84"/>
      <c r="L84" s="84"/>
      <c r="M84" s="55"/>
      <c r="N84" s="55"/>
      <c r="O84" s="55"/>
      <c r="P84" s="55"/>
      <c r="Q84" s="55"/>
      <c r="R84" s="85"/>
      <c r="S84" s="85"/>
      <c r="T84" s="55"/>
      <c r="U84" s="55"/>
      <c r="V84" s="85"/>
      <c r="W84" s="85"/>
      <c r="X84" s="55"/>
      <c r="Y84" s="55"/>
      <c r="Z84" s="85"/>
      <c r="AA84" s="55"/>
      <c r="AB84" s="55"/>
      <c r="AC84" s="85"/>
      <c r="AD84" s="85"/>
      <c r="AE84" s="85"/>
      <c r="AF84" s="55"/>
      <c r="AG84" s="85"/>
      <c r="AH84" s="55"/>
      <c r="AI84" s="85"/>
      <c r="AJ84" s="85"/>
      <c r="AK84" s="55"/>
      <c r="AL84" s="55"/>
      <c r="AM84" s="55"/>
      <c r="AN84" s="55"/>
      <c r="AO84" s="85"/>
      <c r="AP84" s="85"/>
      <c r="AQ84" s="55"/>
      <c r="AR84" s="56"/>
      <c r="AS84" s="85"/>
      <c r="AT84" s="55"/>
      <c r="AU84" s="56"/>
      <c r="AV84" s="85"/>
      <c r="AW84" s="55"/>
      <c r="AX84" s="85"/>
      <c r="AY84" s="55"/>
      <c r="AZ84" s="55"/>
      <c r="BA84" s="85"/>
      <c r="BB84" s="85"/>
      <c r="BC84" s="85"/>
      <c r="BD84" s="85"/>
      <c r="BE84" s="85"/>
      <c r="BF84" s="85"/>
      <c r="BG84" s="86"/>
      <c r="BH84" s="86"/>
      <c r="BI84" s="86"/>
      <c r="BJ84" s="86"/>
      <c r="BK84" s="86"/>
      <c r="BL84" s="86"/>
      <c r="BM84" s="86"/>
      <c r="BN84" s="85"/>
      <c r="BO84" s="85"/>
      <c r="BP84" s="85"/>
      <c r="BQ84" s="85"/>
      <c r="BR84" s="85"/>
      <c r="BS84" s="85"/>
      <c r="BT84" s="87"/>
      <c r="BU84" s="87"/>
      <c r="BV84" s="87"/>
      <c r="BW84" s="87"/>
      <c r="BX84" s="87"/>
      <c r="BY84" s="87"/>
      <c r="BZ84" s="87"/>
      <c r="CA84" s="85"/>
      <c r="CB84" s="85"/>
      <c r="CC84" s="85"/>
      <c r="CD84" s="85"/>
      <c r="CE84" s="85"/>
      <c r="CF84" s="85"/>
      <c r="CG84" s="85"/>
      <c r="CH84" s="85">
        <f t="shared" ref="CH84:DF84" si="95">CH85</f>
        <v>0</v>
      </c>
      <c r="CI84" s="85">
        <f t="shared" si="95"/>
        <v>0</v>
      </c>
      <c r="CJ84" s="85">
        <f t="shared" si="95"/>
        <v>0</v>
      </c>
      <c r="CK84" s="85"/>
      <c r="CL84" s="85"/>
      <c r="CM84" s="55">
        <f t="shared" si="95"/>
        <v>1464</v>
      </c>
      <c r="CN84" s="55">
        <f t="shared" si="95"/>
        <v>5857</v>
      </c>
      <c r="CO84" s="55">
        <f t="shared" si="95"/>
        <v>7321</v>
      </c>
      <c r="CP84" s="55">
        <f t="shared" si="95"/>
        <v>5857</v>
      </c>
      <c r="CQ84" s="55">
        <f t="shared" si="95"/>
        <v>3</v>
      </c>
      <c r="CR84" s="55">
        <f t="shared" si="95"/>
        <v>0</v>
      </c>
      <c r="CS84" s="55">
        <f t="shared" si="95"/>
        <v>0</v>
      </c>
      <c r="CT84" s="55">
        <f t="shared" si="95"/>
        <v>0</v>
      </c>
      <c r="CU84" s="55">
        <f t="shared" si="95"/>
        <v>0</v>
      </c>
      <c r="CV84" s="55">
        <f t="shared" si="95"/>
        <v>45</v>
      </c>
      <c r="CW84" s="55">
        <f t="shared" si="95"/>
        <v>7369</v>
      </c>
      <c r="CX84" s="55">
        <f t="shared" si="95"/>
        <v>5902</v>
      </c>
      <c r="CY84" s="55">
        <f t="shared" si="95"/>
        <v>0</v>
      </c>
      <c r="CZ84" s="55">
        <f t="shared" si="95"/>
        <v>0</v>
      </c>
      <c r="DA84" s="55">
        <f t="shared" si="95"/>
        <v>0</v>
      </c>
      <c r="DB84" s="55">
        <f t="shared" si="95"/>
        <v>0</v>
      </c>
      <c r="DC84" s="55">
        <f t="shared" si="95"/>
        <v>0</v>
      </c>
      <c r="DD84" s="55">
        <f t="shared" si="95"/>
        <v>0</v>
      </c>
      <c r="DE84" s="55">
        <f t="shared" si="95"/>
        <v>7369</v>
      </c>
      <c r="DF84" s="55">
        <f t="shared" si="95"/>
        <v>5902</v>
      </c>
    </row>
    <row r="85" spans="1:110" s="10" customFormat="1" ht="55.5" customHeight="1">
      <c r="A85" s="63" t="s">
        <v>144</v>
      </c>
      <c r="B85" s="64" t="s">
        <v>134</v>
      </c>
      <c r="C85" s="64" t="s">
        <v>454</v>
      </c>
      <c r="D85" s="90" t="s">
        <v>354</v>
      </c>
      <c r="E85" s="64" t="s">
        <v>145</v>
      </c>
      <c r="F85" s="55"/>
      <c r="G85" s="55"/>
      <c r="H85" s="55"/>
      <c r="I85" s="55"/>
      <c r="J85" s="55"/>
      <c r="K85" s="84"/>
      <c r="L85" s="84"/>
      <c r="M85" s="55"/>
      <c r="N85" s="55"/>
      <c r="O85" s="55"/>
      <c r="P85" s="55"/>
      <c r="Q85" s="55"/>
      <c r="R85" s="85"/>
      <c r="S85" s="85"/>
      <c r="T85" s="55"/>
      <c r="U85" s="55"/>
      <c r="V85" s="85"/>
      <c r="W85" s="85"/>
      <c r="X85" s="55"/>
      <c r="Y85" s="55"/>
      <c r="Z85" s="85"/>
      <c r="AA85" s="55"/>
      <c r="AB85" s="55"/>
      <c r="AC85" s="85"/>
      <c r="AD85" s="85"/>
      <c r="AE85" s="85"/>
      <c r="AF85" s="55"/>
      <c r="AG85" s="85"/>
      <c r="AH85" s="55"/>
      <c r="AI85" s="85"/>
      <c r="AJ85" s="85"/>
      <c r="AK85" s="55"/>
      <c r="AL85" s="55"/>
      <c r="AM85" s="55"/>
      <c r="AN85" s="55"/>
      <c r="AO85" s="85"/>
      <c r="AP85" s="85"/>
      <c r="AQ85" s="55"/>
      <c r="AR85" s="56"/>
      <c r="AS85" s="85"/>
      <c r="AT85" s="55"/>
      <c r="AU85" s="56"/>
      <c r="AV85" s="85"/>
      <c r="AW85" s="55"/>
      <c r="AX85" s="85"/>
      <c r="AY85" s="55"/>
      <c r="AZ85" s="55"/>
      <c r="BA85" s="85"/>
      <c r="BB85" s="85"/>
      <c r="BC85" s="85"/>
      <c r="BD85" s="85"/>
      <c r="BE85" s="85"/>
      <c r="BF85" s="85"/>
      <c r="BG85" s="86"/>
      <c r="BH85" s="86"/>
      <c r="BI85" s="86"/>
      <c r="BJ85" s="86"/>
      <c r="BK85" s="86"/>
      <c r="BL85" s="86"/>
      <c r="BM85" s="86"/>
      <c r="BN85" s="85"/>
      <c r="BO85" s="85"/>
      <c r="BP85" s="85"/>
      <c r="BQ85" s="85"/>
      <c r="BR85" s="85"/>
      <c r="BS85" s="85"/>
      <c r="BT85" s="87"/>
      <c r="BU85" s="87"/>
      <c r="BV85" s="87"/>
      <c r="BW85" s="87"/>
      <c r="BX85" s="87"/>
      <c r="BY85" s="87"/>
      <c r="BZ85" s="87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55">
        <v>1464</v>
      </c>
      <c r="CN85" s="55">
        <v>5857</v>
      </c>
      <c r="CO85" s="55">
        <f>CF85+CH85+CI85+CJ85+CK85+CL85+CM85+CN85</f>
        <v>7321</v>
      </c>
      <c r="CP85" s="55">
        <f>CG85+CN85</f>
        <v>5857</v>
      </c>
      <c r="CQ85" s="55">
        <v>3</v>
      </c>
      <c r="CR85" s="85"/>
      <c r="CS85" s="85"/>
      <c r="CT85" s="85"/>
      <c r="CU85" s="85"/>
      <c r="CV85" s="56">
        <v>45</v>
      </c>
      <c r="CW85" s="55">
        <f>CO85+CQ85+CR85+CS85+CT85+CU85+CV85</f>
        <v>7369</v>
      </c>
      <c r="CX85" s="55">
        <f>CP85+CV85</f>
        <v>5902</v>
      </c>
      <c r="CY85" s="55"/>
      <c r="CZ85" s="85"/>
      <c r="DA85" s="85"/>
      <c r="DB85" s="85"/>
      <c r="DC85" s="85"/>
      <c r="DD85" s="85"/>
      <c r="DE85" s="55">
        <f>CW85+CY85+CZ85+DA85+DB85+DC85+DD85</f>
        <v>7369</v>
      </c>
      <c r="DF85" s="55">
        <f>CX85+DD85</f>
        <v>5902</v>
      </c>
    </row>
    <row r="86" spans="1:110" s="10" customFormat="1" ht="27" customHeight="1">
      <c r="A86" s="63" t="s">
        <v>128</v>
      </c>
      <c r="B86" s="64" t="s">
        <v>134</v>
      </c>
      <c r="C86" s="64" t="s">
        <v>454</v>
      </c>
      <c r="D86" s="65" t="s">
        <v>129</v>
      </c>
      <c r="E86" s="64"/>
      <c r="F86" s="55"/>
      <c r="G86" s="55"/>
      <c r="H86" s="55"/>
      <c r="I86" s="55"/>
      <c r="J86" s="55"/>
      <c r="K86" s="84"/>
      <c r="L86" s="84"/>
      <c r="M86" s="55"/>
      <c r="N86" s="55"/>
      <c r="O86" s="55"/>
      <c r="P86" s="55"/>
      <c r="Q86" s="55"/>
      <c r="R86" s="85"/>
      <c r="S86" s="85"/>
      <c r="T86" s="55"/>
      <c r="U86" s="55"/>
      <c r="V86" s="85"/>
      <c r="W86" s="85"/>
      <c r="X86" s="55"/>
      <c r="Y86" s="55"/>
      <c r="Z86" s="85"/>
      <c r="AA86" s="55"/>
      <c r="AB86" s="55"/>
      <c r="AC86" s="85"/>
      <c r="AD86" s="85"/>
      <c r="AE86" s="85"/>
      <c r="AF86" s="55"/>
      <c r="AG86" s="85"/>
      <c r="AH86" s="55"/>
      <c r="AI86" s="85"/>
      <c r="AJ86" s="85"/>
      <c r="AK86" s="55"/>
      <c r="AL86" s="55"/>
      <c r="AM86" s="55">
        <f t="shared" ref="AM86:AT86" si="96">AM87+AM90</f>
        <v>11149</v>
      </c>
      <c r="AN86" s="55">
        <f t="shared" si="96"/>
        <v>11149</v>
      </c>
      <c r="AO86" s="55">
        <f t="shared" si="96"/>
        <v>0</v>
      </c>
      <c r="AP86" s="55">
        <f t="shared" si="96"/>
        <v>0</v>
      </c>
      <c r="AQ86" s="55">
        <f t="shared" si="96"/>
        <v>11149</v>
      </c>
      <c r="AR86" s="55">
        <f t="shared" si="96"/>
        <v>0</v>
      </c>
      <c r="AS86" s="55">
        <f t="shared" si="96"/>
        <v>0</v>
      </c>
      <c r="AT86" s="55">
        <f t="shared" si="96"/>
        <v>11149</v>
      </c>
      <c r="AU86" s="55">
        <f t="shared" ref="AU86:AZ86" si="97">AU87+AU90</f>
        <v>0</v>
      </c>
      <c r="AV86" s="55">
        <f t="shared" si="97"/>
        <v>0</v>
      </c>
      <c r="AW86" s="55">
        <f t="shared" si="97"/>
        <v>0</v>
      </c>
      <c r="AX86" s="55">
        <f t="shared" si="97"/>
        <v>0</v>
      </c>
      <c r="AY86" s="55">
        <f t="shared" si="97"/>
        <v>11149</v>
      </c>
      <c r="AZ86" s="55">
        <f t="shared" si="97"/>
        <v>0</v>
      </c>
      <c r="BA86" s="55">
        <f>BA87+BA90+BA93</f>
        <v>5742</v>
      </c>
      <c r="BB86" s="55">
        <f>BB87+BB90+BB93</f>
        <v>0</v>
      </c>
      <c r="BC86" s="55">
        <f>BC87+BC90+BC93</f>
        <v>3433</v>
      </c>
      <c r="BD86" s="55">
        <f>BD87+BD90+BD93</f>
        <v>0</v>
      </c>
      <c r="BE86" s="55">
        <f>BE87+BE90+BE93</f>
        <v>20324</v>
      </c>
      <c r="BF86" s="55">
        <f t="shared" ref="BF86:BL86" si="98">BF87+BF90+BF93</f>
        <v>0</v>
      </c>
      <c r="BG86" s="55">
        <f t="shared" si="98"/>
        <v>0</v>
      </c>
      <c r="BH86" s="55">
        <f t="shared" si="98"/>
        <v>0</v>
      </c>
      <c r="BI86" s="55">
        <f t="shared" si="98"/>
        <v>0</v>
      </c>
      <c r="BJ86" s="55">
        <f t="shared" si="98"/>
        <v>0</v>
      </c>
      <c r="BK86" s="55">
        <f t="shared" si="98"/>
        <v>0</v>
      </c>
      <c r="BL86" s="55">
        <f t="shared" si="98"/>
        <v>20324</v>
      </c>
      <c r="BM86" s="55">
        <f t="shared" ref="BM86:BS86" si="99">BM87+BM90+BM93</f>
        <v>0</v>
      </c>
      <c r="BN86" s="55">
        <f t="shared" si="99"/>
        <v>0</v>
      </c>
      <c r="BO86" s="55">
        <f t="shared" si="99"/>
        <v>0</v>
      </c>
      <c r="BP86" s="55">
        <f t="shared" si="99"/>
        <v>0</v>
      </c>
      <c r="BQ86" s="55">
        <f t="shared" si="99"/>
        <v>0</v>
      </c>
      <c r="BR86" s="55">
        <f t="shared" si="99"/>
        <v>20324</v>
      </c>
      <c r="BS86" s="55">
        <f t="shared" si="99"/>
        <v>0</v>
      </c>
      <c r="BT86" s="55">
        <f t="shared" ref="BT86:BY86" si="100">BT87+BT90+BT93</f>
        <v>0</v>
      </c>
      <c r="BU86" s="55">
        <f t="shared" si="100"/>
        <v>0</v>
      </c>
      <c r="BV86" s="55">
        <f t="shared" si="100"/>
        <v>-63</v>
      </c>
      <c r="BW86" s="55">
        <f t="shared" si="100"/>
        <v>0</v>
      </c>
      <c r="BX86" s="55">
        <f t="shared" si="100"/>
        <v>0</v>
      </c>
      <c r="BY86" s="55">
        <f t="shared" si="100"/>
        <v>20261</v>
      </c>
      <c r="BZ86" s="55">
        <f t="shared" ref="BZ86:CF86" si="101">BZ87+BZ90+BZ93</f>
        <v>0</v>
      </c>
      <c r="CA86" s="55">
        <f t="shared" si="101"/>
        <v>453</v>
      </c>
      <c r="CB86" s="55">
        <f t="shared" si="101"/>
        <v>-565</v>
      </c>
      <c r="CC86" s="55">
        <f t="shared" si="101"/>
        <v>0</v>
      </c>
      <c r="CD86" s="55">
        <f>CD87+CD90+CD93</f>
        <v>0</v>
      </c>
      <c r="CE86" s="55">
        <f t="shared" si="101"/>
        <v>0</v>
      </c>
      <c r="CF86" s="55">
        <f t="shared" si="101"/>
        <v>20149</v>
      </c>
      <c r="CG86" s="55">
        <f t="shared" ref="CG86:CO86" si="102">CG87+CG90+CG93</f>
        <v>0</v>
      </c>
      <c r="CH86" s="55">
        <f t="shared" si="102"/>
        <v>0</v>
      </c>
      <c r="CI86" s="55">
        <f t="shared" si="102"/>
        <v>0</v>
      </c>
      <c r="CJ86" s="55">
        <f t="shared" si="102"/>
        <v>0</v>
      </c>
      <c r="CK86" s="55"/>
      <c r="CL86" s="55"/>
      <c r="CM86" s="55">
        <f t="shared" si="102"/>
        <v>0</v>
      </c>
      <c r="CN86" s="55">
        <f t="shared" si="102"/>
        <v>0</v>
      </c>
      <c r="CO86" s="55">
        <f t="shared" si="102"/>
        <v>20149</v>
      </c>
      <c r="CP86" s="55">
        <f t="shared" ref="CP86:CW86" si="103">CP87+CP90+CP93</f>
        <v>0</v>
      </c>
      <c r="CQ86" s="55">
        <f t="shared" si="103"/>
        <v>0</v>
      </c>
      <c r="CR86" s="55">
        <f t="shared" si="103"/>
        <v>0</v>
      </c>
      <c r="CS86" s="55">
        <f t="shared" si="103"/>
        <v>0</v>
      </c>
      <c r="CT86" s="55">
        <f t="shared" si="103"/>
        <v>0</v>
      </c>
      <c r="CU86" s="55">
        <f t="shared" si="103"/>
        <v>0</v>
      </c>
      <c r="CV86" s="55">
        <f t="shared" si="103"/>
        <v>0</v>
      </c>
      <c r="CW86" s="55">
        <f t="shared" si="103"/>
        <v>20149</v>
      </c>
      <c r="CX86" s="55">
        <f t="shared" ref="CX86:DF86" si="104">CX87+CX90+CX93</f>
        <v>0</v>
      </c>
      <c r="CY86" s="55">
        <f t="shared" si="104"/>
        <v>0</v>
      </c>
      <c r="CZ86" s="55">
        <f t="shared" si="104"/>
        <v>0</v>
      </c>
      <c r="DA86" s="55">
        <f t="shared" si="104"/>
        <v>0</v>
      </c>
      <c r="DB86" s="55">
        <f t="shared" si="104"/>
        <v>0</v>
      </c>
      <c r="DC86" s="55">
        <f t="shared" si="104"/>
        <v>0</v>
      </c>
      <c r="DD86" s="55">
        <f t="shared" si="104"/>
        <v>0</v>
      </c>
      <c r="DE86" s="55">
        <f t="shared" si="104"/>
        <v>20149</v>
      </c>
      <c r="DF86" s="55">
        <f t="shared" si="104"/>
        <v>0</v>
      </c>
    </row>
    <row r="87" spans="1:110" s="10" customFormat="1" ht="67.5" customHeight="1">
      <c r="A87" s="89" t="s">
        <v>348</v>
      </c>
      <c r="B87" s="64" t="s">
        <v>134</v>
      </c>
      <c r="C87" s="64" t="s">
        <v>454</v>
      </c>
      <c r="D87" s="65" t="s">
        <v>331</v>
      </c>
      <c r="E87" s="64"/>
      <c r="F87" s="55"/>
      <c r="G87" s="55"/>
      <c r="H87" s="55"/>
      <c r="I87" s="55"/>
      <c r="J87" s="55"/>
      <c r="K87" s="84"/>
      <c r="L87" s="84"/>
      <c r="M87" s="55"/>
      <c r="N87" s="55"/>
      <c r="O87" s="55"/>
      <c r="P87" s="55"/>
      <c r="Q87" s="55"/>
      <c r="R87" s="85"/>
      <c r="S87" s="85"/>
      <c r="T87" s="55"/>
      <c r="U87" s="55"/>
      <c r="V87" s="85"/>
      <c r="W87" s="85"/>
      <c r="X87" s="55"/>
      <c r="Y87" s="55"/>
      <c r="Z87" s="85"/>
      <c r="AA87" s="55"/>
      <c r="AB87" s="55"/>
      <c r="AC87" s="85"/>
      <c r="AD87" s="85"/>
      <c r="AE87" s="85"/>
      <c r="AF87" s="55"/>
      <c r="AG87" s="85"/>
      <c r="AH87" s="55"/>
      <c r="AI87" s="85"/>
      <c r="AJ87" s="85"/>
      <c r="AK87" s="55"/>
      <c r="AL87" s="55"/>
      <c r="AM87" s="55">
        <f t="shared" ref="AM87:BB88" si="105">AM88</f>
        <v>7179</v>
      </c>
      <c r="AN87" s="55">
        <f t="shared" si="105"/>
        <v>7179</v>
      </c>
      <c r="AO87" s="55">
        <f t="shared" si="105"/>
        <v>0</v>
      </c>
      <c r="AP87" s="55">
        <f t="shared" si="105"/>
        <v>0</v>
      </c>
      <c r="AQ87" s="55">
        <f t="shared" si="105"/>
        <v>7179</v>
      </c>
      <c r="AR87" s="55">
        <f t="shared" si="105"/>
        <v>0</v>
      </c>
      <c r="AS87" s="55">
        <f t="shared" si="105"/>
        <v>0</v>
      </c>
      <c r="AT87" s="55">
        <f t="shared" si="105"/>
        <v>7179</v>
      </c>
      <c r="AU87" s="55">
        <f t="shared" si="105"/>
        <v>0</v>
      </c>
      <c r="AV87" s="55">
        <f t="shared" si="105"/>
        <v>0</v>
      </c>
      <c r="AW87" s="55">
        <f t="shared" si="105"/>
        <v>0</v>
      </c>
      <c r="AX87" s="55">
        <f t="shared" si="105"/>
        <v>0</v>
      </c>
      <c r="AY87" s="55">
        <f t="shared" si="105"/>
        <v>7179</v>
      </c>
      <c r="AZ87" s="55">
        <f t="shared" si="105"/>
        <v>0</v>
      </c>
      <c r="BA87" s="55">
        <f t="shared" si="105"/>
        <v>0</v>
      </c>
      <c r="BB87" s="55">
        <f t="shared" si="105"/>
        <v>0</v>
      </c>
      <c r="BC87" s="55">
        <f t="shared" ref="AZ87:BO88" si="106">BC88</f>
        <v>0</v>
      </c>
      <c r="BD87" s="55">
        <f t="shared" si="106"/>
        <v>0</v>
      </c>
      <c r="BE87" s="55">
        <f t="shared" si="106"/>
        <v>7179</v>
      </c>
      <c r="BF87" s="55">
        <f t="shared" si="106"/>
        <v>0</v>
      </c>
      <c r="BG87" s="55">
        <f t="shared" si="106"/>
        <v>0</v>
      </c>
      <c r="BH87" s="55">
        <f t="shared" si="106"/>
        <v>0</v>
      </c>
      <c r="BI87" s="55">
        <f t="shared" si="106"/>
        <v>0</v>
      </c>
      <c r="BJ87" s="55">
        <f t="shared" si="106"/>
        <v>0</v>
      </c>
      <c r="BK87" s="55">
        <f t="shared" si="106"/>
        <v>0</v>
      </c>
      <c r="BL87" s="55">
        <f t="shared" si="106"/>
        <v>7179</v>
      </c>
      <c r="BM87" s="55">
        <f t="shared" si="106"/>
        <v>0</v>
      </c>
      <c r="BN87" s="55">
        <f t="shared" si="106"/>
        <v>0</v>
      </c>
      <c r="BO87" s="55">
        <f t="shared" si="106"/>
        <v>0</v>
      </c>
      <c r="BP87" s="55">
        <f t="shared" ref="BM87:CB88" si="107">BP88</f>
        <v>0</v>
      </c>
      <c r="BQ87" s="55">
        <f t="shared" si="107"/>
        <v>0</v>
      </c>
      <c r="BR87" s="55">
        <f t="shared" si="107"/>
        <v>7179</v>
      </c>
      <c r="BS87" s="55">
        <f t="shared" si="107"/>
        <v>0</v>
      </c>
      <c r="BT87" s="55">
        <f t="shared" si="107"/>
        <v>0</v>
      </c>
      <c r="BU87" s="55">
        <f t="shared" si="107"/>
        <v>0</v>
      </c>
      <c r="BV87" s="55">
        <f t="shared" si="107"/>
        <v>-63</v>
      </c>
      <c r="BW87" s="55">
        <f t="shared" si="107"/>
        <v>0</v>
      </c>
      <c r="BX87" s="55">
        <f t="shared" si="107"/>
        <v>0</v>
      </c>
      <c r="BY87" s="55">
        <f t="shared" si="107"/>
        <v>7116</v>
      </c>
      <c r="BZ87" s="55">
        <f t="shared" si="107"/>
        <v>0</v>
      </c>
      <c r="CA87" s="55">
        <f t="shared" si="107"/>
        <v>0</v>
      </c>
      <c r="CB87" s="55">
        <f t="shared" si="107"/>
        <v>0</v>
      </c>
      <c r="CC87" s="55">
        <f t="shared" ref="BZ87:CP88" si="108">CC88</f>
        <v>0</v>
      </c>
      <c r="CD87" s="55">
        <f t="shared" si="108"/>
        <v>0</v>
      </c>
      <c r="CE87" s="55">
        <f t="shared" si="108"/>
        <v>0</v>
      </c>
      <c r="CF87" s="55">
        <f t="shared" si="108"/>
        <v>7116</v>
      </c>
      <c r="CG87" s="55">
        <f t="shared" si="108"/>
        <v>0</v>
      </c>
      <c r="CH87" s="55">
        <f t="shared" si="108"/>
        <v>0</v>
      </c>
      <c r="CI87" s="55">
        <f t="shared" si="108"/>
        <v>0</v>
      </c>
      <c r="CJ87" s="55">
        <f t="shared" si="108"/>
        <v>0</v>
      </c>
      <c r="CK87" s="55"/>
      <c r="CL87" s="55"/>
      <c r="CM87" s="55">
        <f t="shared" si="108"/>
        <v>0</v>
      </c>
      <c r="CN87" s="55">
        <f t="shared" si="108"/>
        <v>0</v>
      </c>
      <c r="CO87" s="55">
        <f t="shared" si="108"/>
        <v>7116</v>
      </c>
      <c r="CP87" s="55">
        <f t="shared" si="108"/>
        <v>0</v>
      </c>
      <c r="CQ87" s="55">
        <f t="shared" ref="CP87:DE88" si="109">CQ88</f>
        <v>0</v>
      </c>
      <c r="CR87" s="55">
        <f t="shared" si="109"/>
        <v>0</v>
      </c>
      <c r="CS87" s="55">
        <f t="shared" si="109"/>
        <v>0</v>
      </c>
      <c r="CT87" s="55">
        <f t="shared" si="109"/>
        <v>0</v>
      </c>
      <c r="CU87" s="55">
        <f t="shared" si="109"/>
        <v>0</v>
      </c>
      <c r="CV87" s="55">
        <f t="shared" si="109"/>
        <v>0</v>
      </c>
      <c r="CW87" s="55">
        <f t="shared" si="109"/>
        <v>7116</v>
      </c>
      <c r="CX87" s="55">
        <f t="shared" si="109"/>
        <v>0</v>
      </c>
      <c r="CY87" s="55">
        <f t="shared" si="109"/>
        <v>0</v>
      </c>
      <c r="CZ87" s="55">
        <f t="shared" si="109"/>
        <v>0</v>
      </c>
      <c r="DA87" s="55">
        <f t="shared" si="109"/>
        <v>0</v>
      </c>
      <c r="DB87" s="55">
        <f t="shared" si="109"/>
        <v>0</v>
      </c>
      <c r="DC87" s="55">
        <f t="shared" si="109"/>
        <v>0</v>
      </c>
      <c r="DD87" s="55">
        <f t="shared" si="109"/>
        <v>0</v>
      </c>
      <c r="DE87" s="55">
        <f t="shared" si="109"/>
        <v>7116</v>
      </c>
      <c r="DF87" s="55">
        <f t="shared" ref="CX87:DF88" si="110">DF88</f>
        <v>0</v>
      </c>
    </row>
    <row r="88" spans="1:110" s="10" customFormat="1" ht="69" customHeight="1">
      <c r="A88" s="89" t="s">
        <v>359</v>
      </c>
      <c r="B88" s="64" t="s">
        <v>134</v>
      </c>
      <c r="C88" s="64" t="s">
        <v>454</v>
      </c>
      <c r="D88" s="65" t="s">
        <v>332</v>
      </c>
      <c r="E88" s="64"/>
      <c r="F88" s="55"/>
      <c r="G88" s="55"/>
      <c r="H88" s="55"/>
      <c r="I88" s="55"/>
      <c r="J88" s="55"/>
      <c r="K88" s="84"/>
      <c r="L88" s="84"/>
      <c r="M88" s="55"/>
      <c r="N88" s="55"/>
      <c r="O88" s="55"/>
      <c r="P88" s="55"/>
      <c r="Q88" s="55"/>
      <c r="R88" s="85"/>
      <c r="S88" s="85"/>
      <c r="T88" s="55"/>
      <c r="U88" s="55"/>
      <c r="V88" s="85"/>
      <c r="W88" s="85"/>
      <c r="X88" s="55"/>
      <c r="Y88" s="55"/>
      <c r="Z88" s="85"/>
      <c r="AA88" s="55"/>
      <c r="AB88" s="55"/>
      <c r="AC88" s="85"/>
      <c r="AD88" s="85"/>
      <c r="AE88" s="85"/>
      <c r="AF88" s="55"/>
      <c r="AG88" s="85"/>
      <c r="AH88" s="55"/>
      <c r="AI88" s="85"/>
      <c r="AJ88" s="85"/>
      <c r="AK88" s="55"/>
      <c r="AL88" s="55"/>
      <c r="AM88" s="55">
        <f t="shared" si="105"/>
        <v>7179</v>
      </c>
      <c r="AN88" s="55">
        <f t="shared" si="105"/>
        <v>7179</v>
      </c>
      <c r="AO88" s="55">
        <f t="shared" si="105"/>
        <v>0</v>
      </c>
      <c r="AP88" s="55">
        <f t="shared" si="105"/>
        <v>0</v>
      </c>
      <c r="AQ88" s="55">
        <f t="shared" si="105"/>
        <v>7179</v>
      </c>
      <c r="AR88" s="55">
        <f t="shared" si="105"/>
        <v>0</v>
      </c>
      <c r="AS88" s="55">
        <f t="shared" si="105"/>
        <v>0</v>
      </c>
      <c r="AT88" s="55">
        <f t="shared" si="105"/>
        <v>7179</v>
      </c>
      <c r="AU88" s="55">
        <f t="shared" si="105"/>
        <v>0</v>
      </c>
      <c r="AV88" s="55">
        <f t="shared" si="105"/>
        <v>0</v>
      </c>
      <c r="AW88" s="55">
        <f t="shared" si="105"/>
        <v>0</v>
      </c>
      <c r="AX88" s="55">
        <f t="shared" si="105"/>
        <v>0</v>
      </c>
      <c r="AY88" s="55">
        <f t="shared" si="105"/>
        <v>7179</v>
      </c>
      <c r="AZ88" s="55">
        <f t="shared" si="106"/>
        <v>0</v>
      </c>
      <c r="BA88" s="55">
        <f t="shared" si="106"/>
        <v>0</v>
      </c>
      <c r="BB88" s="55">
        <f t="shared" si="106"/>
        <v>0</v>
      </c>
      <c r="BC88" s="55">
        <f t="shared" si="106"/>
        <v>0</v>
      </c>
      <c r="BD88" s="55">
        <f t="shared" si="106"/>
        <v>0</v>
      </c>
      <c r="BE88" s="55">
        <f t="shared" si="106"/>
        <v>7179</v>
      </c>
      <c r="BF88" s="55">
        <f t="shared" si="106"/>
        <v>0</v>
      </c>
      <c r="BG88" s="55">
        <f t="shared" si="106"/>
        <v>0</v>
      </c>
      <c r="BH88" s="55">
        <f t="shared" si="106"/>
        <v>0</v>
      </c>
      <c r="BI88" s="55">
        <f t="shared" si="106"/>
        <v>0</v>
      </c>
      <c r="BJ88" s="55">
        <f t="shared" si="106"/>
        <v>0</v>
      </c>
      <c r="BK88" s="55">
        <f t="shared" si="106"/>
        <v>0</v>
      </c>
      <c r="BL88" s="55">
        <f t="shared" si="106"/>
        <v>7179</v>
      </c>
      <c r="BM88" s="55">
        <f t="shared" si="107"/>
        <v>0</v>
      </c>
      <c r="BN88" s="55">
        <f t="shared" si="107"/>
        <v>0</v>
      </c>
      <c r="BO88" s="55">
        <f t="shared" si="107"/>
        <v>0</v>
      </c>
      <c r="BP88" s="55">
        <f t="shared" si="107"/>
        <v>0</v>
      </c>
      <c r="BQ88" s="55">
        <f t="shared" si="107"/>
        <v>0</v>
      </c>
      <c r="BR88" s="55">
        <f t="shared" si="107"/>
        <v>7179</v>
      </c>
      <c r="BS88" s="55">
        <f t="shared" si="107"/>
        <v>0</v>
      </c>
      <c r="BT88" s="55">
        <f t="shared" si="107"/>
        <v>0</v>
      </c>
      <c r="BU88" s="55">
        <f t="shared" si="107"/>
        <v>0</v>
      </c>
      <c r="BV88" s="55">
        <f t="shared" si="107"/>
        <v>-63</v>
      </c>
      <c r="BW88" s="55">
        <f t="shared" si="107"/>
        <v>0</v>
      </c>
      <c r="BX88" s="55">
        <f t="shared" si="107"/>
        <v>0</v>
      </c>
      <c r="BY88" s="55">
        <f t="shared" si="107"/>
        <v>7116</v>
      </c>
      <c r="BZ88" s="55">
        <f t="shared" si="108"/>
        <v>0</v>
      </c>
      <c r="CA88" s="55">
        <f t="shared" si="108"/>
        <v>0</v>
      </c>
      <c r="CB88" s="55">
        <f t="shared" si="108"/>
        <v>0</v>
      </c>
      <c r="CC88" s="55">
        <f t="shared" si="108"/>
        <v>0</v>
      </c>
      <c r="CD88" s="55">
        <f t="shared" si="108"/>
        <v>0</v>
      </c>
      <c r="CE88" s="55">
        <f t="shared" si="108"/>
        <v>0</v>
      </c>
      <c r="CF88" s="55">
        <f t="shared" si="108"/>
        <v>7116</v>
      </c>
      <c r="CG88" s="55">
        <f t="shared" si="108"/>
        <v>0</v>
      </c>
      <c r="CH88" s="55">
        <f t="shared" si="108"/>
        <v>0</v>
      </c>
      <c r="CI88" s="55">
        <f t="shared" si="108"/>
        <v>0</v>
      </c>
      <c r="CJ88" s="55">
        <f t="shared" si="108"/>
        <v>0</v>
      </c>
      <c r="CK88" s="55"/>
      <c r="CL88" s="55"/>
      <c r="CM88" s="55">
        <f t="shared" si="108"/>
        <v>0</v>
      </c>
      <c r="CN88" s="55">
        <f t="shared" si="108"/>
        <v>0</v>
      </c>
      <c r="CO88" s="55">
        <f t="shared" si="108"/>
        <v>7116</v>
      </c>
      <c r="CP88" s="55">
        <f t="shared" si="109"/>
        <v>0</v>
      </c>
      <c r="CQ88" s="55">
        <f t="shared" si="109"/>
        <v>0</v>
      </c>
      <c r="CR88" s="55">
        <f t="shared" si="109"/>
        <v>0</v>
      </c>
      <c r="CS88" s="55">
        <f t="shared" si="109"/>
        <v>0</v>
      </c>
      <c r="CT88" s="55">
        <f t="shared" si="109"/>
        <v>0</v>
      </c>
      <c r="CU88" s="55">
        <f t="shared" si="109"/>
        <v>0</v>
      </c>
      <c r="CV88" s="55">
        <f t="shared" si="109"/>
        <v>0</v>
      </c>
      <c r="CW88" s="55">
        <f t="shared" si="109"/>
        <v>7116</v>
      </c>
      <c r="CX88" s="55">
        <f t="shared" si="110"/>
        <v>0</v>
      </c>
      <c r="CY88" s="55">
        <f t="shared" si="110"/>
        <v>0</v>
      </c>
      <c r="CZ88" s="55">
        <f t="shared" si="110"/>
        <v>0</v>
      </c>
      <c r="DA88" s="55">
        <f t="shared" si="110"/>
        <v>0</v>
      </c>
      <c r="DB88" s="55">
        <f t="shared" si="110"/>
        <v>0</v>
      </c>
      <c r="DC88" s="55">
        <f t="shared" si="110"/>
        <v>0</v>
      </c>
      <c r="DD88" s="55">
        <f t="shared" si="110"/>
        <v>0</v>
      </c>
      <c r="DE88" s="55">
        <f t="shared" si="110"/>
        <v>7116</v>
      </c>
      <c r="DF88" s="55">
        <f t="shared" si="110"/>
        <v>0</v>
      </c>
    </row>
    <row r="89" spans="1:110" s="10" customFormat="1" ht="55.5" customHeight="1">
      <c r="A89" s="63" t="s">
        <v>144</v>
      </c>
      <c r="B89" s="64" t="s">
        <v>134</v>
      </c>
      <c r="C89" s="64" t="s">
        <v>454</v>
      </c>
      <c r="D89" s="65" t="s">
        <v>332</v>
      </c>
      <c r="E89" s="64" t="s">
        <v>145</v>
      </c>
      <c r="F89" s="55"/>
      <c r="G89" s="55"/>
      <c r="H89" s="55"/>
      <c r="I89" s="55"/>
      <c r="J89" s="55"/>
      <c r="K89" s="84"/>
      <c r="L89" s="84"/>
      <c r="M89" s="55"/>
      <c r="N89" s="55"/>
      <c r="O89" s="55"/>
      <c r="P89" s="55"/>
      <c r="Q89" s="55"/>
      <c r="R89" s="85"/>
      <c r="S89" s="85"/>
      <c r="T89" s="55"/>
      <c r="U89" s="55"/>
      <c r="V89" s="85"/>
      <c r="W89" s="85"/>
      <c r="X89" s="55"/>
      <c r="Y89" s="55"/>
      <c r="Z89" s="85"/>
      <c r="AA89" s="55"/>
      <c r="AB89" s="55"/>
      <c r="AC89" s="85"/>
      <c r="AD89" s="85"/>
      <c r="AE89" s="85"/>
      <c r="AF89" s="55"/>
      <c r="AG89" s="85"/>
      <c r="AH89" s="55"/>
      <c r="AI89" s="85"/>
      <c r="AJ89" s="85"/>
      <c r="AK89" s="55"/>
      <c r="AL89" s="55"/>
      <c r="AM89" s="55">
        <f>AN89-AK89</f>
        <v>7179</v>
      </c>
      <c r="AN89" s="55">
        <v>7179</v>
      </c>
      <c r="AO89" s="85"/>
      <c r="AP89" s="85"/>
      <c r="AQ89" s="55">
        <f>AN89+AP89</f>
        <v>7179</v>
      </c>
      <c r="AR89" s="56">
        <f>AO89</f>
        <v>0</v>
      </c>
      <c r="AS89" s="85"/>
      <c r="AT89" s="55">
        <f>AQ89+AS89</f>
        <v>7179</v>
      </c>
      <c r="AU89" s="56">
        <f>AR89</f>
        <v>0</v>
      </c>
      <c r="AV89" s="55"/>
      <c r="AW89" s="55"/>
      <c r="AX89" s="85"/>
      <c r="AY89" s="55">
        <f>AT89+AV89+AW89+AX89</f>
        <v>7179</v>
      </c>
      <c r="AZ89" s="55">
        <f>AU89+AX89</f>
        <v>0</v>
      </c>
      <c r="BA89" s="85"/>
      <c r="BB89" s="85"/>
      <c r="BC89" s="85"/>
      <c r="BD89" s="85"/>
      <c r="BE89" s="55">
        <f>AY89+BA89+BB89+BC89+BD89</f>
        <v>7179</v>
      </c>
      <c r="BF89" s="56">
        <f>AZ89+BD89</f>
        <v>0</v>
      </c>
      <c r="BG89" s="55"/>
      <c r="BH89" s="55"/>
      <c r="BI89" s="86"/>
      <c r="BJ89" s="86"/>
      <c r="BK89" s="86"/>
      <c r="BL89" s="55">
        <f>BE89+BG89+BH89+BI89+BJ89+BK89</f>
        <v>7179</v>
      </c>
      <c r="BM89" s="55">
        <f>BF89+BK89</f>
        <v>0</v>
      </c>
      <c r="BN89" s="85"/>
      <c r="BO89" s="85"/>
      <c r="BP89" s="85"/>
      <c r="BQ89" s="85"/>
      <c r="BR89" s="55">
        <f>BL89+BN89+BO89+BP89+BQ89</f>
        <v>7179</v>
      </c>
      <c r="BS89" s="55">
        <f>BM89+BQ89</f>
        <v>0</v>
      </c>
      <c r="BT89" s="87"/>
      <c r="BU89" s="87"/>
      <c r="BV89" s="55">
        <v>-63</v>
      </c>
      <c r="BW89" s="87"/>
      <c r="BX89" s="87"/>
      <c r="BY89" s="55">
        <f>BR89+BT89+BU89+BV89+BW89+BX89</f>
        <v>7116</v>
      </c>
      <c r="BZ89" s="55">
        <f>BS89+BX89</f>
        <v>0</v>
      </c>
      <c r="CA89" s="85"/>
      <c r="CB89" s="85"/>
      <c r="CC89" s="85"/>
      <c r="CD89" s="85"/>
      <c r="CE89" s="85"/>
      <c r="CF89" s="55">
        <f>BY89+CA89+CB89+CC89+CE89</f>
        <v>7116</v>
      </c>
      <c r="CG89" s="55">
        <f>BZ89+CE89</f>
        <v>0</v>
      </c>
      <c r="CH89" s="85"/>
      <c r="CI89" s="85"/>
      <c r="CJ89" s="85"/>
      <c r="CK89" s="85"/>
      <c r="CL89" s="85"/>
      <c r="CM89" s="85"/>
      <c r="CN89" s="85"/>
      <c r="CO89" s="55">
        <f>CF89+CH89+CI89+CJ89+CK89+CL89+CM89+CN89</f>
        <v>7116</v>
      </c>
      <c r="CP89" s="55">
        <f>CG89+CN89</f>
        <v>0</v>
      </c>
      <c r="CQ89" s="55"/>
      <c r="CR89" s="85"/>
      <c r="CS89" s="85"/>
      <c r="CT89" s="85"/>
      <c r="CU89" s="85"/>
      <c r="CV89" s="85"/>
      <c r="CW89" s="55">
        <f>CO89+CQ89+CR89+CS89+CT89+CU89+CV89</f>
        <v>7116</v>
      </c>
      <c r="CX89" s="55">
        <f>CP89+CV89</f>
        <v>0</v>
      </c>
      <c r="CY89" s="55"/>
      <c r="CZ89" s="85"/>
      <c r="DA89" s="85"/>
      <c r="DB89" s="85"/>
      <c r="DC89" s="85"/>
      <c r="DD89" s="85"/>
      <c r="DE89" s="55">
        <f>CW89+CY89+CZ89+DA89+DB89+DC89+DD89</f>
        <v>7116</v>
      </c>
      <c r="DF89" s="55">
        <f>CX89+DD89</f>
        <v>0</v>
      </c>
    </row>
    <row r="90" spans="1:110" s="10" customFormat="1" ht="40.5" customHeight="1">
      <c r="A90" s="63" t="s">
        <v>360</v>
      </c>
      <c r="B90" s="64" t="s">
        <v>134</v>
      </c>
      <c r="C90" s="64" t="s">
        <v>454</v>
      </c>
      <c r="D90" s="65" t="s">
        <v>329</v>
      </c>
      <c r="E90" s="64"/>
      <c r="F90" s="55"/>
      <c r="G90" s="55"/>
      <c r="H90" s="55"/>
      <c r="I90" s="55"/>
      <c r="J90" s="55"/>
      <c r="K90" s="84"/>
      <c r="L90" s="84"/>
      <c r="M90" s="55"/>
      <c r="N90" s="55"/>
      <c r="O90" s="55"/>
      <c r="P90" s="55"/>
      <c r="Q90" s="55"/>
      <c r="R90" s="85"/>
      <c r="S90" s="85"/>
      <c r="T90" s="55"/>
      <c r="U90" s="55"/>
      <c r="V90" s="85"/>
      <c r="W90" s="85"/>
      <c r="X90" s="55"/>
      <c r="Y90" s="55"/>
      <c r="Z90" s="85"/>
      <c r="AA90" s="55"/>
      <c r="AB90" s="55"/>
      <c r="AC90" s="85"/>
      <c r="AD90" s="85"/>
      <c r="AE90" s="85"/>
      <c r="AF90" s="55"/>
      <c r="AG90" s="85"/>
      <c r="AH90" s="55"/>
      <c r="AI90" s="85"/>
      <c r="AJ90" s="85"/>
      <c r="AK90" s="55"/>
      <c r="AL90" s="55"/>
      <c r="AM90" s="55">
        <f t="shared" ref="AM90:BB91" si="111">AM91</f>
        <v>3970</v>
      </c>
      <c r="AN90" s="55">
        <f t="shared" si="111"/>
        <v>3970</v>
      </c>
      <c r="AO90" s="55">
        <f t="shared" si="111"/>
        <v>0</v>
      </c>
      <c r="AP90" s="55">
        <f t="shared" si="111"/>
        <v>0</v>
      </c>
      <c r="AQ90" s="55">
        <f t="shared" si="111"/>
        <v>3970</v>
      </c>
      <c r="AR90" s="55">
        <f t="shared" si="111"/>
        <v>0</v>
      </c>
      <c r="AS90" s="55">
        <f t="shared" si="111"/>
        <v>0</v>
      </c>
      <c r="AT90" s="55">
        <f t="shared" si="111"/>
        <v>3970</v>
      </c>
      <c r="AU90" s="55">
        <f t="shared" si="111"/>
        <v>0</v>
      </c>
      <c r="AV90" s="55">
        <f t="shared" si="111"/>
        <v>0</v>
      </c>
      <c r="AW90" s="55">
        <f t="shared" si="111"/>
        <v>0</v>
      </c>
      <c r="AX90" s="55">
        <f t="shared" si="111"/>
        <v>0</v>
      </c>
      <c r="AY90" s="55">
        <f t="shared" si="111"/>
        <v>3970</v>
      </c>
      <c r="AZ90" s="55">
        <f t="shared" si="111"/>
        <v>0</v>
      </c>
      <c r="BA90" s="55">
        <f t="shared" si="111"/>
        <v>5742</v>
      </c>
      <c r="BB90" s="55">
        <f t="shared" si="111"/>
        <v>0</v>
      </c>
      <c r="BC90" s="55">
        <f t="shared" ref="AZ90:BO91" si="112">BC91</f>
        <v>0</v>
      </c>
      <c r="BD90" s="55">
        <f t="shared" si="112"/>
        <v>0</v>
      </c>
      <c r="BE90" s="55">
        <f t="shared" si="112"/>
        <v>9712</v>
      </c>
      <c r="BF90" s="55">
        <f t="shared" si="112"/>
        <v>0</v>
      </c>
      <c r="BG90" s="55">
        <f t="shared" si="112"/>
        <v>0</v>
      </c>
      <c r="BH90" s="55">
        <f t="shared" si="112"/>
        <v>0</v>
      </c>
      <c r="BI90" s="55">
        <f t="shared" si="112"/>
        <v>0</v>
      </c>
      <c r="BJ90" s="55">
        <f t="shared" si="112"/>
        <v>0</v>
      </c>
      <c r="BK90" s="55">
        <f t="shared" si="112"/>
        <v>0</v>
      </c>
      <c r="BL90" s="55">
        <f t="shared" si="112"/>
        <v>9712</v>
      </c>
      <c r="BM90" s="55">
        <f t="shared" si="112"/>
        <v>0</v>
      </c>
      <c r="BN90" s="55">
        <f t="shared" si="112"/>
        <v>0</v>
      </c>
      <c r="BO90" s="55">
        <f t="shared" si="112"/>
        <v>0</v>
      </c>
      <c r="BP90" s="55">
        <f t="shared" ref="BM90:CB91" si="113">BP91</f>
        <v>0</v>
      </c>
      <c r="BQ90" s="55">
        <f t="shared" si="113"/>
        <v>0</v>
      </c>
      <c r="BR90" s="55">
        <f t="shared" si="113"/>
        <v>9712</v>
      </c>
      <c r="BS90" s="55">
        <f t="shared" si="113"/>
        <v>0</v>
      </c>
      <c r="BT90" s="55">
        <f t="shared" si="113"/>
        <v>0</v>
      </c>
      <c r="BU90" s="55">
        <f t="shared" si="113"/>
        <v>0</v>
      </c>
      <c r="BV90" s="55">
        <f t="shared" si="113"/>
        <v>0</v>
      </c>
      <c r="BW90" s="55">
        <f t="shared" si="113"/>
        <v>0</v>
      </c>
      <c r="BX90" s="55">
        <f t="shared" si="113"/>
        <v>0</v>
      </c>
      <c r="BY90" s="55">
        <f t="shared" si="113"/>
        <v>9712</v>
      </c>
      <c r="BZ90" s="55">
        <f t="shared" si="113"/>
        <v>0</v>
      </c>
      <c r="CA90" s="55">
        <f t="shared" si="113"/>
        <v>0</v>
      </c>
      <c r="CB90" s="55">
        <f t="shared" si="113"/>
        <v>-353</v>
      </c>
      <c r="CC90" s="55">
        <f t="shared" ref="BZ90:CP91" si="114">CC91</f>
        <v>0</v>
      </c>
      <c r="CD90" s="55">
        <f t="shared" si="114"/>
        <v>0</v>
      </c>
      <c r="CE90" s="55">
        <f t="shared" si="114"/>
        <v>0</v>
      </c>
      <c r="CF90" s="55">
        <f t="shared" si="114"/>
        <v>9359</v>
      </c>
      <c r="CG90" s="55">
        <f t="shared" si="114"/>
        <v>0</v>
      </c>
      <c r="CH90" s="55">
        <f t="shared" si="114"/>
        <v>0</v>
      </c>
      <c r="CI90" s="55">
        <f t="shared" si="114"/>
        <v>0</v>
      </c>
      <c r="CJ90" s="55">
        <f t="shared" si="114"/>
        <v>0</v>
      </c>
      <c r="CK90" s="55"/>
      <c r="CL90" s="55"/>
      <c r="CM90" s="55">
        <f t="shared" si="114"/>
        <v>0</v>
      </c>
      <c r="CN90" s="55">
        <f t="shared" si="114"/>
        <v>0</v>
      </c>
      <c r="CO90" s="55">
        <f t="shared" si="114"/>
        <v>9359</v>
      </c>
      <c r="CP90" s="55">
        <f t="shared" si="114"/>
        <v>0</v>
      </c>
      <c r="CQ90" s="55">
        <f t="shared" ref="CP90:DE91" si="115">CQ91</f>
        <v>0</v>
      </c>
      <c r="CR90" s="55">
        <f t="shared" si="115"/>
        <v>0</v>
      </c>
      <c r="CS90" s="55">
        <f t="shared" si="115"/>
        <v>0</v>
      </c>
      <c r="CT90" s="55">
        <f t="shared" si="115"/>
        <v>0</v>
      </c>
      <c r="CU90" s="55">
        <f t="shared" si="115"/>
        <v>0</v>
      </c>
      <c r="CV90" s="55">
        <f t="shared" si="115"/>
        <v>0</v>
      </c>
      <c r="CW90" s="55">
        <f t="shared" si="115"/>
        <v>9359</v>
      </c>
      <c r="CX90" s="55">
        <f t="shared" si="115"/>
        <v>0</v>
      </c>
      <c r="CY90" s="55">
        <f t="shared" si="115"/>
        <v>0</v>
      </c>
      <c r="CZ90" s="55">
        <f t="shared" si="115"/>
        <v>0</v>
      </c>
      <c r="DA90" s="55">
        <f t="shared" si="115"/>
        <v>0</v>
      </c>
      <c r="DB90" s="55">
        <f t="shared" si="115"/>
        <v>0</v>
      </c>
      <c r="DC90" s="55">
        <f t="shared" si="115"/>
        <v>0</v>
      </c>
      <c r="DD90" s="55">
        <f t="shared" si="115"/>
        <v>0</v>
      </c>
      <c r="DE90" s="55">
        <f t="shared" si="115"/>
        <v>9359</v>
      </c>
      <c r="DF90" s="55">
        <f t="shared" ref="CX90:DF91" si="116">DF91</f>
        <v>0</v>
      </c>
    </row>
    <row r="91" spans="1:110" s="10" customFormat="1" ht="50.25" customHeight="1">
      <c r="A91" s="63" t="s">
        <v>361</v>
      </c>
      <c r="B91" s="64" t="s">
        <v>134</v>
      </c>
      <c r="C91" s="64" t="s">
        <v>454</v>
      </c>
      <c r="D91" s="65" t="s">
        <v>330</v>
      </c>
      <c r="E91" s="64"/>
      <c r="F91" s="55"/>
      <c r="G91" s="55"/>
      <c r="H91" s="55"/>
      <c r="I91" s="55"/>
      <c r="J91" s="55"/>
      <c r="K91" s="84"/>
      <c r="L91" s="84"/>
      <c r="M91" s="55"/>
      <c r="N91" s="55"/>
      <c r="O91" s="55"/>
      <c r="P91" s="55"/>
      <c r="Q91" s="55"/>
      <c r="R91" s="85"/>
      <c r="S91" s="85"/>
      <c r="T91" s="55"/>
      <c r="U91" s="55"/>
      <c r="V91" s="85"/>
      <c r="W91" s="85"/>
      <c r="X91" s="55"/>
      <c r="Y91" s="55"/>
      <c r="Z91" s="85"/>
      <c r="AA91" s="55"/>
      <c r="AB91" s="55"/>
      <c r="AC91" s="85"/>
      <c r="AD91" s="85"/>
      <c r="AE91" s="85"/>
      <c r="AF91" s="55"/>
      <c r="AG91" s="85"/>
      <c r="AH91" s="55"/>
      <c r="AI91" s="85"/>
      <c r="AJ91" s="85"/>
      <c r="AK91" s="55"/>
      <c r="AL91" s="55"/>
      <c r="AM91" s="55">
        <f t="shared" si="111"/>
        <v>3970</v>
      </c>
      <c r="AN91" s="55">
        <f t="shared" si="111"/>
        <v>3970</v>
      </c>
      <c r="AO91" s="55">
        <f t="shared" si="111"/>
        <v>0</v>
      </c>
      <c r="AP91" s="55">
        <f t="shared" si="111"/>
        <v>0</v>
      </c>
      <c r="AQ91" s="55">
        <f t="shared" si="111"/>
        <v>3970</v>
      </c>
      <c r="AR91" s="55">
        <f t="shared" si="111"/>
        <v>0</v>
      </c>
      <c r="AS91" s="55">
        <f t="shared" si="111"/>
        <v>0</v>
      </c>
      <c r="AT91" s="55">
        <f t="shared" si="111"/>
        <v>3970</v>
      </c>
      <c r="AU91" s="55">
        <f t="shared" si="111"/>
        <v>0</v>
      </c>
      <c r="AV91" s="55">
        <f t="shared" si="111"/>
        <v>0</v>
      </c>
      <c r="AW91" s="55">
        <f t="shared" si="111"/>
        <v>0</v>
      </c>
      <c r="AX91" s="55">
        <f t="shared" si="111"/>
        <v>0</v>
      </c>
      <c r="AY91" s="55">
        <f t="shared" si="111"/>
        <v>3970</v>
      </c>
      <c r="AZ91" s="55">
        <f t="shared" si="112"/>
        <v>0</v>
      </c>
      <c r="BA91" s="55">
        <f t="shared" si="112"/>
        <v>5742</v>
      </c>
      <c r="BB91" s="55">
        <f t="shared" si="112"/>
        <v>0</v>
      </c>
      <c r="BC91" s="55">
        <f t="shared" si="112"/>
        <v>0</v>
      </c>
      <c r="BD91" s="55">
        <f t="shared" si="112"/>
        <v>0</v>
      </c>
      <c r="BE91" s="55">
        <f t="shared" si="112"/>
        <v>9712</v>
      </c>
      <c r="BF91" s="55">
        <f t="shared" si="112"/>
        <v>0</v>
      </c>
      <c r="BG91" s="55">
        <f t="shared" si="112"/>
        <v>0</v>
      </c>
      <c r="BH91" s="55">
        <f t="shared" si="112"/>
        <v>0</v>
      </c>
      <c r="BI91" s="55">
        <f t="shared" si="112"/>
        <v>0</v>
      </c>
      <c r="BJ91" s="55">
        <f t="shared" si="112"/>
        <v>0</v>
      </c>
      <c r="BK91" s="55">
        <f t="shared" si="112"/>
        <v>0</v>
      </c>
      <c r="BL91" s="55">
        <f t="shared" si="112"/>
        <v>9712</v>
      </c>
      <c r="BM91" s="55">
        <f t="shared" si="113"/>
        <v>0</v>
      </c>
      <c r="BN91" s="55">
        <f t="shared" si="113"/>
        <v>0</v>
      </c>
      <c r="BO91" s="55">
        <f t="shared" si="113"/>
        <v>0</v>
      </c>
      <c r="BP91" s="55">
        <f t="shared" si="113"/>
        <v>0</v>
      </c>
      <c r="BQ91" s="55">
        <f t="shared" si="113"/>
        <v>0</v>
      </c>
      <c r="BR91" s="55">
        <f t="shared" si="113"/>
        <v>9712</v>
      </c>
      <c r="BS91" s="55">
        <f t="shared" si="113"/>
        <v>0</v>
      </c>
      <c r="BT91" s="55">
        <f t="shared" si="113"/>
        <v>0</v>
      </c>
      <c r="BU91" s="55">
        <f t="shared" si="113"/>
        <v>0</v>
      </c>
      <c r="BV91" s="55">
        <f t="shared" si="113"/>
        <v>0</v>
      </c>
      <c r="BW91" s="55">
        <f t="shared" si="113"/>
        <v>0</v>
      </c>
      <c r="BX91" s="55">
        <f t="shared" si="113"/>
        <v>0</v>
      </c>
      <c r="BY91" s="55">
        <f t="shared" si="113"/>
        <v>9712</v>
      </c>
      <c r="BZ91" s="55">
        <f t="shared" si="114"/>
        <v>0</v>
      </c>
      <c r="CA91" s="55">
        <f t="shared" si="114"/>
        <v>0</v>
      </c>
      <c r="CB91" s="55">
        <f t="shared" si="114"/>
        <v>-353</v>
      </c>
      <c r="CC91" s="55">
        <f t="shared" si="114"/>
        <v>0</v>
      </c>
      <c r="CD91" s="55">
        <f t="shared" si="114"/>
        <v>0</v>
      </c>
      <c r="CE91" s="55">
        <f t="shared" si="114"/>
        <v>0</v>
      </c>
      <c r="CF91" s="55">
        <f t="shared" si="114"/>
        <v>9359</v>
      </c>
      <c r="CG91" s="55">
        <f t="shared" si="114"/>
        <v>0</v>
      </c>
      <c r="CH91" s="55">
        <f t="shared" si="114"/>
        <v>0</v>
      </c>
      <c r="CI91" s="55">
        <f t="shared" si="114"/>
        <v>0</v>
      </c>
      <c r="CJ91" s="55">
        <f t="shared" si="114"/>
        <v>0</v>
      </c>
      <c r="CK91" s="55"/>
      <c r="CL91" s="55"/>
      <c r="CM91" s="55">
        <f t="shared" si="114"/>
        <v>0</v>
      </c>
      <c r="CN91" s="55">
        <f t="shared" si="114"/>
        <v>0</v>
      </c>
      <c r="CO91" s="55">
        <f t="shared" si="114"/>
        <v>9359</v>
      </c>
      <c r="CP91" s="55">
        <f t="shared" si="115"/>
        <v>0</v>
      </c>
      <c r="CQ91" s="55">
        <f t="shared" si="115"/>
        <v>0</v>
      </c>
      <c r="CR91" s="55">
        <f t="shared" si="115"/>
        <v>0</v>
      </c>
      <c r="CS91" s="55">
        <f t="shared" si="115"/>
        <v>0</v>
      </c>
      <c r="CT91" s="55">
        <f t="shared" si="115"/>
        <v>0</v>
      </c>
      <c r="CU91" s="55">
        <f t="shared" si="115"/>
        <v>0</v>
      </c>
      <c r="CV91" s="55">
        <f t="shared" si="115"/>
        <v>0</v>
      </c>
      <c r="CW91" s="55">
        <f t="shared" si="115"/>
        <v>9359</v>
      </c>
      <c r="CX91" s="55">
        <f t="shared" si="116"/>
        <v>0</v>
      </c>
      <c r="CY91" s="55">
        <f t="shared" si="116"/>
        <v>0</v>
      </c>
      <c r="CZ91" s="55">
        <f t="shared" si="116"/>
        <v>0</v>
      </c>
      <c r="DA91" s="55">
        <f t="shared" si="116"/>
        <v>0</v>
      </c>
      <c r="DB91" s="55">
        <f t="shared" si="116"/>
        <v>0</v>
      </c>
      <c r="DC91" s="55">
        <f t="shared" si="116"/>
        <v>0</v>
      </c>
      <c r="DD91" s="55">
        <f t="shared" si="116"/>
        <v>0</v>
      </c>
      <c r="DE91" s="55">
        <f t="shared" si="116"/>
        <v>9359</v>
      </c>
      <c r="DF91" s="55">
        <f t="shared" si="116"/>
        <v>0</v>
      </c>
    </row>
    <row r="92" spans="1:110" s="10" customFormat="1" ht="56.25" customHeight="1">
      <c r="A92" s="63" t="s">
        <v>144</v>
      </c>
      <c r="B92" s="64" t="s">
        <v>134</v>
      </c>
      <c r="C92" s="64" t="s">
        <v>454</v>
      </c>
      <c r="D92" s="65" t="s">
        <v>330</v>
      </c>
      <c r="E92" s="64" t="s">
        <v>145</v>
      </c>
      <c r="F92" s="55"/>
      <c r="G92" s="55"/>
      <c r="H92" s="55"/>
      <c r="I92" s="55"/>
      <c r="J92" s="55"/>
      <c r="K92" s="84"/>
      <c r="L92" s="84"/>
      <c r="M92" s="55"/>
      <c r="N92" s="55"/>
      <c r="O92" s="55"/>
      <c r="P92" s="55"/>
      <c r="Q92" s="55"/>
      <c r="R92" s="85"/>
      <c r="S92" s="85"/>
      <c r="T92" s="55"/>
      <c r="U92" s="55"/>
      <c r="V92" s="85"/>
      <c r="W92" s="85"/>
      <c r="X92" s="55"/>
      <c r="Y92" s="55"/>
      <c r="Z92" s="85"/>
      <c r="AA92" s="55"/>
      <c r="AB92" s="55"/>
      <c r="AC92" s="85"/>
      <c r="AD92" s="85"/>
      <c r="AE92" s="85"/>
      <c r="AF92" s="55"/>
      <c r="AG92" s="85"/>
      <c r="AH92" s="55"/>
      <c r="AI92" s="85"/>
      <c r="AJ92" s="85"/>
      <c r="AK92" s="55"/>
      <c r="AL92" s="55"/>
      <c r="AM92" s="55">
        <f>AN92-AK92</f>
        <v>3970</v>
      </c>
      <c r="AN92" s="55">
        <v>3970</v>
      </c>
      <c r="AO92" s="85"/>
      <c r="AP92" s="85"/>
      <c r="AQ92" s="55">
        <f>AN92+AP92</f>
        <v>3970</v>
      </c>
      <c r="AR92" s="56">
        <f>AO92</f>
        <v>0</v>
      </c>
      <c r="AS92" s="85"/>
      <c r="AT92" s="55">
        <f>AQ92+AS92</f>
        <v>3970</v>
      </c>
      <c r="AU92" s="56">
        <f>AR92</f>
        <v>0</v>
      </c>
      <c r="AV92" s="85"/>
      <c r="AW92" s="85"/>
      <c r="AX92" s="85"/>
      <c r="AY92" s="55">
        <f>AT92+AV92+AW92+AX92</f>
        <v>3970</v>
      </c>
      <c r="AZ92" s="55">
        <f>AU92+AX92</f>
        <v>0</v>
      </c>
      <c r="BA92" s="85">
        <f>5742</f>
        <v>5742</v>
      </c>
      <c r="BB92" s="85"/>
      <c r="BC92" s="85"/>
      <c r="BD92" s="85"/>
      <c r="BE92" s="55">
        <f>AY92+BA92+BB92+BC92+BD92</f>
        <v>9712</v>
      </c>
      <c r="BF92" s="56">
        <f>AZ92+BD92</f>
        <v>0</v>
      </c>
      <c r="BG92" s="55"/>
      <c r="BH92" s="55"/>
      <c r="BI92" s="86"/>
      <c r="BJ92" s="86"/>
      <c r="BK92" s="86"/>
      <c r="BL92" s="55">
        <f>BE92+BG92+BH92+BI92+BJ92+BK92</f>
        <v>9712</v>
      </c>
      <c r="BM92" s="55">
        <f>BF92+BK92</f>
        <v>0</v>
      </c>
      <c r="BN92" s="85"/>
      <c r="BO92" s="85"/>
      <c r="BP92" s="85"/>
      <c r="BQ92" s="85"/>
      <c r="BR92" s="55">
        <f>BL92+BN92+BO92+BP92+BQ92</f>
        <v>9712</v>
      </c>
      <c r="BS92" s="55">
        <f>BM92+BQ92</f>
        <v>0</v>
      </c>
      <c r="BT92" s="87"/>
      <c r="BU92" s="87"/>
      <c r="BV92" s="87"/>
      <c r="BW92" s="87"/>
      <c r="BX92" s="87"/>
      <c r="BY92" s="55">
        <f>BR92+BT92+BU92+BV92+BW92+BX92</f>
        <v>9712</v>
      </c>
      <c r="BZ92" s="55">
        <f>BS92+BX92</f>
        <v>0</v>
      </c>
      <c r="CA92" s="85"/>
      <c r="CB92" s="56">
        <v>-353</v>
      </c>
      <c r="CC92" s="85"/>
      <c r="CD92" s="85"/>
      <c r="CE92" s="85"/>
      <c r="CF92" s="55">
        <f>BY92+CA92+CB92+CC92+CE92</f>
        <v>9359</v>
      </c>
      <c r="CG92" s="55">
        <f>BZ92+CE92</f>
        <v>0</v>
      </c>
      <c r="CH92" s="85"/>
      <c r="CI92" s="85"/>
      <c r="CJ92" s="85"/>
      <c r="CK92" s="85"/>
      <c r="CL92" s="85"/>
      <c r="CM92" s="85"/>
      <c r="CN92" s="85"/>
      <c r="CO92" s="55">
        <f>CF92+CH92+CI92+CJ92+CK92+CL92+CM92+CN92</f>
        <v>9359</v>
      </c>
      <c r="CP92" s="55">
        <f>CG92+CN92</f>
        <v>0</v>
      </c>
      <c r="CQ92" s="55"/>
      <c r="CR92" s="85"/>
      <c r="CS92" s="85"/>
      <c r="CT92" s="85"/>
      <c r="CU92" s="85"/>
      <c r="CV92" s="85"/>
      <c r="CW92" s="55">
        <f>CO92+CQ92+CR92+CS92+CT92+CU92+CV92</f>
        <v>9359</v>
      </c>
      <c r="CX92" s="55">
        <f>CP92+CV92</f>
        <v>0</v>
      </c>
      <c r="CY92" s="55"/>
      <c r="CZ92" s="85"/>
      <c r="DA92" s="85"/>
      <c r="DB92" s="85"/>
      <c r="DC92" s="85"/>
      <c r="DD92" s="85"/>
      <c r="DE92" s="55">
        <f>CW92+CY92+CZ92+DA92+DB92+DC92+DD92</f>
        <v>9359</v>
      </c>
      <c r="DF92" s="55">
        <f>CX92+DD92</f>
        <v>0</v>
      </c>
    </row>
    <row r="93" spans="1:110" s="10" customFormat="1" ht="72" customHeight="1">
      <c r="A93" s="63" t="s">
        <v>178</v>
      </c>
      <c r="B93" s="64" t="s">
        <v>134</v>
      </c>
      <c r="C93" s="64" t="s">
        <v>454</v>
      </c>
      <c r="D93" s="65" t="s">
        <v>399</v>
      </c>
      <c r="E93" s="64"/>
      <c r="F93" s="55"/>
      <c r="G93" s="55"/>
      <c r="H93" s="55"/>
      <c r="I93" s="55"/>
      <c r="J93" s="55"/>
      <c r="K93" s="84"/>
      <c r="L93" s="84"/>
      <c r="M93" s="55"/>
      <c r="N93" s="55"/>
      <c r="O93" s="55"/>
      <c r="P93" s="55"/>
      <c r="Q93" s="55"/>
      <c r="R93" s="85"/>
      <c r="S93" s="85"/>
      <c r="T93" s="55"/>
      <c r="U93" s="55"/>
      <c r="V93" s="85"/>
      <c r="W93" s="85"/>
      <c r="X93" s="55"/>
      <c r="Y93" s="55"/>
      <c r="Z93" s="85"/>
      <c r="AA93" s="55"/>
      <c r="AB93" s="55"/>
      <c r="AC93" s="85"/>
      <c r="AD93" s="85"/>
      <c r="AE93" s="85"/>
      <c r="AF93" s="55"/>
      <c r="AG93" s="85"/>
      <c r="AH93" s="55"/>
      <c r="AI93" s="85"/>
      <c r="AJ93" s="85"/>
      <c r="AK93" s="55"/>
      <c r="AL93" s="55"/>
      <c r="AM93" s="55"/>
      <c r="AN93" s="55"/>
      <c r="AO93" s="85"/>
      <c r="AP93" s="85"/>
      <c r="AQ93" s="55"/>
      <c r="AR93" s="56"/>
      <c r="AS93" s="85"/>
      <c r="AT93" s="55"/>
      <c r="AU93" s="56"/>
      <c r="AV93" s="85"/>
      <c r="AW93" s="85"/>
      <c r="AX93" s="85"/>
      <c r="AY93" s="55"/>
      <c r="AZ93" s="55"/>
      <c r="BA93" s="85">
        <f t="shared" ref="BA93:DF93" si="117">BA94</f>
        <v>0</v>
      </c>
      <c r="BB93" s="85">
        <f t="shared" si="117"/>
        <v>0</v>
      </c>
      <c r="BC93" s="55">
        <f t="shared" si="117"/>
        <v>3433</v>
      </c>
      <c r="BD93" s="55">
        <f t="shared" si="117"/>
        <v>0</v>
      </c>
      <c r="BE93" s="55">
        <f t="shared" si="117"/>
        <v>3433</v>
      </c>
      <c r="BF93" s="55">
        <f t="shared" si="117"/>
        <v>0</v>
      </c>
      <c r="BG93" s="55">
        <f t="shared" si="117"/>
        <v>0</v>
      </c>
      <c r="BH93" s="55">
        <f t="shared" si="117"/>
        <v>0</v>
      </c>
      <c r="BI93" s="55">
        <f t="shared" si="117"/>
        <v>0</v>
      </c>
      <c r="BJ93" s="55">
        <f t="shared" si="117"/>
        <v>0</v>
      </c>
      <c r="BK93" s="55">
        <f t="shared" si="117"/>
        <v>0</v>
      </c>
      <c r="BL93" s="55">
        <f t="shared" si="117"/>
        <v>3433</v>
      </c>
      <c r="BM93" s="55">
        <f t="shared" si="117"/>
        <v>0</v>
      </c>
      <c r="BN93" s="55">
        <f t="shared" si="117"/>
        <v>0</v>
      </c>
      <c r="BO93" s="55">
        <f t="shared" si="117"/>
        <v>0</v>
      </c>
      <c r="BP93" s="55">
        <f t="shared" si="117"/>
        <v>0</v>
      </c>
      <c r="BQ93" s="55">
        <f t="shared" si="117"/>
        <v>0</v>
      </c>
      <c r="BR93" s="55">
        <f t="shared" si="117"/>
        <v>3433</v>
      </c>
      <c r="BS93" s="55">
        <f t="shared" si="117"/>
        <v>0</v>
      </c>
      <c r="BT93" s="55">
        <f t="shared" si="117"/>
        <v>0</v>
      </c>
      <c r="BU93" s="55">
        <f t="shared" si="117"/>
        <v>0</v>
      </c>
      <c r="BV93" s="55">
        <f t="shared" si="117"/>
        <v>0</v>
      </c>
      <c r="BW93" s="55">
        <f t="shared" si="117"/>
        <v>0</v>
      </c>
      <c r="BX93" s="55">
        <f t="shared" si="117"/>
        <v>0</v>
      </c>
      <c r="BY93" s="55">
        <f t="shared" si="117"/>
        <v>3433</v>
      </c>
      <c r="BZ93" s="55">
        <f t="shared" si="117"/>
        <v>0</v>
      </c>
      <c r="CA93" s="55">
        <f t="shared" si="117"/>
        <v>453</v>
      </c>
      <c r="CB93" s="55">
        <f t="shared" si="117"/>
        <v>-212</v>
      </c>
      <c r="CC93" s="55">
        <f t="shared" si="117"/>
        <v>0</v>
      </c>
      <c r="CD93" s="55">
        <f t="shared" si="117"/>
        <v>0</v>
      </c>
      <c r="CE93" s="55">
        <f t="shared" si="117"/>
        <v>0</v>
      </c>
      <c r="CF93" s="55">
        <f t="shared" si="117"/>
        <v>3674</v>
      </c>
      <c r="CG93" s="55">
        <f t="shared" si="117"/>
        <v>0</v>
      </c>
      <c r="CH93" s="55">
        <f t="shared" si="117"/>
        <v>0</v>
      </c>
      <c r="CI93" s="55">
        <f t="shared" si="117"/>
        <v>0</v>
      </c>
      <c r="CJ93" s="55">
        <f t="shared" si="117"/>
        <v>0</v>
      </c>
      <c r="CK93" s="55"/>
      <c r="CL93" s="55"/>
      <c r="CM93" s="55">
        <f t="shared" si="117"/>
        <v>0</v>
      </c>
      <c r="CN93" s="55">
        <f t="shared" si="117"/>
        <v>0</v>
      </c>
      <c r="CO93" s="55">
        <f t="shared" si="117"/>
        <v>3674</v>
      </c>
      <c r="CP93" s="55">
        <f t="shared" si="117"/>
        <v>0</v>
      </c>
      <c r="CQ93" s="55">
        <f t="shared" si="117"/>
        <v>0</v>
      </c>
      <c r="CR93" s="55">
        <f t="shared" si="117"/>
        <v>0</v>
      </c>
      <c r="CS93" s="55">
        <f t="shared" si="117"/>
        <v>0</v>
      </c>
      <c r="CT93" s="55">
        <f t="shared" si="117"/>
        <v>0</v>
      </c>
      <c r="CU93" s="55">
        <f t="shared" si="117"/>
        <v>0</v>
      </c>
      <c r="CV93" s="55">
        <f t="shared" si="117"/>
        <v>0</v>
      </c>
      <c r="CW93" s="55">
        <f t="shared" si="117"/>
        <v>3674</v>
      </c>
      <c r="CX93" s="55">
        <f t="shared" si="117"/>
        <v>0</v>
      </c>
      <c r="CY93" s="55">
        <f t="shared" si="117"/>
        <v>0</v>
      </c>
      <c r="CZ93" s="55">
        <f t="shared" si="117"/>
        <v>0</v>
      </c>
      <c r="DA93" s="55">
        <f t="shared" si="117"/>
        <v>0</v>
      </c>
      <c r="DB93" s="55">
        <f t="shared" si="117"/>
        <v>0</v>
      </c>
      <c r="DC93" s="55">
        <f t="shared" si="117"/>
        <v>0</v>
      </c>
      <c r="DD93" s="55">
        <f t="shared" si="117"/>
        <v>0</v>
      </c>
      <c r="DE93" s="55">
        <f t="shared" si="117"/>
        <v>3674</v>
      </c>
      <c r="DF93" s="55">
        <f t="shared" si="117"/>
        <v>0</v>
      </c>
    </row>
    <row r="94" spans="1:110" s="10" customFormat="1" ht="53.25" customHeight="1">
      <c r="A94" s="63" t="s">
        <v>144</v>
      </c>
      <c r="B94" s="64" t="s">
        <v>134</v>
      </c>
      <c r="C94" s="64" t="s">
        <v>454</v>
      </c>
      <c r="D94" s="65" t="s">
        <v>399</v>
      </c>
      <c r="E94" s="64" t="s">
        <v>145</v>
      </c>
      <c r="F94" s="55"/>
      <c r="G94" s="55"/>
      <c r="H94" s="55"/>
      <c r="I94" s="55"/>
      <c r="J94" s="55"/>
      <c r="K94" s="84"/>
      <c r="L94" s="84"/>
      <c r="M94" s="55"/>
      <c r="N94" s="55"/>
      <c r="O94" s="55"/>
      <c r="P94" s="55"/>
      <c r="Q94" s="55"/>
      <c r="R94" s="85"/>
      <c r="S94" s="85"/>
      <c r="T94" s="55"/>
      <c r="U94" s="55"/>
      <c r="V94" s="85"/>
      <c r="W94" s="85"/>
      <c r="X94" s="55"/>
      <c r="Y94" s="55"/>
      <c r="Z94" s="85"/>
      <c r="AA94" s="55"/>
      <c r="AB94" s="55"/>
      <c r="AC94" s="85"/>
      <c r="AD94" s="85"/>
      <c r="AE94" s="85"/>
      <c r="AF94" s="55"/>
      <c r="AG94" s="85"/>
      <c r="AH94" s="55"/>
      <c r="AI94" s="85"/>
      <c r="AJ94" s="85"/>
      <c r="AK94" s="55"/>
      <c r="AL94" s="55"/>
      <c r="AM94" s="55"/>
      <c r="AN94" s="55"/>
      <c r="AO94" s="85"/>
      <c r="AP94" s="85"/>
      <c r="AQ94" s="55"/>
      <c r="AR94" s="56"/>
      <c r="AS94" s="85"/>
      <c r="AT94" s="55"/>
      <c r="AU94" s="56"/>
      <c r="AV94" s="85"/>
      <c r="AW94" s="85"/>
      <c r="AX94" s="85"/>
      <c r="AY94" s="55"/>
      <c r="AZ94" s="55"/>
      <c r="BA94" s="85"/>
      <c r="BB94" s="85"/>
      <c r="BC94" s="55">
        <f>3411+22</f>
        <v>3433</v>
      </c>
      <c r="BD94" s="55"/>
      <c r="BE94" s="55">
        <f>AY94+BA94+BB94+BC94+BD94</f>
        <v>3433</v>
      </c>
      <c r="BF94" s="56">
        <f>AZ94+BD94</f>
        <v>0</v>
      </c>
      <c r="BG94" s="55"/>
      <c r="BH94" s="55"/>
      <c r="BI94" s="86"/>
      <c r="BJ94" s="86"/>
      <c r="BK94" s="86"/>
      <c r="BL94" s="55">
        <f>BE94+BG94+BH94+BI94+BJ94+BK94</f>
        <v>3433</v>
      </c>
      <c r="BM94" s="55">
        <f>BF94+BK94</f>
        <v>0</v>
      </c>
      <c r="BN94" s="85"/>
      <c r="BO94" s="85"/>
      <c r="BP94" s="85"/>
      <c r="BQ94" s="85"/>
      <c r="BR94" s="55">
        <f>BL94+BN94+BO94+BP94+BQ94</f>
        <v>3433</v>
      </c>
      <c r="BS94" s="55">
        <f>BM94+BQ94</f>
        <v>0</v>
      </c>
      <c r="BT94" s="87"/>
      <c r="BU94" s="87"/>
      <c r="BV94" s="87"/>
      <c r="BW94" s="87"/>
      <c r="BX94" s="87"/>
      <c r="BY94" s="55">
        <f>BR94+BT94+BU94+BV94+BW94+BX94</f>
        <v>3433</v>
      </c>
      <c r="BZ94" s="55">
        <f>BS94+BX94</f>
        <v>0</v>
      </c>
      <c r="CA94" s="56">
        <v>453</v>
      </c>
      <c r="CB94" s="56">
        <v>-212</v>
      </c>
      <c r="CC94" s="85"/>
      <c r="CD94" s="85"/>
      <c r="CE94" s="85"/>
      <c r="CF94" s="55">
        <f>BY94+CA94+CB94+CC94+CE94</f>
        <v>3674</v>
      </c>
      <c r="CG94" s="55">
        <f>BZ94+CE94</f>
        <v>0</v>
      </c>
      <c r="CH94" s="85"/>
      <c r="CI94" s="85"/>
      <c r="CJ94" s="85"/>
      <c r="CK94" s="85"/>
      <c r="CL94" s="85"/>
      <c r="CM94" s="85"/>
      <c r="CN94" s="85"/>
      <c r="CO94" s="55">
        <f>CF94+CH94+CI94+CJ94+CK94+CL94+CM94+CN94</f>
        <v>3674</v>
      </c>
      <c r="CP94" s="55">
        <f>CG94+CN94</f>
        <v>0</v>
      </c>
      <c r="CQ94" s="55"/>
      <c r="CR94" s="85"/>
      <c r="CS94" s="85"/>
      <c r="CT94" s="85"/>
      <c r="CU94" s="85"/>
      <c r="CV94" s="85"/>
      <c r="CW94" s="55">
        <f>CO94+CQ94+CR94+CS94+CT94+CU94+CV94</f>
        <v>3674</v>
      </c>
      <c r="CX94" s="55">
        <f>CP94+CV94</f>
        <v>0</v>
      </c>
      <c r="CY94" s="55"/>
      <c r="CZ94" s="85"/>
      <c r="DA94" s="85"/>
      <c r="DB94" s="85"/>
      <c r="DC94" s="85"/>
      <c r="DD94" s="85"/>
      <c r="DE94" s="55">
        <f>CW94+CY94+CZ94+DA94+DB94+DC94+DD94</f>
        <v>3674</v>
      </c>
      <c r="DF94" s="55">
        <f>CX94+DD94</f>
        <v>0</v>
      </c>
    </row>
    <row r="95" spans="1:110" s="10" customFormat="1" ht="20.25" customHeight="1">
      <c r="A95" s="63"/>
      <c r="B95" s="64"/>
      <c r="C95" s="64"/>
      <c r="D95" s="65"/>
      <c r="E95" s="64"/>
      <c r="F95" s="55"/>
      <c r="G95" s="55"/>
      <c r="H95" s="55"/>
      <c r="I95" s="55"/>
      <c r="J95" s="55"/>
      <c r="K95" s="84"/>
      <c r="L95" s="84"/>
      <c r="M95" s="55"/>
      <c r="N95" s="55"/>
      <c r="O95" s="55"/>
      <c r="P95" s="55"/>
      <c r="Q95" s="55"/>
      <c r="R95" s="85"/>
      <c r="S95" s="85"/>
      <c r="T95" s="55"/>
      <c r="U95" s="55"/>
      <c r="V95" s="85"/>
      <c r="W95" s="85"/>
      <c r="X95" s="55"/>
      <c r="Y95" s="55"/>
      <c r="Z95" s="85"/>
      <c r="AA95" s="55"/>
      <c r="AB95" s="55"/>
      <c r="AC95" s="85"/>
      <c r="AD95" s="85"/>
      <c r="AE95" s="85"/>
      <c r="AF95" s="55"/>
      <c r="AG95" s="85"/>
      <c r="AH95" s="55"/>
      <c r="AI95" s="85"/>
      <c r="AJ95" s="85"/>
      <c r="AK95" s="55"/>
      <c r="AL95" s="55"/>
      <c r="AM95" s="55"/>
      <c r="AN95" s="5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6"/>
      <c r="BH95" s="86"/>
      <c r="BI95" s="86"/>
      <c r="BJ95" s="86"/>
      <c r="BK95" s="86"/>
      <c r="BL95" s="86"/>
      <c r="BM95" s="86"/>
      <c r="BN95" s="85"/>
      <c r="BO95" s="85"/>
      <c r="BP95" s="85"/>
      <c r="BQ95" s="85"/>
      <c r="BR95" s="85"/>
      <c r="BS95" s="85"/>
      <c r="BT95" s="87"/>
      <c r="BU95" s="87"/>
      <c r="BV95" s="87"/>
      <c r="BW95" s="87"/>
      <c r="BX95" s="87"/>
      <c r="BY95" s="87"/>
      <c r="BZ95" s="87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</row>
    <row r="96" spans="1:110" s="10" customFormat="1" ht="18.75" hidden="1">
      <c r="A96" s="49" t="s">
        <v>29</v>
      </c>
      <c r="B96" s="50" t="s">
        <v>134</v>
      </c>
      <c r="C96" s="50" t="s">
        <v>149</v>
      </c>
      <c r="D96" s="61"/>
      <c r="E96" s="50"/>
      <c r="F96" s="52">
        <f t="shared" ref="F96:O96" si="118">F97+F101+F109+F99</f>
        <v>88587</v>
      </c>
      <c r="G96" s="52">
        <f t="shared" si="118"/>
        <v>114895</v>
      </c>
      <c r="H96" s="52">
        <f t="shared" si="118"/>
        <v>203482</v>
      </c>
      <c r="I96" s="52">
        <f t="shared" si="118"/>
        <v>0</v>
      </c>
      <c r="J96" s="52">
        <f t="shared" si="118"/>
        <v>131040</v>
      </c>
      <c r="K96" s="52">
        <f t="shared" si="118"/>
        <v>0</v>
      </c>
      <c r="L96" s="52">
        <f t="shared" si="118"/>
        <v>0</v>
      </c>
      <c r="M96" s="52">
        <f t="shared" si="118"/>
        <v>131040</v>
      </c>
      <c r="N96" s="52">
        <f t="shared" si="118"/>
        <v>178067</v>
      </c>
      <c r="O96" s="52">
        <f t="shared" si="118"/>
        <v>309107</v>
      </c>
      <c r="P96" s="52">
        <f t="shared" ref="P96:Y96" si="119">P97+P101+P109+P99</f>
        <v>0</v>
      </c>
      <c r="Q96" s="52">
        <f t="shared" si="119"/>
        <v>308825</v>
      </c>
      <c r="R96" s="52">
        <f t="shared" si="119"/>
        <v>0</v>
      </c>
      <c r="S96" s="52">
        <f t="shared" si="119"/>
        <v>0</v>
      </c>
      <c r="T96" s="52">
        <f t="shared" si="119"/>
        <v>309107</v>
      </c>
      <c r="U96" s="52">
        <f t="shared" si="119"/>
        <v>308825</v>
      </c>
      <c r="V96" s="52">
        <f t="shared" si="119"/>
        <v>0</v>
      </c>
      <c r="W96" s="52">
        <f t="shared" si="119"/>
        <v>0</v>
      </c>
      <c r="X96" s="52">
        <f t="shared" si="119"/>
        <v>309107</v>
      </c>
      <c r="Y96" s="52">
        <f t="shared" si="119"/>
        <v>308825</v>
      </c>
      <c r="Z96" s="52">
        <f>Z97+Z101+Z109+Z99</f>
        <v>1500</v>
      </c>
      <c r="AA96" s="52">
        <f>AA97+AA101+AA109+AA99</f>
        <v>310607</v>
      </c>
      <c r="AB96" s="52">
        <f>AB97+AB101+AB109+AB99</f>
        <v>308825</v>
      </c>
      <c r="AC96" s="52">
        <f>AC97+AC101+AC109+AC99</f>
        <v>0</v>
      </c>
      <c r="AD96" s="52">
        <f>AD97+AD101+AD109+AD99</f>
        <v>0</v>
      </c>
      <c r="AE96" s="52"/>
      <c r="AF96" s="52">
        <f t="shared" ref="AF96:AK96" si="120">AF97+AF101+AF109+AF99</f>
        <v>310607</v>
      </c>
      <c r="AG96" s="52">
        <f t="shared" si="120"/>
        <v>0</v>
      </c>
      <c r="AH96" s="52">
        <f t="shared" si="120"/>
        <v>308825</v>
      </c>
      <c r="AI96" s="52">
        <f t="shared" si="120"/>
        <v>0</v>
      </c>
      <c r="AJ96" s="52">
        <f t="shared" si="120"/>
        <v>0</v>
      </c>
      <c r="AK96" s="52">
        <f t="shared" si="120"/>
        <v>310607</v>
      </c>
      <c r="AL96" s="52">
        <f>AL97+AL101+AL109+AL99</f>
        <v>0</v>
      </c>
      <c r="AM96" s="52">
        <f>AM97+AM101+AM109+AM99</f>
        <v>-310607</v>
      </c>
      <c r="AN96" s="52">
        <f>AN97+AN101+AN109+AN99</f>
        <v>0</v>
      </c>
      <c r="AO96" s="52">
        <f>AO97+AO101+AO109+AO99</f>
        <v>0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6"/>
      <c r="BH96" s="86"/>
      <c r="BI96" s="86"/>
      <c r="BJ96" s="86"/>
      <c r="BK96" s="86"/>
      <c r="BL96" s="86"/>
      <c r="BM96" s="86"/>
      <c r="BN96" s="85"/>
      <c r="BO96" s="85"/>
      <c r="BP96" s="85"/>
      <c r="BQ96" s="85"/>
      <c r="BR96" s="85"/>
      <c r="BS96" s="85"/>
      <c r="BT96" s="87"/>
      <c r="BU96" s="87"/>
      <c r="BV96" s="87"/>
      <c r="BW96" s="87"/>
      <c r="BX96" s="87"/>
      <c r="BY96" s="87"/>
      <c r="BZ96" s="87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</row>
    <row r="97" spans="1:110" s="9" customFormat="1" ht="66" hidden="1">
      <c r="A97" s="63" t="s">
        <v>140</v>
      </c>
      <c r="B97" s="64" t="s">
        <v>134</v>
      </c>
      <c r="C97" s="64" t="s">
        <v>149</v>
      </c>
      <c r="D97" s="65" t="s">
        <v>131</v>
      </c>
      <c r="E97" s="64"/>
      <c r="F97" s="55">
        <f t="shared" ref="F97:AO97" si="121">F98</f>
        <v>21675</v>
      </c>
      <c r="G97" s="55">
        <f t="shared" si="121"/>
        <v>-20946</v>
      </c>
      <c r="H97" s="55">
        <f t="shared" si="121"/>
        <v>729</v>
      </c>
      <c r="I97" s="55">
        <f t="shared" si="121"/>
        <v>0</v>
      </c>
      <c r="J97" s="55">
        <f t="shared" si="121"/>
        <v>780</v>
      </c>
      <c r="K97" s="55">
        <f t="shared" si="121"/>
        <v>0</v>
      </c>
      <c r="L97" s="55">
        <f t="shared" si="121"/>
        <v>0</v>
      </c>
      <c r="M97" s="55">
        <f t="shared" si="121"/>
        <v>780</v>
      </c>
      <c r="N97" s="55">
        <f t="shared" si="121"/>
        <v>-55</v>
      </c>
      <c r="O97" s="55">
        <f t="shared" si="121"/>
        <v>725</v>
      </c>
      <c r="P97" s="55">
        <f t="shared" si="121"/>
        <v>0</v>
      </c>
      <c r="Q97" s="55">
        <f t="shared" si="121"/>
        <v>725</v>
      </c>
      <c r="R97" s="55">
        <f t="shared" si="121"/>
        <v>0</v>
      </c>
      <c r="S97" s="55">
        <f t="shared" si="121"/>
        <v>0</v>
      </c>
      <c r="T97" s="55">
        <f t="shared" si="121"/>
        <v>725</v>
      </c>
      <c r="U97" s="55">
        <f t="shared" si="121"/>
        <v>725</v>
      </c>
      <c r="V97" s="55">
        <f t="shared" si="121"/>
        <v>0</v>
      </c>
      <c r="W97" s="55">
        <f t="shared" si="121"/>
        <v>0</v>
      </c>
      <c r="X97" s="55">
        <f t="shared" si="121"/>
        <v>725</v>
      </c>
      <c r="Y97" s="55">
        <f t="shared" si="121"/>
        <v>725</v>
      </c>
      <c r="Z97" s="55">
        <f t="shared" si="121"/>
        <v>0</v>
      </c>
      <c r="AA97" s="55">
        <f t="shared" si="121"/>
        <v>725</v>
      </c>
      <c r="AB97" s="55">
        <f t="shared" si="121"/>
        <v>725</v>
      </c>
      <c r="AC97" s="55">
        <f t="shared" si="121"/>
        <v>0</v>
      </c>
      <c r="AD97" s="55">
        <f t="shared" si="121"/>
        <v>0</v>
      </c>
      <c r="AE97" s="55"/>
      <c r="AF97" s="55">
        <f t="shared" si="121"/>
        <v>725</v>
      </c>
      <c r="AG97" s="55">
        <f t="shared" si="121"/>
        <v>0</v>
      </c>
      <c r="AH97" s="55">
        <f t="shared" si="121"/>
        <v>725</v>
      </c>
      <c r="AI97" s="55">
        <f t="shared" si="121"/>
        <v>0</v>
      </c>
      <c r="AJ97" s="55">
        <f t="shared" si="121"/>
        <v>0</v>
      </c>
      <c r="AK97" s="55">
        <f t="shared" si="121"/>
        <v>725</v>
      </c>
      <c r="AL97" s="55">
        <f t="shared" si="121"/>
        <v>0</v>
      </c>
      <c r="AM97" s="55">
        <f t="shared" si="121"/>
        <v>-725</v>
      </c>
      <c r="AN97" s="55">
        <f t="shared" si="121"/>
        <v>0</v>
      </c>
      <c r="AO97" s="55">
        <f t="shared" si="121"/>
        <v>0</v>
      </c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8"/>
      <c r="BH97" s="48"/>
      <c r="BI97" s="48"/>
      <c r="BJ97" s="48"/>
      <c r="BK97" s="48"/>
      <c r="BL97" s="48"/>
      <c r="BM97" s="48"/>
      <c r="BN97" s="47"/>
      <c r="BO97" s="47"/>
      <c r="BP97" s="47"/>
      <c r="BQ97" s="47"/>
      <c r="BR97" s="47"/>
      <c r="BS97" s="47"/>
      <c r="BT97" s="46"/>
      <c r="BU97" s="46"/>
      <c r="BV97" s="46"/>
      <c r="BW97" s="46"/>
      <c r="BX97" s="46"/>
      <c r="BY97" s="46"/>
      <c r="BZ97" s="46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</row>
    <row r="98" spans="1:110" s="11" customFormat="1" ht="33" hidden="1">
      <c r="A98" s="63" t="s">
        <v>136</v>
      </c>
      <c r="B98" s="64" t="s">
        <v>134</v>
      </c>
      <c r="C98" s="64" t="s">
        <v>149</v>
      </c>
      <c r="D98" s="65" t="s">
        <v>131</v>
      </c>
      <c r="E98" s="64" t="s">
        <v>137</v>
      </c>
      <c r="F98" s="55">
        <v>21675</v>
      </c>
      <c r="G98" s="55">
        <f>H98-F98</f>
        <v>-20946</v>
      </c>
      <c r="H98" s="73">
        <v>729</v>
      </c>
      <c r="I98" s="73"/>
      <c r="J98" s="73">
        <v>780</v>
      </c>
      <c r="K98" s="74"/>
      <c r="L98" s="74"/>
      <c r="M98" s="55">
        <v>780</v>
      </c>
      <c r="N98" s="55">
        <f>O98-M98</f>
        <v>-55</v>
      </c>
      <c r="O98" s="55">
        <v>725</v>
      </c>
      <c r="P98" s="55"/>
      <c r="Q98" s="55">
        <v>725</v>
      </c>
      <c r="R98" s="81"/>
      <c r="S98" s="81"/>
      <c r="T98" s="55">
        <f>O98+R98</f>
        <v>725</v>
      </c>
      <c r="U98" s="55">
        <f>Q98+S98</f>
        <v>725</v>
      </c>
      <c r="V98" s="81"/>
      <c r="W98" s="81"/>
      <c r="X98" s="55">
        <f>T98+V98</f>
        <v>725</v>
      </c>
      <c r="Y98" s="55">
        <f>U98+W98</f>
        <v>725</v>
      </c>
      <c r="Z98" s="81"/>
      <c r="AA98" s="55">
        <f>X98+Z98</f>
        <v>725</v>
      </c>
      <c r="AB98" s="55">
        <f>Y98</f>
        <v>725</v>
      </c>
      <c r="AC98" s="81"/>
      <c r="AD98" s="81"/>
      <c r="AE98" s="81"/>
      <c r="AF98" s="55">
        <f>AA98+AC98</f>
        <v>725</v>
      </c>
      <c r="AG98" s="81"/>
      <c r="AH98" s="55">
        <f>AB98</f>
        <v>725</v>
      </c>
      <c r="AI98" s="81"/>
      <c r="AJ98" s="81"/>
      <c r="AK98" s="55">
        <f>AF98+AI98</f>
        <v>725</v>
      </c>
      <c r="AL98" s="55">
        <f>AG98</f>
        <v>0</v>
      </c>
      <c r="AM98" s="55">
        <f>AN98-AK98</f>
        <v>-725</v>
      </c>
      <c r="AN98" s="56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2"/>
      <c r="BH98" s="82"/>
      <c r="BI98" s="82"/>
      <c r="BJ98" s="82"/>
      <c r="BK98" s="82"/>
      <c r="BL98" s="82"/>
      <c r="BM98" s="82"/>
      <c r="BN98" s="81"/>
      <c r="BO98" s="81"/>
      <c r="BP98" s="81"/>
      <c r="BQ98" s="81"/>
      <c r="BR98" s="81"/>
      <c r="BS98" s="81"/>
      <c r="BT98" s="83"/>
      <c r="BU98" s="83"/>
      <c r="BV98" s="83"/>
      <c r="BW98" s="83"/>
      <c r="BX98" s="83"/>
      <c r="BY98" s="83"/>
      <c r="BZ98" s="83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</row>
    <row r="99" spans="1:110" s="12" customFormat="1" ht="49.5" hidden="1">
      <c r="A99" s="63" t="s">
        <v>238</v>
      </c>
      <c r="B99" s="64" t="s">
        <v>134</v>
      </c>
      <c r="C99" s="64" t="s">
        <v>149</v>
      </c>
      <c r="D99" s="65" t="s">
        <v>239</v>
      </c>
      <c r="E99" s="64"/>
      <c r="F99" s="55">
        <f t="shared" ref="F99:AO99" si="122">F100</f>
        <v>0</v>
      </c>
      <c r="G99" s="55">
        <f t="shared" si="122"/>
        <v>1896</v>
      </c>
      <c r="H99" s="55">
        <f t="shared" si="122"/>
        <v>1896</v>
      </c>
      <c r="I99" s="55">
        <f t="shared" si="122"/>
        <v>0</v>
      </c>
      <c r="J99" s="55">
        <f t="shared" si="122"/>
        <v>2035</v>
      </c>
      <c r="K99" s="55">
        <f t="shared" si="122"/>
        <v>0</v>
      </c>
      <c r="L99" s="55">
        <f t="shared" si="122"/>
        <v>0</v>
      </c>
      <c r="M99" s="55">
        <f t="shared" si="122"/>
        <v>2035</v>
      </c>
      <c r="N99" s="55">
        <f t="shared" si="122"/>
        <v>-320</v>
      </c>
      <c r="O99" s="55">
        <f t="shared" si="122"/>
        <v>1715</v>
      </c>
      <c r="P99" s="55">
        <f t="shared" si="122"/>
        <v>0</v>
      </c>
      <c r="Q99" s="55">
        <f t="shared" si="122"/>
        <v>1715</v>
      </c>
      <c r="R99" s="55">
        <f t="shared" si="122"/>
        <v>0</v>
      </c>
      <c r="S99" s="55">
        <f t="shared" si="122"/>
        <v>0</v>
      </c>
      <c r="T99" s="55">
        <f t="shared" si="122"/>
        <v>1715</v>
      </c>
      <c r="U99" s="55">
        <f t="shared" si="122"/>
        <v>1715</v>
      </c>
      <c r="V99" s="55">
        <f t="shared" si="122"/>
        <v>0</v>
      </c>
      <c r="W99" s="55">
        <f t="shared" si="122"/>
        <v>0</v>
      </c>
      <c r="X99" s="55">
        <f t="shared" si="122"/>
        <v>1715</v>
      </c>
      <c r="Y99" s="55">
        <f t="shared" si="122"/>
        <v>1715</v>
      </c>
      <c r="Z99" s="55">
        <f t="shared" si="122"/>
        <v>1500</v>
      </c>
      <c r="AA99" s="55">
        <f t="shared" si="122"/>
        <v>3215</v>
      </c>
      <c r="AB99" s="55">
        <f t="shared" si="122"/>
        <v>1715</v>
      </c>
      <c r="AC99" s="55">
        <f t="shared" si="122"/>
        <v>0</v>
      </c>
      <c r="AD99" s="55">
        <f t="shared" si="122"/>
        <v>0</v>
      </c>
      <c r="AE99" s="55"/>
      <c r="AF99" s="55">
        <f t="shared" si="122"/>
        <v>3215</v>
      </c>
      <c r="AG99" s="55">
        <f t="shared" si="122"/>
        <v>0</v>
      </c>
      <c r="AH99" s="55">
        <f t="shared" si="122"/>
        <v>1715</v>
      </c>
      <c r="AI99" s="55">
        <f t="shared" si="122"/>
        <v>0</v>
      </c>
      <c r="AJ99" s="55">
        <f t="shared" si="122"/>
        <v>0</v>
      </c>
      <c r="AK99" s="55">
        <f t="shared" si="122"/>
        <v>3215</v>
      </c>
      <c r="AL99" s="55">
        <f t="shared" si="122"/>
        <v>0</v>
      </c>
      <c r="AM99" s="55">
        <f t="shared" si="122"/>
        <v>-3215</v>
      </c>
      <c r="AN99" s="55">
        <f t="shared" si="122"/>
        <v>0</v>
      </c>
      <c r="AO99" s="55">
        <f t="shared" si="122"/>
        <v>0</v>
      </c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8"/>
      <c r="BH99" s="58"/>
      <c r="BI99" s="58"/>
      <c r="BJ99" s="58"/>
      <c r="BK99" s="58"/>
      <c r="BL99" s="58"/>
      <c r="BM99" s="58"/>
      <c r="BN99" s="57"/>
      <c r="BO99" s="57"/>
      <c r="BP99" s="57"/>
      <c r="BQ99" s="57"/>
      <c r="BR99" s="57"/>
      <c r="BS99" s="57"/>
      <c r="BT99" s="55"/>
      <c r="BU99" s="55"/>
      <c r="BV99" s="55"/>
      <c r="BW99" s="55"/>
      <c r="BX99" s="55"/>
      <c r="BY99" s="55"/>
      <c r="BZ99" s="55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</row>
    <row r="100" spans="1:110" s="12" customFormat="1" ht="16.5" hidden="1">
      <c r="A100" s="63" t="s">
        <v>240</v>
      </c>
      <c r="B100" s="64" t="s">
        <v>134</v>
      </c>
      <c r="C100" s="64" t="s">
        <v>149</v>
      </c>
      <c r="D100" s="65" t="s">
        <v>239</v>
      </c>
      <c r="E100" s="64" t="s">
        <v>241</v>
      </c>
      <c r="F100" s="55"/>
      <c r="G100" s="55">
        <f>H100-F100</f>
        <v>1896</v>
      </c>
      <c r="H100" s="73">
        <v>1896</v>
      </c>
      <c r="I100" s="73"/>
      <c r="J100" s="73">
        <v>2035</v>
      </c>
      <c r="K100" s="73"/>
      <c r="L100" s="73"/>
      <c r="M100" s="55">
        <v>2035</v>
      </c>
      <c r="N100" s="55">
        <f>O100-M100</f>
        <v>-320</v>
      </c>
      <c r="O100" s="55">
        <v>1715</v>
      </c>
      <c r="P100" s="55"/>
      <c r="Q100" s="55">
        <v>1715</v>
      </c>
      <c r="R100" s="57"/>
      <c r="S100" s="57"/>
      <c r="T100" s="55">
        <f>O100+R100</f>
        <v>1715</v>
      </c>
      <c r="U100" s="55">
        <f>Q100+S100</f>
        <v>1715</v>
      </c>
      <c r="V100" s="57"/>
      <c r="W100" s="57"/>
      <c r="X100" s="55">
        <f>T100+V100</f>
        <v>1715</v>
      </c>
      <c r="Y100" s="55">
        <f>U100+W100</f>
        <v>1715</v>
      </c>
      <c r="Z100" s="55">
        <v>1500</v>
      </c>
      <c r="AA100" s="55">
        <f>X100+Z100</f>
        <v>3215</v>
      </c>
      <c r="AB100" s="55">
        <f>Y100</f>
        <v>1715</v>
      </c>
      <c r="AC100" s="55"/>
      <c r="AD100" s="55"/>
      <c r="AE100" s="55"/>
      <c r="AF100" s="55">
        <f>AA100+AC100</f>
        <v>3215</v>
      </c>
      <c r="AG100" s="55"/>
      <c r="AH100" s="55">
        <f>AB100</f>
        <v>1715</v>
      </c>
      <c r="AI100" s="57"/>
      <c r="AJ100" s="57"/>
      <c r="AK100" s="55">
        <f>AF100+AI100</f>
        <v>3215</v>
      </c>
      <c r="AL100" s="55">
        <f>AG100</f>
        <v>0</v>
      </c>
      <c r="AM100" s="55">
        <f>AN100-AK100</f>
        <v>-3215</v>
      </c>
      <c r="AN100" s="55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8"/>
      <c r="BH100" s="58"/>
      <c r="BI100" s="58"/>
      <c r="BJ100" s="58"/>
      <c r="BK100" s="58"/>
      <c r="BL100" s="58"/>
      <c r="BM100" s="58"/>
      <c r="BN100" s="57"/>
      <c r="BO100" s="57"/>
      <c r="BP100" s="57"/>
      <c r="BQ100" s="57"/>
      <c r="BR100" s="57"/>
      <c r="BS100" s="57"/>
      <c r="BT100" s="55"/>
      <c r="BU100" s="55"/>
      <c r="BV100" s="55"/>
      <c r="BW100" s="55"/>
      <c r="BX100" s="55"/>
      <c r="BY100" s="55"/>
      <c r="BZ100" s="55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</row>
    <row r="101" spans="1:110" s="9" customFormat="1" ht="33" hidden="1">
      <c r="A101" s="63" t="s">
        <v>30</v>
      </c>
      <c r="B101" s="64" t="s">
        <v>134</v>
      </c>
      <c r="C101" s="64" t="s">
        <v>149</v>
      </c>
      <c r="D101" s="65" t="s">
        <v>31</v>
      </c>
      <c r="E101" s="64"/>
      <c r="F101" s="55">
        <f>F102+F107</f>
        <v>59454</v>
      </c>
      <c r="G101" s="55">
        <f t="shared" ref="G101:L101" si="123">G102+G107+G108</f>
        <v>117306</v>
      </c>
      <c r="H101" s="55">
        <f t="shared" si="123"/>
        <v>176760</v>
      </c>
      <c r="I101" s="55">
        <f t="shared" si="123"/>
        <v>0</v>
      </c>
      <c r="J101" s="55">
        <f t="shared" si="123"/>
        <v>105804</v>
      </c>
      <c r="K101" s="55">
        <f t="shared" si="123"/>
        <v>0</v>
      </c>
      <c r="L101" s="55">
        <f t="shared" si="123"/>
        <v>0</v>
      </c>
      <c r="M101" s="55">
        <f t="shared" ref="M101:Z101" si="124">M102+M103+M107+M108</f>
        <v>105804</v>
      </c>
      <c r="N101" s="55">
        <f t="shared" si="124"/>
        <v>193674</v>
      </c>
      <c r="O101" s="55">
        <f t="shared" si="124"/>
        <v>299478</v>
      </c>
      <c r="P101" s="55">
        <f t="shared" si="124"/>
        <v>0</v>
      </c>
      <c r="Q101" s="55">
        <f t="shared" si="124"/>
        <v>299206</v>
      </c>
      <c r="R101" s="55">
        <f t="shared" si="124"/>
        <v>0</v>
      </c>
      <c r="S101" s="55">
        <f t="shared" si="124"/>
        <v>0</v>
      </c>
      <c r="T101" s="55">
        <f t="shared" si="124"/>
        <v>299478</v>
      </c>
      <c r="U101" s="55">
        <f t="shared" si="124"/>
        <v>299206</v>
      </c>
      <c r="V101" s="55">
        <f t="shared" si="124"/>
        <v>0</v>
      </c>
      <c r="W101" s="55">
        <f t="shared" si="124"/>
        <v>0</v>
      </c>
      <c r="X101" s="55">
        <f t="shared" si="124"/>
        <v>299478</v>
      </c>
      <c r="Y101" s="55">
        <f t="shared" si="124"/>
        <v>299206</v>
      </c>
      <c r="Z101" s="55">
        <f t="shared" si="124"/>
        <v>0</v>
      </c>
      <c r="AA101" s="55">
        <f>AA102+AA103+AA107+AA108</f>
        <v>299478</v>
      </c>
      <c r="AB101" s="55">
        <f>AB102+AB103+AB107+AB108</f>
        <v>299206</v>
      </c>
      <c r="AC101" s="55">
        <f>AC102+AC103+AC107+AC108</f>
        <v>0</v>
      </c>
      <c r="AD101" s="55">
        <f>AD102+AD103+AD107+AD108</f>
        <v>0</v>
      </c>
      <c r="AE101" s="55"/>
      <c r="AF101" s="55">
        <f t="shared" ref="AF101:AL101" si="125">AF102+AF103+AF107+AF108</f>
        <v>299478</v>
      </c>
      <c r="AG101" s="55">
        <f t="shared" si="125"/>
        <v>0</v>
      </c>
      <c r="AH101" s="55">
        <f t="shared" si="125"/>
        <v>299206</v>
      </c>
      <c r="AI101" s="55">
        <f t="shared" si="125"/>
        <v>0</v>
      </c>
      <c r="AJ101" s="55">
        <f t="shared" si="125"/>
        <v>0</v>
      </c>
      <c r="AK101" s="55">
        <f t="shared" si="125"/>
        <v>299478</v>
      </c>
      <c r="AL101" s="55">
        <f t="shared" si="125"/>
        <v>0</v>
      </c>
      <c r="AM101" s="55">
        <f>AM102+AM103+AM107+AM108+AM105</f>
        <v>-299478</v>
      </c>
      <c r="AN101" s="55">
        <f>AN102+AN103+AN107+AN108+AN105</f>
        <v>0</v>
      </c>
      <c r="AO101" s="55">
        <f>AO102+AO103+AO107+AO108+AO105</f>
        <v>0</v>
      </c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8"/>
      <c r="BH101" s="48"/>
      <c r="BI101" s="48"/>
      <c r="BJ101" s="48"/>
      <c r="BK101" s="48"/>
      <c r="BL101" s="48"/>
      <c r="BM101" s="48"/>
      <c r="BN101" s="47"/>
      <c r="BO101" s="47"/>
      <c r="BP101" s="47"/>
      <c r="BQ101" s="47"/>
      <c r="BR101" s="47"/>
      <c r="BS101" s="47"/>
      <c r="BT101" s="46"/>
      <c r="BU101" s="46"/>
      <c r="BV101" s="46"/>
      <c r="BW101" s="46"/>
      <c r="BX101" s="46"/>
      <c r="BY101" s="46"/>
      <c r="BZ101" s="46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</row>
    <row r="102" spans="1:110" s="14" customFormat="1" ht="66" hidden="1">
      <c r="A102" s="63" t="s">
        <v>144</v>
      </c>
      <c r="B102" s="64" t="s">
        <v>134</v>
      </c>
      <c r="C102" s="64" t="s">
        <v>149</v>
      </c>
      <c r="D102" s="65" t="s">
        <v>31</v>
      </c>
      <c r="E102" s="64" t="s">
        <v>145</v>
      </c>
      <c r="F102" s="55">
        <v>35454</v>
      </c>
      <c r="G102" s="55">
        <f>H102-F102</f>
        <v>24871</v>
      </c>
      <c r="H102" s="55">
        <f>10338+214+1202+30641+415+17515</f>
        <v>60325</v>
      </c>
      <c r="I102" s="55"/>
      <c r="J102" s="55">
        <f>11072+230+1287+31092+445+18960</f>
        <v>63086</v>
      </c>
      <c r="K102" s="70"/>
      <c r="L102" s="70"/>
      <c r="M102" s="55">
        <v>63086</v>
      </c>
      <c r="N102" s="55">
        <f>O102-M102</f>
        <v>200502</v>
      </c>
      <c r="O102" s="55">
        <f>353+10916+250+5766+246303</f>
        <v>263588</v>
      </c>
      <c r="P102" s="55"/>
      <c r="Q102" s="55">
        <f>353+10916+250+5766+246303</f>
        <v>263588</v>
      </c>
      <c r="R102" s="70"/>
      <c r="S102" s="70"/>
      <c r="T102" s="55">
        <f>O102+R102</f>
        <v>263588</v>
      </c>
      <c r="U102" s="55">
        <f>Q102+S102</f>
        <v>263588</v>
      </c>
      <c r="V102" s="70"/>
      <c r="W102" s="70"/>
      <c r="X102" s="55">
        <f>T102+V102</f>
        <v>263588</v>
      </c>
      <c r="Y102" s="55">
        <f>U102+W102</f>
        <v>263588</v>
      </c>
      <c r="Z102" s="70"/>
      <c r="AA102" s="55">
        <f>X102+Z102</f>
        <v>263588</v>
      </c>
      <c r="AB102" s="55">
        <f>Y102</f>
        <v>263588</v>
      </c>
      <c r="AC102" s="70"/>
      <c r="AD102" s="70"/>
      <c r="AE102" s="70"/>
      <c r="AF102" s="55">
        <f>AA102+AC102</f>
        <v>263588</v>
      </c>
      <c r="AG102" s="70"/>
      <c r="AH102" s="55">
        <f>AB102</f>
        <v>263588</v>
      </c>
      <c r="AI102" s="70"/>
      <c r="AJ102" s="70"/>
      <c r="AK102" s="55">
        <f>AF102+AI102</f>
        <v>263588</v>
      </c>
      <c r="AL102" s="55">
        <f>AG102</f>
        <v>0</v>
      </c>
      <c r="AM102" s="55">
        <f>AN102-AK102</f>
        <v>-263588</v>
      </c>
      <c r="AN102" s="55"/>
      <c r="AO102" s="55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1"/>
      <c r="BH102" s="71"/>
      <c r="BI102" s="71"/>
      <c r="BJ102" s="71"/>
      <c r="BK102" s="71"/>
      <c r="BL102" s="71"/>
      <c r="BM102" s="71"/>
      <c r="BN102" s="70"/>
      <c r="BO102" s="70"/>
      <c r="BP102" s="70"/>
      <c r="BQ102" s="70"/>
      <c r="BR102" s="70"/>
      <c r="BS102" s="70"/>
      <c r="BT102" s="72"/>
      <c r="BU102" s="72"/>
      <c r="BV102" s="72"/>
      <c r="BW102" s="72"/>
      <c r="BX102" s="72"/>
      <c r="BY102" s="72"/>
      <c r="BZ102" s="72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</row>
    <row r="103" spans="1:110" s="14" customFormat="1" ht="99" hidden="1">
      <c r="A103" s="63" t="s">
        <v>308</v>
      </c>
      <c r="B103" s="64" t="s">
        <v>134</v>
      </c>
      <c r="C103" s="64" t="s">
        <v>149</v>
      </c>
      <c r="D103" s="65" t="s">
        <v>288</v>
      </c>
      <c r="E103" s="64"/>
      <c r="F103" s="55"/>
      <c r="G103" s="55"/>
      <c r="H103" s="55"/>
      <c r="I103" s="55"/>
      <c r="J103" s="55"/>
      <c r="K103" s="70"/>
      <c r="L103" s="70"/>
      <c r="M103" s="55">
        <f t="shared" ref="M103:AO103" si="126">M104</f>
        <v>0</v>
      </c>
      <c r="N103" s="55">
        <f t="shared" si="126"/>
        <v>2200</v>
      </c>
      <c r="O103" s="55">
        <f t="shared" si="126"/>
        <v>2200</v>
      </c>
      <c r="P103" s="55">
        <f t="shared" si="126"/>
        <v>0</v>
      </c>
      <c r="Q103" s="55">
        <f t="shared" si="126"/>
        <v>2380</v>
      </c>
      <c r="R103" s="55">
        <f t="shared" si="126"/>
        <v>0</v>
      </c>
      <c r="S103" s="55">
        <f t="shared" si="126"/>
        <v>0</v>
      </c>
      <c r="T103" s="55">
        <f t="shared" si="126"/>
        <v>2200</v>
      </c>
      <c r="U103" s="55">
        <f t="shared" si="126"/>
        <v>2380</v>
      </c>
      <c r="V103" s="55">
        <f t="shared" si="126"/>
        <v>0</v>
      </c>
      <c r="W103" s="55">
        <f t="shared" si="126"/>
        <v>0</v>
      </c>
      <c r="X103" s="55">
        <f t="shared" si="126"/>
        <v>2200</v>
      </c>
      <c r="Y103" s="55">
        <f t="shared" si="126"/>
        <v>2380</v>
      </c>
      <c r="Z103" s="55">
        <f t="shared" si="126"/>
        <v>0</v>
      </c>
      <c r="AA103" s="55">
        <f t="shared" si="126"/>
        <v>2200</v>
      </c>
      <c r="AB103" s="55">
        <f t="shared" si="126"/>
        <v>2380</v>
      </c>
      <c r="AC103" s="55">
        <f t="shared" si="126"/>
        <v>0</v>
      </c>
      <c r="AD103" s="55">
        <f t="shared" si="126"/>
        <v>0</v>
      </c>
      <c r="AE103" s="55"/>
      <c r="AF103" s="55">
        <f t="shared" si="126"/>
        <v>2200</v>
      </c>
      <c r="AG103" s="55">
        <f t="shared" si="126"/>
        <v>0</v>
      </c>
      <c r="AH103" s="55">
        <f t="shared" si="126"/>
        <v>2380</v>
      </c>
      <c r="AI103" s="55">
        <f t="shared" si="126"/>
        <v>0</v>
      </c>
      <c r="AJ103" s="55">
        <f t="shared" si="126"/>
        <v>0</v>
      </c>
      <c r="AK103" s="55">
        <f t="shared" si="126"/>
        <v>2200</v>
      </c>
      <c r="AL103" s="55">
        <f t="shared" si="126"/>
        <v>0</v>
      </c>
      <c r="AM103" s="55">
        <f t="shared" si="126"/>
        <v>-2200</v>
      </c>
      <c r="AN103" s="55">
        <f t="shared" si="126"/>
        <v>0</v>
      </c>
      <c r="AO103" s="55">
        <f t="shared" si="126"/>
        <v>0</v>
      </c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1"/>
      <c r="BH103" s="71"/>
      <c r="BI103" s="71"/>
      <c r="BJ103" s="71"/>
      <c r="BK103" s="71"/>
      <c r="BL103" s="71"/>
      <c r="BM103" s="71"/>
      <c r="BN103" s="70"/>
      <c r="BO103" s="70"/>
      <c r="BP103" s="70"/>
      <c r="BQ103" s="70"/>
      <c r="BR103" s="70"/>
      <c r="BS103" s="70"/>
      <c r="BT103" s="72"/>
      <c r="BU103" s="72"/>
      <c r="BV103" s="72"/>
      <c r="BW103" s="72"/>
      <c r="BX103" s="72"/>
      <c r="BY103" s="72"/>
      <c r="BZ103" s="72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</row>
    <row r="104" spans="1:110" s="14" customFormat="1" ht="82.5" hidden="1">
      <c r="A104" s="63" t="s">
        <v>284</v>
      </c>
      <c r="B104" s="64" t="s">
        <v>134</v>
      </c>
      <c r="C104" s="64" t="s">
        <v>149</v>
      </c>
      <c r="D104" s="65" t="s">
        <v>288</v>
      </c>
      <c r="E104" s="64" t="s">
        <v>150</v>
      </c>
      <c r="F104" s="55"/>
      <c r="G104" s="55"/>
      <c r="H104" s="55"/>
      <c r="I104" s="55"/>
      <c r="J104" s="55"/>
      <c r="K104" s="70"/>
      <c r="L104" s="70"/>
      <c r="M104" s="55"/>
      <c r="N104" s="55">
        <f>O104-M104</f>
        <v>2200</v>
      </c>
      <c r="O104" s="55">
        <v>2200</v>
      </c>
      <c r="P104" s="55"/>
      <c r="Q104" s="55">
        <v>2380</v>
      </c>
      <c r="R104" s="70"/>
      <c r="S104" s="70"/>
      <c r="T104" s="55">
        <f>O104+R104</f>
        <v>2200</v>
      </c>
      <c r="U104" s="55">
        <f>Q104+S104</f>
        <v>2380</v>
      </c>
      <c r="V104" s="70"/>
      <c r="W104" s="70"/>
      <c r="X104" s="55">
        <f>T104+V104</f>
        <v>2200</v>
      </c>
      <c r="Y104" s="55">
        <f>U104+W104</f>
        <v>2380</v>
      </c>
      <c r="Z104" s="70"/>
      <c r="AA104" s="55">
        <f>X104+Z104</f>
        <v>2200</v>
      </c>
      <c r="AB104" s="55">
        <f>Y104</f>
        <v>2380</v>
      </c>
      <c r="AC104" s="70"/>
      <c r="AD104" s="70"/>
      <c r="AE104" s="70"/>
      <c r="AF104" s="55">
        <f>AA104+AC104</f>
        <v>2200</v>
      </c>
      <c r="AG104" s="70"/>
      <c r="AH104" s="55">
        <f>AB104</f>
        <v>2380</v>
      </c>
      <c r="AI104" s="70"/>
      <c r="AJ104" s="70"/>
      <c r="AK104" s="55">
        <f>AF104+AI104</f>
        <v>2200</v>
      </c>
      <c r="AL104" s="55">
        <f>AG104</f>
        <v>0</v>
      </c>
      <c r="AM104" s="55">
        <f>AN104-AK104</f>
        <v>-2200</v>
      </c>
      <c r="AN104" s="55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1"/>
      <c r="BH104" s="71"/>
      <c r="BI104" s="71"/>
      <c r="BJ104" s="71"/>
      <c r="BK104" s="71"/>
      <c r="BL104" s="71"/>
      <c r="BM104" s="71"/>
      <c r="BN104" s="70"/>
      <c r="BO104" s="70"/>
      <c r="BP104" s="70"/>
      <c r="BQ104" s="70"/>
      <c r="BR104" s="70"/>
      <c r="BS104" s="70"/>
      <c r="BT104" s="72"/>
      <c r="BU104" s="72"/>
      <c r="BV104" s="72"/>
      <c r="BW104" s="72"/>
      <c r="BX104" s="72"/>
      <c r="BY104" s="72"/>
      <c r="BZ104" s="72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</row>
    <row r="105" spans="1:110" s="14" customFormat="1" ht="165" hidden="1">
      <c r="A105" s="89" t="s">
        <v>394</v>
      </c>
      <c r="B105" s="64" t="s">
        <v>134</v>
      </c>
      <c r="C105" s="64" t="s">
        <v>149</v>
      </c>
      <c r="D105" s="90" t="s">
        <v>395</v>
      </c>
      <c r="E105" s="64"/>
      <c r="F105" s="55"/>
      <c r="G105" s="55"/>
      <c r="H105" s="55"/>
      <c r="I105" s="55"/>
      <c r="J105" s="55"/>
      <c r="K105" s="70"/>
      <c r="L105" s="70"/>
      <c r="M105" s="55"/>
      <c r="N105" s="55"/>
      <c r="O105" s="55"/>
      <c r="P105" s="55"/>
      <c r="Q105" s="55"/>
      <c r="R105" s="70"/>
      <c r="S105" s="70"/>
      <c r="T105" s="55"/>
      <c r="U105" s="55"/>
      <c r="V105" s="70"/>
      <c r="W105" s="70"/>
      <c r="X105" s="55"/>
      <c r="Y105" s="55"/>
      <c r="Z105" s="70"/>
      <c r="AA105" s="55"/>
      <c r="AB105" s="55"/>
      <c r="AC105" s="70"/>
      <c r="AD105" s="70"/>
      <c r="AE105" s="70"/>
      <c r="AF105" s="55"/>
      <c r="AG105" s="70"/>
      <c r="AH105" s="55"/>
      <c r="AI105" s="70"/>
      <c r="AJ105" s="70"/>
      <c r="AK105" s="55"/>
      <c r="AL105" s="55"/>
      <c r="AM105" s="55">
        <f>AM106</f>
        <v>0</v>
      </c>
      <c r="AN105" s="55">
        <f>AN106</f>
        <v>0</v>
      </c>
      <c r="AO105" s="55">
        <f>AO106</f>
        <v>0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1"/>
      <c r="BH105" s="71"/>
      <c r="BI105" s="71"/>
      <c r="BJ105" s="71"/>
      <c r="BK105" s="71"/>
      <c r="BL105" s="71"/>
      <c r="BM105" s="71"/>
      <c r="BN105" s="70"/>
      <c r="BO105" s="70"/>
      <c r="BP105" s="70"/>
      <c r="BQ105" s="70"/>
      <c r="BR105" s="70"/>
      <c r="BS105" s="70"/>
      <c r="BT105" s="72"/>
      <c r="BU105" s="72"/>
      <c r="BV105" s="72"/>
      <c r="BW105" s="72"/>
      <c r="BX105" s="72"/>
      <c r="BY105" s="72"/>
      <c r="BZ105" s="72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</row>
    <row r="106" spans="1:110" s="14" customFormat="1" ht="82.5" hidden="1">
      <c r="A106" s="89" t="s">
        <v>284</v>
      </c>
      <c r="B106" s="64" t="s">
        <v>134</v>
      </c>
      <c r="C106" s="64" t="s">
        <v>149</v>
      </c>
      <c r="D106" s="90" t="s">
        <v>395</v>
      </c>
      <c r="E106" s="64" t="s">
        <v>150</v>
      </c>
      <c r="F106" s="55"/>
      <c r="G106" s="55"/>
      <c r="H106" s="55"/>
      <c r="I106" s="55"/>
      <c r="J106" s="55"/>
      <c r="K106" s="70"/>
      <c r="L106" s="70"/>
      <c r="M106" s="55"/>
      <c r="N106" s="55"/>
      <c r="O106" s="55"/>
      <c r="P106" s="55"/>
      <c r="Q106" s="55"/>
      <c r="R106" s="70"/>
      <c r="S106" s="70"/>
      <c r="T106" s="55"/>
      <c r="U106" s="55"/>
      <c r="V106" s="70"/>
      <c r="W106" s="70"/>
      <c r="X106" s="55"/>
      <c r="Y106" s="55"/>
      <c r="Z106" s="70"/>
      <c r="AA106" s="55"/>
      <c r="AB106" s="55"/>
      <c r="AC106" s="70"/>
      <c r="AD106" s="70"/>
      <c r="AE106" s="70"/>
      <c r="AF106" s="55"/>
      <c r="AG106" s="70"/>
      <c r="AH106" s="55"/>
      <c r="AI106" s="70"/>
      <c r="AJ106" s="70"/>
      <c r="AK106" s="55"/>
      <c r="AL106" s="55"/>
      <c r="AM106" s="55">
        <f>AN106-AK106</f>
        <v>0</v>
      </c>
      <c r="AN106" s="55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1"/>
      <c r="BH106" s="71"/>
      <c r="BI106" s="71"/>
      <c r="BJ106" s="71"/>
      <c r="BK106" s="71"/>
      <c r="BL106" s="71"/>
      <c r="BM106" s="71"/>
      <c r="BN106" s="70"/>
      <c r="BO106" s="70"/>
      <c r="BP106" s="70"/>
      <c r="BQ106" s="70"/>
      <c r="BR106" s="70"/>
      <c r="BS106" s="70"/>
      <c r="BT106" s="72"/>
      <c r="BU106" s="72"/>
      <c r="BV106" s="72"/>
      <c r="BW106" s="72"/>
      <c r="BX106" s="72"/>
      <c r="BY106" s="72"/>
      <c r="BZ106" s="72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</row>
    <row r="107" spans="1:110" s="14" customFormat="1" ht="82.5" hidden="1">
      <c r="A107" s="63" t="s">
        <v>151</v>
      </c>
      <c r="B107" s="64" t="s">
        <v>134</v>
      </c>
      <c r="C107" s="64" t="s">
        <v>149</v>
      </c>
      <c r="D107" s="65" t="s">
        <v>31</v>
      </c>
      <c r="E107" s="64" t="s">
        <v>152</v>
      </c>
      <c r="F107" s="55">
        <v>24000</v>
      </c>
      <c r="G107" s="55">
        <f>H107-F107</f>
        <v>30000</v>
      </c>
      <c r="H107" s="55">
        <v>54000</v>
      </c>
      <c r="I107" s="55"/>
      <c r="J107" s="55">
        <v>24000</v>
      </c>
      <c r="K107" s="70"/>
      <c r="L107" s="70"/>
      <c r="M107" s="55">
        <v>24000</v>
      </c>
      <c r="N107" s="55">
        <f>O107-M107</f>
        <v>9690</v>
      </c>
      <c r="O107" s="55">
        <f>24000+9690</f>
        <v>33690</v>
      </c>
      <c r="P107" s="55"/>
      <c r="Q107" s="55">
        <f>23548+9690</f>
        <v>33238</v>
      </c>
      <c r="R107" s="70"/>
      <c r="S107" s="70"/>
      <c r="T107" s="55">
        <f>O107+R107</f>
        <v>33690</v>
      </c>
      <c r="U107" s="55">
        <f>Q107+S107</f>
        <v>33238</v>
      </c>
      <c r="V107" s="70"/>
      <c r="W107" s="70"/>
      <c r="X107" s="55">
        <f>T107+V107</f>
        <v>33690</v>
      </c>
      <c r="Y107" s="55">
        <f>U107+W107</f>
        <v>33238</v>
      </c>
      <c r="Z107" s="70"/>
      <c r="AA107" s="55">
        <f>X107+Z107</f>
        <v>33690</v>
      </c>
      <c r="AB107" s="55">
        <f>Y107</f>
        <v>33238</v>
      </c>
      <c r="AC107" s="70"/>
      <c r="AD107" s="70"/>
      <c r="AE107" s="70"/>
      <c r="AF107" s="55">
        <f>AA107+AC107</f>
        <v>33690</v>
      </c>
      <c r="AG107" s="70"/>
      <c r="AH107" s="55">
        <f>AB107</f>
        <v>33238</v>
      </c>
      <c r="AI107" s="70"/>
      <c r="AJ107" s="70"/>
      <c r="AK107" s="55">
        <f>AF107+AI107</f>
        <v>33690</v>
      </c>
      <c r="AL107" s="55">
        <f>AG107</f>
        <v>0</v>
      </c>
      <c r="AM107" s="55">
        <f>AN107-AK107</f>
        <v>-33690</v>
      </c>
      <c r="AN107" s="55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1"/>
      <c r="BH107" s="71"/>
      <c r="BI107" s="71"/>
      <c r="BJ107" s="71"/>
      <c r="BK107" s="71"/>
      <c r="BL107" s="71"/>
      <c r="BM107" s="71"/>
      <c r="BN107" s="70"/>
      <c r="BO107" s="70"/>
      <c r="BP107" s="70"/>
      <c r="BQ107" s="70"/>
      <c r="BR107" s="70"/>
      <c r="BS107" s="70"/>
      <c r="BT107" s="72"/>
      <c r="BU107" s="72"/>
      <c r="BV107" s="72"/>
      <c r="BW107" s="72"/>
      <c r="BX107" s="72"/>
      <c r="BY107" s="72"/>
      <c r="BZ107" s="72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</row>
    <row r="108" spans="1:110" s="14" customFormat="1" ht="16.5" hidden="1">
      <c r="A108" s="63" t="s">
        <v>240</v>
      </c>
      <c r="B108" s="64" t="s">
        <v>134</v>
      </c>
      <c r="C108" s="64" t="s">
        <v>149</v>
      </c>
      <c r="D108" s="65" t="s">
        <v>31</v>
      </c>
      <c r="E108" s="64" t="s">
        <v>241</v>
      </c>
      <c r="F108" s="55"/>
      <c r="G108" s="55">
        <f>H108-F108</f>
        <v>62435</v>
      </c>
      <c r="H108" s="55">
        <v>62435</v>
      </c>
      <c r="I108" s="55"/>
      <c r="J108" s="55">
        <v>18718</v>
      </c>
      <c r="K108" s="70"/>
      <c r="L108" s="70"/>
      <c r="M108" s="55">
        <v>18718</v>
      </c>
      <c r="N108" s="55">
        <f>O108-M108</f>
        <v>-18718</v>
      </c>
      <c r="O108" s="55"/>
      <c r="P108" s="55"/>
      <c r="Q108" s="55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2"/>
      <c r="AL108" s="72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1"/>
      <c r="BH108" s="71"/>
      <c r="BI108" s="71"/>
      <c r="BJ108" s="71"/>
      <c r="BK108" s="71"/>
      <c r="BL108" s="71"/>
      <c r="BM108" s="71"/>
      <c r="BN108" s="70"/>
      <c r="BO108" s="70"/>
      <c r="BP108" s="70"/>
      <c r="BQ108" s="70"/>
      <c r="BR108" s="70"/>
      <c r="BS108" s="70"/>
      <c r="BT108" s="72"/>
      <c r="BU108" s="72"/>
      <c r="BV108" s="72"/>
      <c r="BW108" s="72"/>
      <c r="BX108" s="72"/>
      <c r="BY108" s="72"/>
      <c r="BZ108" s="72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</row>
    <row r="109" spans="1:110" s="14" customFormat="1" ht="16.5" hidden="1">
      <c r="A109" s="63" t="s">
        <v>128</v>
      </c>
      <c r="B109" s="64" t="s">
        <v>134</v>
      </c>
      <c r="C109" s="64" t="s">
        <v>149</v>
      </c>
      <c r="D109" s="65" t="s">
        <v>129</v>
      </c>
      <c r="E109" s="64"/>
      <c r="F109" s="55">
        <f t="shared" ref="F109:M109" si="127">F110</f>
        <v>7458</v>
      </c>
      <c r="G109" s="55">
        <f t="shared" si="127"/>
        <v>16639</v>
      </c>
      <c r="H109" s="55">
        <f t="shared" si="127"/>
        <v>24097</v>
      </c>
      <c r="I109" s="55">
        <f t="shared" si="127"/>
        <v>0</v>
      </c>
      <c r="J109" s="55">
        <f t="shared" si="127"/>
        <v>22421</v>
      </c>
      <c r="K109" s="55">
        <f t="shared" si="127"/>
        <v>0</v>
      </c>
      <c r="L109" s="55">
        <f t="shared" si="127"/>
        <v>0</v>
      </c>
      <c r="M109" s="55">
        <f t="shared" si="127"/>
        <v>22421</v>
      </c>
      <c r="N109" s="55">
        <f t="shared" ref="N109:U109" si="128">N110+N111+N114</f>
        <v>-15232</v>
      </c>
      <c r="O109" s="55">
        <f t="shared" si="128"/>
        <v>7189</v>
      </c>
      <c r="P109" s="55">
        <f t="shared" si="128"/>
        <v>0</v>
      </c>
      <c r="Q109" s="55">
        <f t="shared" si="128"/>
        <v>7179</v>
      </c>
      <c r="R109" s="55">
        <f t="shared" si="128"/>
        <v>0</v>
      </c>
      <c r="S109" s="55">
        <f t="shared" si="128"/>
        <v>0</v>
      </c>
      <c r="T109" s="55">
        <f t="shared" si="128"/>
        <v>7189</v>
      </c>
      <c r="U109" s="55">
        <f t="shared" si="128"/>
        <v>7179</v>
      </c>
      <c r="V109" s="55">
        <f t="shared" ref="V109:AB109" si="129">V110+V111+V114</f>
        <v>0</v>
      </c>
      <c r="W109" s="55">
        <f t="shared" si="129"/>
        <v>0</v>
      </c>
      <c r="X109" s="55">
        <f t="shared" si="129"/>
        <v>7189</v>
      </c>
      <c r="Y109" s="55">
        <f t="shared" si="129"/>
        <v>7179</v>
      </c>
      <c r="Z109" s="55">
        <f t="shared" si="129"/>
        <v>0</v>
      </c>
      <c r="AA109" s="55">
        <f t="shared" si="129"/>
        <v>7189</v>
      </c>
      <c r="AB109" s="55">
        <f t="shared" si="129"/>
        <v>7179</v>
      </c>
      <c r="AC109" s="55">
        <f>AC110+AC111+AC114</f>
        <v>0</v>
      </c>
      <c r="AD109" s="55">
        <f>AD110+AD111+AD114</f>
        <v>0</v>
      </c>
      <c r="AE109" s="55"/>
      <c r="AF109" s="55">
        <f t="shared" ref="AF109:AO109" si="130">AF110+AF111+AF114</f>
        <v>7189</v>
      </c>
      <c r="AG109" s="55">
        <f t="shared" si="130"/>
        <v>0</v>
      </c>
      <c r="AH109" s="55">
        <f t="shared" si="130"/>
        <v>7179</v>
      </c>
      <c r="AI109" s="55">
        <f t="shared" si="130"/>
        <v>0</v>
      </c>
      <c r="AJ109" s="55">
        <f t="shared" si="130"/>
        <v>0</v>
      </c>
      <c r="AK109" s="55">
        <f t="shared" si="130"/>
        <v>7189</v>
      </c>
      <c r="AL109" s="55">
        <f t="shared" si="130"/>
        <v>0</v>
      </c>
      <c r="AM109" s="55">
        <f t="shared" si="130"/>
        <v>-7189</v>
      </c>
      <c r="AN109" s="55">
        <f t="shared" si="130"/>
        <v>0</v>
      </c>
      <c r="AO109" s="55">
        <f t="shared" si="130"/>
        <v>0</v>
      </c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1"/>
      <c r="BH109" s="71"/>
      <c r="BI109" s="71"/>
      <c r="BJ109" s="71"/>
      <c r="BK109" s="71"/>
      <c r="BL109" s="71"/>
      <c r="BM109" s="71"/>
      <c r="BN109" s="70"/>
      <c r="BO109" s="70"/>
      <c r="BP109" s="70"/>
      <c r="BQ109" s="70"/>
      <c r="BR109" s="70"/>
      <c r="BS109" s="70"/>
      <c r="BT109" s="72"/>
      <c r="BU109" s="72"/>
      <c r="BV109" s="72"/>
      <c r="BW109" s="72"/>
      <c r="BX109" s="72"/>
      <c r="BY109" s="72"/>
      <c r="BZ109" s="72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</row>
    <row r="110" spans="1:110" s="14" customFormat="1" ht="66" hidden="1">
      <c r="A110" s="63" t="s">
        <v>144</v>
      </c>
      <c r="B110" s="64" t="s">
        <v>134</v>
      </c>
      <c r="C110" s="64" t="s">
        <v>149</v>
      </c>
      <c r="D110" s="65" t="s">
        <v>129</v>
      </c>
      <c r="E110" s="64" t="s">
        <v>145</v>
      </c>
      <c r="F110" s="55">
        <v>7458</v>
      </c>
      <c r="G110" s="55">
        <f>H110-F110</f>
        <v>16639</v>
      </c>
      <c r="H110" s="55">
        <f>4179+19918</f>
        <v>24097</v>
      </c>
      <c r="I110" s="55"/>
      <c r="J110" s="55">
        <f>4179+18242</f>
        <v>22421</v>
      </c>
      <c r="K110" s="70"/>
      <c r="L110" s="70"/>
      <c r="M110" s="55">
        <v>22421</v>
      </c>
      <c r="N110" s="55">
        <f>O110-M110</f>
        <v>-22421</v>
      </c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70"/>
      <c r="AJ110" s="70"/>
      <c r="AK110" s="72"/>
      <c r="AL110" s="72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1"/>
      <c r="BH110" s="71"/>
      <c r="BI110" s="71"/>
      <c r="BJ110" s="71"/>
      <c r="BK110" s="71"/>
      <c r="BL110" s="71"/>
      <c r="BM110" s="71"/>
      <c r="BN110" s="70"/>
      <c r="BO110" s="70"/>
      <c r="BP110" s="70"/>
      <c r="BQ110" s="70"/>
      <c r="BR110" s="70"/>
      <c r="BS110" s="70"/>
      <c r="BT110" s="72"/>
      <c r="BU110" s="72"/>
      <c r="BV110" s="72"/>
      <c r="BW110" s="72"/>
      <c r="BX110" s="72"/>
      <c r="BY110" s="72"/>
      <c r="BZ110" s="72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</row>
    <row r="111" spans="1:110" s="14" customFormat="1" ht="66" hidden="1">
      <c r="A111" s="89" t="s">
        <v>348</v>
      </c>
      <c r="B111" s="64" t="s">
        <v>134</v>
      </c>
      <c r="C111" s="64" t="s">
        <v>149</v>
      </c>
      <c r="D111" s="65" t="s">
        <v>331</v>
      </c>
      <c r="E111" s="64"/>
      <c r="F111" s="55"/>
      <c r="G111" s="55"/>
      <c r="H111" s="55"/>
      <c r="I111" s="55"/>
      <c r="J111" s="55"/>
      <c r="K111" s="70"/>
      <c r="L111" s="70"/>
      <c r="M111" s="55"/>
      <c r="N111" s="55">
        <f t="shared" ref="N111:AD112" si="131">N112</f>
        <v>7179</v>
      </c>
      <c r="O111" s="55">
        <f t="shared" si="131"/>
        <v>7179</v>
      </c>
      <c r="P111" s="55">
        <f t="shared" si="131"/>
        <v>0</v>
      </c>
      <c r="Q111" s="55">
        <f t="shared" si="131"/>
        <v>7179</v>
      </c>
      <c r="R111" s="55">
        <f t="shared" si="131"/>
        <v>0</v>
      </c>
      <c r="S111" s="55">
        <f t="shared" si="131"/>
        <v>0</v>
      </c>
      <c r="T111" s="55">
        <f t="shared" si="131"/>
        <v>7179</v>
      </c>
      <c r="U111" s="55">
        <f t="shared" si="131"/>
        <v>7179</v>
      </c>
      <c r="V111" s="55">
        <f t="shared" si="131"/>
        <v>0</v>
      </c>
      <c r="W111" s="55">
        <f t="shared" si="131"/>
        <v>0</v>
      </c>
      <c r="X111" s="55">
        <f t="shared" si="131"/>
        <v>7179</v>
      </c>
      <c r="Y111" s="55">
        <f t="shared" si="131"/>
        <v>7179</v>
      </c>
      <c r="Z111" s="55">
        <f t="shared" si="131"/>
        <v>0</v>
      </c>
      <c r="AA111" s="55">
        <f t="shared" si="131"/>
        <v>7179</v>
      </c>
      <c r="AB111" s="55">
        <f t="shared" si="131"/>
        <v>7179</v>
      </c>
      <c r="AC111" s="55">
        <f t="shared" si="131"/>
        <v>0</v>
      </c>
      <c r="AD111" s="55">
        <f t="shared" si="131"/>
        <v>0</v>
      </c>
      <c r="AE111" s="55"/>
      <c r="AF111" s="55">
        <f t="shared" ref="AC111:AO112" si="132">AF112</f>
        <v>7179</v>
      </c>
      <c r="AG111" s="55">
        <f t="shared" si="132"/>
        <v>0</v>
      </c>
      <c r="AH111" s="55">
        <f t="shared" si="132"/>
        <v>7179</v>
      </c>
      <c r="AI111" s="55">
        <f t="shared" si="132"/>
        <v>0</v>
      </c>
      <c r="AJ111" s="55">
        <f t="shared" si="132"/>
        <v>0</v>
      </c>
      <c r="AK111" s="55">
        <f t="shared" si="132"/>
        <v>7179</v>
      </c>
      <c r="AL111" s="55">
        <f t="shared" si="132"/>
        <v>0</v>
      </c>
      <c r="AM111" s="55">
        <f t="shared" si="132"/>
        <v>-7179</v>
      </c>
      <c r="AN111" s="55">
        <f t="shared" si="132"/>
        <v>0</v>
      </c>
      <c r="AO111" s="55">
        <f t="shared" si="132"/>
        <v>0</v>
      </c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1"/>
      <c r="BI111" s="71"/>
      <c r="BJ111" s="71"/>
      <c r="BK111" s="71"/>
      <c r="BL111" s="71"/>
      <c r="BM111" s="71"/>
      <c r="BN111" s="70"/>
      <c r="BO111" s="70"/>
      <c r="BP111" s="70"/>
      <c r="BQ111" s="70"/>
      <c r="BR111" s="70"/>
      <c r="BS111" s="70"/>
      <c r="BT111" s="72"/>
      <c r="BU111" s="72"/>
      <c r="BV111" s="72"/>
      <c r="BW111" s="72"/>
      <c r="BX111" s="72"/>
      <c r="BY111" s="72"/>
      <c r="BZ111" s="72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</row>
    <row r="112" spans="1:110" s="14" customFormat="1" ht="82.5" hidden="1">
      <c r="A112" s="89" t="s">
        <v>359</v>
      </c>
      <c r="B112" s="64" t="s">
        <v>134</v>
      </c>
      <c r="C112" s="64" t="s">
        <v>149</v>
      </c>
      <c r="D112" s="65" t="s">
        <v>332</v>
      </c>
      <c r="E112" s="64"/>
      <c r="F112" s="55"/>
      <c r="G112" s="55"/>
      <c r="H112" s="55"/>
      <c r="I112" s="55"/>
      <c r="J112" s="55"/>
      <c r="K112" s="70"/>
      <c r="L112" s="70"/>
      <c r="M112" s="55"/>
      <c r="N112" s="55">
        <f t="shared" si="131"/>
        <v>7179</v>
      </c>
      <c r="O112" s="55">
        <f t="shared" si="131"/>
        <v>7179</v>
      </c>
      <c r="P112" s="55">
        <f t="shared" si="131"/>
        <v>0</v>
      </c>
      <c r="Q112" s="55">
        <f t="shared" si="131"/>
        <v>7179</v>
      </c>
      <c r="R112" s="55">
        <f t="shared" si="131"/>
        <v>0</v>
      </c>
      <c r="S112" s="55">
        <f t="shared" si="131"/>
        <v>0</v>
      </c>
      <c r="T112" s="55">
        <f t="shared" si="131"/>
        <v>7179</v>
      </c>
      <c r="U112" s="55">
        <f t="shared" si="131"/>
        <v>7179</v>
      </c>
      <c r="V112" s="55">
        <f t="shared" si="131"/>
        <v>0</v>
      </c>
      <c r="W112" s="55">
        <f t="shared" si="131"/>
        <v>0</v>
      </c>
      <c r="X112" s="55">
        <f t="shared" si="131"/>
        <v>7179</v>
      </c>
      <c r="Y112" s="55">
        <f t="shared" si="131"/>
        <v>7179</v>
      </c>
      <c r="Z112" s="55">
        <f t="shared" si="131"/>
        <v>0</v>
      </c>
      <c r="AA112" s="55">
        <f t="shared" si="131"/>
        <v>7179</v>
      </c>
      <c r="AB112" s="55">
        <f t="shared" si="131"/>
        <v>7179</v>
      </c>
      <c r="AC112" s="55">
        <f t="shared" si="132"/>
        <v>0</v>
      </c>
      <c r="AD112" s="55">
        <f t="shared" si="132"/>
        <v>0</v>
      </c>
      <c r="AE112" s="55"/>
      <c r="AF112" s="55">
        <f t="shared" si="132"/>
        <v>7179</v>
      </c>
      <c r="AG112" s="55">
        <f t="shared" si="132"/>
        <v>0</v>
      </c>
      <c r="AH112" s="55">
        <f t="shared" si="132"/>
        <v>7179</v>
      </c>
      <c r="AI112" s="55">
        <f t="shared" si="132"/>
        <v>0</v>
      </c>
      <c r="AJ112" s="55">
        <f t="shared" si="132"/>
        <v>0</v>
      </c>
      <c r="AK112" s="55">
        <f t="shared" si="132"/>
        <v>7179</v>
      </c>
      <c r="AL112" s="55">
        <f t="shared" si="132"/>
        <v>0</v>
      </c>
      <c r="AM112" s="55">
        <f t="shared" si="132"/>
        <v>-7179</v>
      </c>
      <c r="AN112" s="55">
        <f t="shared" si="132"/>
        <v>0</v>
      </c>
      <c r="AO112" s="55">
        <f t="shared" si="132"/>
        <v>0</v>
      </c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1"/>
      <c r="BH112" s="71"/>
      <c r="BI112" s="71"/>
      <c r="BJ112" s="71"/>
      <c r="BK112" s="71"/>
      <c r="BL112" s="71"/>
      <c r="BM112" s="71"/>
      <c r="BN112" s="70"/>
      <c r="BO112" s="70"/>
      <c r="BP112" s="70"/>
      <c r="BQ112" s="70"/>
      <c r="BR112" s="70"/>
      <c r="BS112" s="70"/>
      <c r="BT112" s="72"/>
      <c r="BU112" s="72"/>
      <c r="BV112" s="72"/>
      <c r="BW112" s="72"/>
      <c r="BX112" s="72"/>
      <c r="BY112" s="72"/>
      <c r="BZ112" s="72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</row>
    <row r="113" spans="1:110" s="14" customFormat="1" ht="66" hidden="1">
      <c r="A113" s="63" t="s">
        <v>144</v>
      </c>
      <c r="B113" s="64" t="s">
        <v>134</v>
      </c>
      <c r="C113" s="64" t="s">
        <v>149</v>
      </c>
      <c r="D113" s="65" t="s">
        <v>332</v>
      </c>
      <c r="E113" s="64" t="s">
        <v>145</v>
      </c>
      <c r="F113" s="55"/>
      <c r="G113" s="55"/>
      <c r="H113" s="55"/>
      <c r="I113" s="55"/>
      <c r="J113" s="55"/>
      <c r="K113" s="70"/>
      <c r="L113" s="70"/>
      <c r="M113" s="55"/>
      <c r="N113" s="55">
        <f>O113-M113</f>
        <v>7179</v>
      </c>
      <c r="O113" s="55">
        <v>7179</v>
      </c>
      <c r="P113" s="55"/>
      <c r="Q113" s="55">
        <v>7179</v>
      </c>
      <c r="R113" s="70"/>
      <c r="S113" s="70"/>
      <c r="T113" s="55">
        <f>O113+R113</f>
        <v>7179</v>
      </c>
      <c r="U113" s="55">
        <f>Q113+S113</f>
        <v>7179</v>
      </c>
      <c r="V113" s="70"/>
      <c r="W113" s="70"/>
      <c r="X113" s="55">
        <f>T113+V113</f>
        <v>7179</v>
      </c>
      <c r="Y113" s="55">
        <f>U113+W113</f>
        <v>7179</v>
      </c>
      <c r="Z113" s="70"/>
      <c r="AA113" s="55">
        <f>X113+Z113</f>
        <v>7179</v>
      </c>
      <c r="AB113" s="55">
        <f>Y113</f>
        <v>7179</v>
      </c>
      <c r="AC113" s="70"/>
      <c r="AD113" s="70"/>
      <c r="AE113" s="70"/>
      <c r="AF113" s="55">
        <f>AA113+AC113</f>
        <v>7179</v>
      </c>
      <c r="AG113" s="70"/>
      <c r="AH113" s="55">
        <f>AB113</f>
        <v>7179</v>
      </c>
      <c r="AI113" s="70"/>
      <c r="AJ113" s="70"/>
      <c r="AK113" s="55">
        <f>AF113+AI113</f>
        <v>7179</v>
      </c>
      <c r="AL113" s="55">
        <f>AG113</f>
        <v>0</v>
      </c>
      <c r="AM113" s="55">
        <f>AN113-AK113</f>
        <v>-7179</v>
      </c>
      <c r="AN113" s="55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1"/>
      <c r="BH113" s="71"/>
      <c r="BI113" s="71"/>
      <c r="BJ113" s="71"/>
      <c r="BK113" s="71"/>
      <c r="BL113" s="71"/>
      <c r="BM113" s="71"/>
      <c r="BN113" s="70"/>
      <c r="BO113" s="70"/>
      <c r="BP113" s="70"/>
      <c r="BQ113" s="70"/>
      <c r="BR113" s="70"/>
      <c r="BS113" s="70"/>
      <c r="BT113" s="72"/>
      <c r="BU113" s="72"/>
      <c r="BV113" s="72"/>
      <c r="BW113" s="72"/>
      <c r="BX113" s="72"/>
      <c r="BY113" s="72"/>
      <c r="BZ113" s="72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</row>
    <row r="114" spans="1:110" s="14" customFormat="1" ht="33" hidden="1">
      <c r="A114" s="63" t="s">
        <v>360</v>
      </c>
      <c r="B114" s="64" t="s">
        <v>134</v>
      </c>
      <c r="C114" s="64" t="s">
        <v>149</v>
      </c>
      <c r="D114" s="65" t="s">
        <v>329</v>
      </c>
      <c r="E114" s="64"/>
      <c r="F114" s="55"/>
      <c r="G114" s="55"/>
      <c r="H114" s="55"/>
      <c r="I114" s="55"/>
      <c r="J114" s="55"/>
      <c r="K114" s="70"/>
      <c r="L114" s="70"/>
      <c r="M114" s="55"/>
      <c r="N114" s="55">
        <f t="shared" ref="N114:AF115" si="133">N115</f>
        <v>10</v>
      </c>
      <c r="O114" s="55">
        <f t="shared" si="133"/>
        <v>10</v>
      </c>
      <c r="P114" s="55">
        <f t="shared" si="133"/>
        <v>0</v>
      </c>
      <c r="Q114" s="55">
        <f t="shared" si="133"/>
        <v>0</v>
      </c>
      <c r="R114" s="55">
        <f t="shared" si="133"/>
        <v>0</v>
      </c>
      <c r="S114" s="55">
        <f t="shared" si="133"/>
        <v>0</v>
      </c>
      <c r="T114" s="55">
        <f t="shared" si="133"/>
        <v>10</v>
      </c>
      <c r="U114" s="55">
        <f t="shared" si="133"/>
        <v>0</v>
      </c>
      <c r="V114" s="55">
        <f t="shared" si="133"/>
        <v>0</v>
      </c>
      <c r="W114" s="55">
        <f t="shared" si="133"/>
        <v>0</v>
      </c>
      <c r="X114" s="55">
        <f t="shared" si="133"/>
        <v>10</v>
      </c>
      <c r="Y114" s="55">
        <f t="shared" si="133"/>
        <v>0</v>
      </c>
      <c r="Z114" s="70">
        <f>Z115</f>
        <v>0</v>
      </c>
      <c r="AA114" s="55">
        <f t="shared" si="133"/>
        <v>10</v>
      </c>
      <c r="AB114" s="55">
        <f t="shared" si="133"/>
        <v>0</v>
      </c>
      <c r="AC114" s="70">
        <f>AC115</f>
        <v>0</v>
      </c>
      <c r="AD114" s="70">
        <f>AD115</f>
        <v>0</v>
      </c>
      <c r="AE114" s="70"/>
      <c r="AF114" s="55">
        <f t="shared" si="133"/>
        <v>10</v>
      </c>
      <c r="AG114" s="70">
        <f>AG115</f>
        <v>0</v>
      </c>
      <c r="AH114" s="55">
        <f>AH115</f>
        <v>0</v>
      </c>
      <c r="AI114" s="55">
        <f t="shared" ref="AI114:AO115" si="134">AI115</f>
        <v>0</v>
      </c>
      <c r="AJ114" s="55">
        <f t="shared" si="134"/>
        <v>0</v>
      </c>
      <c r="AK114" s="55">
        <f t="shared" si="134"/>
        <v>10</v>
      </c>
      <c r="AL114" s="55">
        <f t="shared" si="134"/>
        <v>0</v>
      </c>
      <c r="AM114" s="55">
        <f t="shared" si="134"/>
        <v>-10</v>
      </c>
      <c r="AN114" s="55">
        <f t="shared" si="134"/>
        <v>0</v>
      </c>
      <c r="AO114" s="55">
        <f t="shared" si="134"/>
        <v>0</v>
      </c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1"/>
      <c r="BH114" s="71"/>
      <c r="BI114" s="71"/>
      <c r="BJ114" s="71"/>
      <c r="BK114" s="71"/>
      <c r="BL114" s="71"/>
      <c r="BM114" s="71"/>
      <c r="BN114" s="70"/>
      <c r="BO114" s="70"/>
      <c r="BP114" s="70"/>
      <c r="BQ114" s="70"/>
      <c r="BR114" s="70"/>
      <c r="BS114" s="70"/>
      <c r="BT114" s="72"/>
      <c r="BU114" s="72"/>
      <c r="BV114" s="72"/>
      <c r="BW114" s="72"/>
      <c r="BX114" s="72"/>
      <c r="BY114" s="72"/>
      <c r="BZ114" s="72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</row>
    <row r="115" spans="1:110" s="14" customFormat="1" ht="49.5" hidden="1">
      <c r="A115" s="63" t="s">
        <v>361</v>
      </c>
      <c r="B115" s="64" t="s">
        <v>134</v>
      </c>
      <c r="C115" s="64" t="s">
        <v>149</v>
      </c>
      <c r="D115" s="65" t="s">
        <v>330</v>
      </c>
      <c r="E115" s="64"/>
      <c r="F115" s="55"/>
      <c r="G115" s="55"/>
      <c r="H115" s="55"/>
      <c r="I115" s="55"/>
      <c r="J115" s="55"/>
      <c r="K115" s="70"/>
      <c r="L115" s="70"/>
      <c r="M115" s="55"/>
      <c r="N115" s="55">
        <f t="shared" si="133"/>
        <v>10</v>
      </c>
      <c r="O115" s="55">
        <f t="shared" si="133"/>
        <v>10</v>
      </c>
      <c r="P115" s="55">
        <f t="shared" si="133"/>
        <v>0</v>
      </c>
      <c r="Q115" s="55">
        <f t="shared" si="133"/>
        <v>0</v>
      </c>
      <c r="R115" s="55">
        <f t="shared" si="133"/>
        <v>0</v>
      </c>
      <c r="S115" s="55">
        <f t="shared" si="133"/>
        <v>0</v>
      </c>
      <c r="T115" s="55">
        <f t="shared" si="133"/>
        <v>10</v>
      </c>
      <c r="U115" s="55">
        <f t="shared" si="133"/>
        <v>0</v>
      </c>
      <c r="V115" s="55">
        <f t="shared" si="133"/>
        <v>0</v>
      </c>
      <c r="W115" s="55">
        <f t="shared" si="133"/>
        <v>0</v>
      </c>
      <c r="X115" s="55">
        <f t="shared" si="133"/>
        <v>10</v>
      </c>
      <c r="Y115" s="55">
        <f t="shared" si="133"/>
        <v>0</v>
      </c>
      <c r="Z115" s="70">
        <f>Z116</f>
        <v>0</v>
      </c>
      <c r="AA115" s="55">
        <f t="shared" si="133"/>
        <v>10</v>
      </c>
      <c r="AB115" s="55">
        <f t="shared" si="133"/>
        <v>0</v>
      </c>
      <c r="AC115" s="70">
        <f>AC116</f>
        <v>0</v>
      </c>
      <c r="AD115" s="70">
        <f>AD116</f>
        <v>0</v>
      </c>
      <c r="AE115" s="70"/>
      <c r="AF115" s="55">
        <f>AF116</f>
        <v>10</v>
      </c>
      <c r="AG115" s="70">
        <f>AG116</f>
        <v>0</v>
      </c>
      <c r="AH115" s="55">
        <f>AH116</f>
        <v>0</v>
      </c>
      <c r="AI115" s="55">
        <f t="shared" si="134"/>
        <v>0</v>
      </c>
      <c r="AJ115" s="55">
        <f t="shared" si="134"/>
        <v>0</v>
      </c>
      <c r="AK115" s="55">
        <f t="shared" si="134"/>
        <v>10</v>
      </c>
      <c r="AL115" s="55">
        <f t="shared" si="134"/>
        <v>0</v>
      </c>
      <c r="AM115" s="55">
        <f t="shared" si="134"/>
        <v>-10</v>
      </c>
      <c r="AN115" s="55">
        <f t="shared" si="134"/>
        <v>0</v>
      </c>
      <c r="AO115" s="55">
        <f t="shared" si="134"/>
        <v>0</v>
      </c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1"/>
      <c r="BH115" s="71"/>
      <c r="BI115" s="71"/>
      <c r="BJ115" s="71"/>
      <c r="BK115" s="71"/>
      <c r="BL115" s="71"/>
      <c r="BM115" s="71"/>
      <c r="BN115" s="70"/>
      <c r="BO115" s="70"/>
      <c r="BP115" s="70"/>
      <c r="BQ115" s="70"/>
      <c r="BR115" s="70"/>
      <c r="BS115" s="70"/>
      <c r="BT115" s="72"/>
      <c r="BU115" s="72"/>
      <c r="BV115" s="72"/>
      <c r="BW115" s="72"/>
      <c r="BX115" s="72"/>
      <c r="BY115" s="72"/>
      <c r="BZ115" s="72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</row>
    <row r="116" spans="1:110" s="14" customFormat="1" ht="66" hidden="1">
      <c r="A116" s="63" t="s">
        <v>144</v>
      </c>
      <c r="B116" s="64" t="s">
        <v>134</v>
      </c>
      <c r="C116" s="64" t="s">
        <v>149</v>
      </c>
      <c r="D116" s="65" t="s">
        <v>330</v>
      </c>
      <c r="E116" s="64" t="s">
        <v>145</v>
      </c>
      <c r="F116" s="55"/>
      <c r="G116" s="55"/>
      <c r="H116" s="55"/>
      <c r="I116" s="55"/>
      <c r="J116" s="55"/>
      <c r="K116" s="70"/>
      <c r="L116" s="70"/>
      <c r="M116" s="55"/>
      <c r="N116" s="55">
        <f>O116-M116</f>
        <v>10</v>
      </c>
      <c r="O116" s="55">
        <v>10</v>
      </c>
      <c r="P116" s="55"/>
      <c r="Q116" s="55"/>
      <c r="R116" s="70"/>
      <c r="S116" s="70"/>
      <c r="T116" s="55">
        <f>O116+R116</f>
        <v>10</v>
      </c>
      <c r="U116" s="55">
        <f>Q116+S116</f>
        <v>0</v>
      </c>
      <c r="V116" s="70"/>
      <c r="W116" s="70"/>
      <c r="X116" s="55">
        <f>T116+V116</f>
        <v>10</v>
      </c>
      <c r="Y116" s="55">
        <f>U116+W116</f>
        <v>0</v>
      </c>
      <c r="Z116" s="70"/>
      <c r="AA116" s="55">
        <f>X116+Z116</f>
        <v>10</v>
      </c>
      <c r="AB116" s="55">
        <f>Y116</f>
        <v>0</v>
      </c>
      <c r="AC116" s="70"/>
      <c r="AD116" s="70"/>
      <c r="AE116" s="70"/>
      <c r="AF116" s="55">
        <f>AA116+AC116</f>
        <v>10</v>
      </c>
      <c r="AG116" s="70"/>
      <c r="AH116" s="55">
        <f>AB116</f>
        <v>0</v>
      </c>
      <c r="AI116" s="70"/>
      <c r="AJ116" s="70"/>
      <c r="AK116" s="55">
        <f>AF116+AI116</f>
        <v>10</v>
      </c>
      <c r="AL116" s="55">
        <f>AG116</f>
        <v>0</v>
      </c>
      <c r="AM116" s="55">
        <f>AN116-AK116</f>
        <v>-10</v>
      </c>
      <c r="AN116" s="55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1"/>
      <c r="BH116" s="71"/>
      <c r="BI116" s="71"/>
      <c r="BJ116" s="71"/>
      <c r="BK116" s="71"/>
      <c r="BL116" s="71"/>
      <c r="BM116" s="71"/>
      <c r="BN116" s="70"/>
      <c r="BO116" s="70"/>
      <c r="BP116" s="70"/>
      <c r="BQ116" s="70"/>
      <c r="BR116" s="70"/>
      <c r="BS116" s="70"/>
      <c r="BT116" s="72"/>
      <c r="BU116" s="72"/>
      <c r="BV116" s="72"/>
      <c r="BW116" s="72"/>
      <c r="BX116" s="72"/>
      <c r="BY116" s="72"/>
      <c r="BZ116" s="72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</row>
    <row r="117" spans="1:110" hidden="1">
      <c r="A117" s="91"/>
      <c r="B117" s="92"/>
      <c r="C117" s="92"/>
      <c r="D117" s="93"/>
      <c r="E117" s="92"/>
      <c r="F117" s="38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1"/>
      <c r="AL117" s="41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38"/>
      <c r="BH117" s="38"/>
      <c r="BI117" s="38"/>
      <c r="BJ117" s="38"/>
      <c r="BK117" s="38"/>
      <c r="BL117" s="38"/>
      <c r="BM117" s="38"/>
      <c r="BN117" s="40"/>
      <c r="BO117" s="40"/>
      <c r="BP117" s="40"/>
      <c r="BQ117" s="40"/>
      <c r="BR117" s="40"/>
      <c r="BS117" s="40"/>
      <c r="BT117" s="41"/>
      <c r="BU117" s="41"/>
      <c r="BV117" s="41"/>
      <c r="BW117" s="41"/>
      <c r="BX117" s="41"/>
      <c r="BY117" s="41"/>
      <c r="BZ117" s="41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</row>
    <row r="118" spans="1:110" s="8" customFormat="1" ht="81">
      <c r="A118" s="42" t="s">
        <v>32</v>
      </c>
      <c r="B118" s="43" t="s">
        <v>33</v>
      </c>
      <c r="C118" s="43"/>
      <c r="D118" s="44"/>
      <c r="E118" s="43"/>
      <c r="F118" s="94">
        <f t="shared" ref="F118:O118" si="135">F120+F131</f>
        <v>67236</v>
      </c>
      <c r="G118" s="94">
        <f t="shared" si="135"/>
        <v>30520</v>
      </c>
      <c r="H118" s="94">
        <f t="shared" si="135"/>
        <v>97756</v>
      </c>
      <c r="I118" s="94">
        <f t="shared" si="135"/>
        <v>0</v>
      </c>
      <c r="J118" s="94">
        <f t="shared" si="135"/>
        <v>104920</v>
      </c>
      <c r="K118" s="94">
        <f t="shared" si="135"/>
        <v>0</v>
      </c>
      <c r="L118" s="94">
        <f t="shared" si="135"/>
        <v>0</v>
      </c>
      <c r="M118" s="94">
        <f t="shared" si="135"/>
        <v>104920</v>
      </c>
      <c r="N118" s="94">
        <f t="shared" si="135"/>
        <v>-38961</v>
      </c>
      <c r="O118" s="94">
        <f t="shared" si="135"/>
        <v>65959</v>
      </c>
      <c r="P118" s="94">
        <f t="shared" ref="P118:U118" si="136">P120+P131</f>
        <v>0</v>
      </c>
      <c r="Q118" s="94">
        <f t="shared" si="136"/>
        <v>65959</v>
      </c>
      <c r="R118" s="94">
        <f t="shared" si="136"/>
        <v>0</v>
      </c>
      <c r="S118" s="94">
        <f t="shared" si="136"/>
        <v>0</v>
      </c>
      <c r="T118" s="94">
        <f t="shared" si="136"/>
        <v>65959</v>
      </c>
      <c r="U118" s="94">
        <f t="shared" si="136"/>
        <v>65959</v>
      </c>
      <c r="V118" s="94">
        <f t="shared" ref="V118:AB118" si="137">V120+V131</f>
        <v>0</v>
      </c>
      <c r="W118" s="94">
        <f t="shared" si="137"/>
        <v>0</v>
      </c>
      <c r="X118" s="94">
        <f t="shared" si="137"/>
        <v>65959</v>
      </c>
      <c r="Y118" s="94">
        <f t="shared" si="137"/>
        <v>65959</v>
      </c>
      <c r="Z118" s="94">
        <f t="shared" si="137"/>
        <v>0</v>
      </c>
      <c r="AA118" s="94">
        <f t="shared" si="137"/>
        <v>65959</v>
      </c>
      <c r="AB118" s="94">
        <f t="shared" si="137"/>
        <v>65959</v>
      </c>
      <c r="AC118" s="94">
        <f>AC120+AC131</f>
        <v>0</v>
      </c>
      <c r="AD118" s="94">
        <f>AD120+AD131</f>
        <v>0</v>
      </c>
      <c r="AE118" s="94"/>
      <c r="AF118" s="94">
        <f t="shared" ref="AF118:AK118" si="138">AF120+AF131</f>
        <v>65959</v>
      </c>
      <c r="AG118" s="94">
        <f t="shared" si="138"/>
        <v>0</v>
      </c>
      <c r="AH118" s="94">
        <f t="shared" si="138"/>
        <v>65959</v>
      </c>
      <c r="AI118" s="94">
        <f t="shared" si="138"/>
        <v>0</v>
      </c>
      <c r="AJ118" s="94">
        <f t="shared" si="138"/>
        <v>0</v>
      </c>
      <c r="AK118" s="94">
        <f t="shared" si="138"/>
        <v>65959</v>
      </c>
      <c r="AL118" s="94">
        <f t="shared" ref="AL118:AQ118" si="139">AL120+AL131</f>
        <v>0</v>
      </c>
      <c r="AM118" s="94">
        <f t="shared" si="139"/>
        <v>34986</v>
      </c>
      <c r="AN118" s="94">
        <f t="shared" si="139"/>
        <v>100945</v>
      </c>
      <c r="AO118" s="94">
        <f t="shared" si="139"/>
        <v>0</v>
      </c>
      <c r="AP118" s="94">
        <f t="shared" si="139"/>
        <v>0</v>
      </c>
      <c r="AQ118" s="94">
        <f t="shared" si="139"/>
        <v>100945</v>
      </c>
      <c r="AR118" s="94">
        <f>AR120+AR131</f>
        <v>0</v>
      </c>
      <c r="AS118" s="94">
        <f>AS120+AS131</f>
        <v>0</v>
      </c>
      <c r="AT118" s="94">
        <f>AT120+AT131</f>
        <v>100945</v>
      </c>
      <c r="AU118" s="94">
        <f>AU120+AU131</f>
        <v>0</v>
      </c>
      <c r="AV118" s="94">
        <f>AV120+AV131+AV152</f>
        <v>0</v>
      </c>
      <c r="AW118" s="94">
        <f>AW120+AW131+AW152</f>
        <v>0</v>
      </c>
      <c r="AX118" s="94">
        <f>AX120+AX131+AX152</f>
        <v>0</v>
      </c>
      <c r="AY118" s="94">
        <f>AY120+AY131+AY152</f>
        <v>100945</v>
      </c>
      <c r="AZ118" s="94">
        <f t="shared" ref="AZ118:BE118" si="140">AZ120+AZ131+AZ152</f>
        <v>0</v>
      </c>
      <c r="BA118" s="94">
        <f t="shared" si="140"/>
        <v>-1</v>
      </c>
      <c r="BB118" s="94">
        <f t="shared" si="140"/>
        <v>0</v>
      </c>
      <c r="BC118" s="94">
        <f t="shared" si="140"/>
        <v>-169</v>
      </c>
      <c r="BD118" s="94">
        <f t="shared" si="140"/>
        <v>0</v>
      </c>
      <c r="BE118" s="94">
        <f t="shared" si="140"/>
        <v>100775</v>
      </c>
      <c r="BF118" s="94">
        <f t="shared" ref="BF118:BL118" si="141">BF120+BF131+BF152</f>
        <v>0</v>
      </c>
      <c r="BG118" s="94">
        <f t="shared" si="141"/>
        <v>0</v>
      </c>
      <c r="BH118" s="94">
        <f t="shared" si="141"/>
        <v>-201</v>
      </c>
      <c r="BI118" s="94">
        <f t="shared" si="141"/>
        <v>6602</v>
      </c>
      <c r="BJ118" s="94">
        <f t="shared" si="141"/>
        <v>0</v>
      </c>
      <c r="BK118" s="94">
        <f t="shared" si="141"/>
        <v>0</v>
      </c>
      <c r="BL118" s="94">
        <f t="shared" si="141"/>
        <v>107176</v>
      </c>
      <c r="BM118" s="94">
        <f t="shared" ref="BM118:BS118" si="142">BM120+BM131+BM152</f>
        <v>0</v>
      </c>
      <c r="BN118" s="94">
        <f t="shared" si="142"/>
        <v>0</v>
      </c>
      <c r="BO118" s="94">
        <f t="shared" si="142"/>
        <v>14007</v>
      </c>
      <c r="BP118" s="94">
        <f t="shared" si="142"/>
        <v>0</v>
      </c>
      <c r="BQ118" s="94">
        <f t="shared" si="142"/>
        <v>0</v>
      </c>
      <c r="BR118" s="94">
        <f t="shared" si="142"/>
        <v>121183</v>
      </c>
      <c r="BS118" s="94">
        <f t="shared" si="142"/>
        <v>0</v>
      </c>
      <c r="BT118" s="94">
        <f t="shared" ref="BT118:BY118" si="143">BT120+BT131+BT152</f>
        <v>-1118</v>
      </c>
      <c r="BU118" s="94">
        <f t="shared" si="143"/>
        <v>0</v>
      </c>
      <c r="BV118" s="94">
        <f t="shared" si="143"/>
        <v>-458</v>
      </c>
      <c r="BW118" s="94">
        <f t="shared" si="143"/>
        <v>0</v>
      </c>
      <c r="BX118" s="94">
        <f t="shared" si="143"/>
        <v>0</v>
      </c>
      <c r="BY118" s="94">
        <f t="shared" si="143"/>
        <v>119607</v>
      </c>
      <c r="BZ118" s="94">
        <f t="shared" ref="BZ118:CG118" si="144">BZ120+BZ131+BZ152</f>
        <v>0</v>
      </c>
      <c r="CA118" s="94">
        <f t="shared" si="144"/>
        <v>0</v>
      </c>
      <c r="CB118" s="94">
        <f t="shared" si="144"/>
        <v>-43</v>
      </c>
      <c r="CC118" s="94">
        <f t="shared" si="144"/>
        <v>-3356</v>
      </c>
      <c r="CD118" s="94">
        <f>CD120+CD131+CD152</f>
        <v>8</v>
      </c>
      <c r="CE118" s="94">
        <f t="shared" si="144"/>
        <v>1200</v>
      </c>
      <c r="CF118" s="94">
        <f t="shared" si="144"/>
        <v>117416</v>
      </c>
      <c r="CG118" s="94">
        <f t="shared" si="144"/>
        <v>1200</v>
      </c>
      <c r="CH118" s="94">
        <f t="shared" ref="CH118:CP118" si="145">CH120+CH131+CH152</f>
        <v>0</v>
      </c>
      <c r="CI118" s="94">
        <f t="shared" si="145"/>
        <v>0</v>
      </c>
      <c r="CJ118" s="94">
        <f t="shared" si="145"/>
        <v>-655</v>
      </c>
      <c r="CK118" s="94"/>
      <c r="CL118" s="94"/>
      <c r="CM118" s="94">
        <f t="shared" si="145"/>
        <v>96</v>
      </c>
      <c r="CN118" s="94">
        <f t="shared" si="145"/>
        <v>0</v>
      </c>
      <c r="CO118" s="94">
        <f t="shared" si="145"/>
        <v>116857</v>
      </c>
      <c r="CP118" s="94">
        <f t="shared" si="145"/>
        <v>1200</v>
      </c>
      <c r="CQ118" s="94">
        <f t="shared" ref="CQ118:CX118" si="146">CQ120+CQ131+CQ152</f>
        <v>0</v>
      </c>
      <c r="CR118" s="94">
        <f t="shared" si="146"/>
        <v>-272</v>
      </c>
      <c r="CS118" s="94">
        <f t="shared" si="146"/>
        <v>0</v>
      </c>
      <c r="CT118" s="94">
        <f t="shared" si="146"/>
        <v>10489</v>
      </c>
      <c r="CU118" s="94">
        <f t="shared" si="146"/>
        <v>82</v>
      </c>
      <c r="CV118" s="94">
        <f t="shared" si="146"/>
        <v>0</v>
      </c>
      <c r="CW118" s="94">
        <f t="shared" si="146"/>
        <v>127156</v>
      </c>
      <c r="CX118" s="94">
        <f t="shared" si="146"/>
        <v>1200</v>
      </c>
      <c r="CY118" s="94">
        <f t="shared" ref="CY118:DF118" si="147">CY120+CY131+CY152</f>
        <v>0</v>
      </c>
      <c r="CZ118" s="94">
        <f t="shared" si="147"/>
        <v>0</v>
      </c>
      <c r="DA118" s="94">
        <f t="shared" si="147"/>
        <v>0</v>
      </c>
      <c r="DB118" s="94">
        <f t="shared" si="147"/>
        <v>0</v>
      </c>
      <c r="DC118" s="94">
        <f t="shared" si="147"/>
        <v>0</v>
      </c>
      <c r="DD118" s="94">
        <f t="shared" si="147"/>
        <v>0</v>
      </c>
      <c r="DE118" s="94">
        <f t="shared" si="147"/>
        <v>127156</v>
      </c>
      <c r="DF118" s="94">
        <f t="shared" si="147"/>
        <v>1200</v>
      </c>
    </row>
    <row r="119" spans="1:110" s="8" customFormat="1" ht="18.75" customHeight="1">
      <c r="A119" s="42"/>
      <c r="B119" s="43"/>
      <c r="C119" s="43"/>
      <c r="D119" s="44"/>
      <c r="E119" s="43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A119" s="94"/>
      <c r="DB119" s="94"/>
      <c r="DC119" s="94"/>
      <c r="DD119" s="94"/>
      <c r="DE119" s="94"/>
      <c r="DF119" s="94"/>
    </row>
    <row r="120" spans="1:110" s="10" customFormat="1" ht="18.75">
      <c r="A120" s="49" t="s">
        <v>34</v>
      </c>
      <c r="B120" s="50" t="s">
        <v>139</v>
      </c>
      <c r="C120" s="50" t="s">
        <v>135</v>
      </c>
      <c r="D120" s="61"/>
      <c r="E120" s="50"/>
      <c r="F120" s="52">
        <f t="shared" ref="F120:V121" si="148">F121</f>
        <v>28197</v>
      </c>
      <c r="G120" s="52">
        <f t="shared" si="148"/>
        <v>22120</v>
      </c>
      <c r="H120" s="52">
        <f t="shared" si="148"/>
        <v>50317</v>
      </c>
      <c r="I120" s="52">
        <f t="shared" si="148"/>
        <v>0</v>
      </c>
      <c r="J120" s="52">
        <f t="shared" si="148"/>
        <v>53980</v>
      </c>
      <c r="K120" s="52">
        <f t="shared" si="148"/>
        <v>0</v>
      </c>
      <c r="L120" s="52">
        <f t="shared" si="148"/>
        <v>0</v>
      </c>
      <c r="M120" s="52">
        <f t="shared" si="148"/>
        <v>53980</v>
      </c>
      <c r="N120" s="52">
        <f t="shared" si="148"/>
        <v>-29313</v>
      </c>
      <c r="O120" s="52">
        <f t="shared" si="148"/>
        <v>24667</v>
      </c>
      <c r="P120" s="52">
        <f t="shared" si="148"/>
        <v>0</v>
      </c>
      <c r="Q120" s="52">
        <f t="shared" si="148"/>
        <v>24667</v>
      </c>
      <c r="R120" s="52">
        <f t="shared" si="148"/>
        <v>0</v>
      </c>
      <c r="S120" s="52">
        <f t="shared" si="148"/>
        <v>0</v>
      </c>
      <c r="T120" s="52">
        <f t="shared" si="148"/>
        <v>24667</v>
      </c>
      <c r="U120" s="52">
        <f t="shared" si="148"/>
        <v>24667</v>
      </c>
      <c r="V120" s="52">
        <f t="shared" si="148"/>
        <v>0</v>
      </c>
      <c r="W120" s="52">
        <f t="shared" ref="V120:AL121" si="149">W121</f>
        <v>0</v>
      </c>
      <c r="X120" s="52">
        <f t="shared" si="149"/>
        <v>24667</v>
      </c>
      <c r="Y120" s="52">
        <f t="shared" si="149"/>
        <v>24667</v>
      </c>
      <c r="Z120" s="52">
        <f t="shared" si="149"/>
        <v>0</v>
      </c>
      <c r="AA120" s="52">
        <f t="shared" si="149"/>
        <v>24667</v>
      </c>
      <c r="AB120" s="52">
        <f t="shared" si="149"/>
        <v>24667</v>
      </c>
      <c r="AC120" s="52">
        <f t="shared" si="149"/>
        <v>0</v>
      </c>
      <c r="AD120" s="52">
        <f t="shared" si="149"/>
        <v>0</v>
      </c>
      <c r="AE120" s="52"/>
      <c r="AF120" s="52">
        <f t="shared" si="149"/>
        <v>24667</v>
      </c>
      <c r="AG120" s="52">
        <f t="shared" si="149"/>
        <v>0</v>
      </c>
      <c r="AH120" s="52">
        <f t="shared" si="149"/>
        <v>24667</v>
      </c>
      <c r="AI120" s="52">
        <f t="shared" si="149"/>
        <v>0</v>
      </c>
      <c r="AJ120" s="52">
        <f t="shared" si="149"/>
        <v>0</v>
      </c>
      <c r="AK120" s="52">
        <f t="shared" si="149"/>
        <v>24667</v>
      </c>
      <c r="AL120" s="52">
        <f t="shared" si="149"/>
        <v>0</v>
      </c>
      <c r="AM120" s="52">
        <f t="shared" ref="AM120:AT120" si="150">AM121+AM123</f>
        <v>25209</v>
      </c>
      <c r="AN120" s="52">
        <f t="shared" si="150"/>
        <v>49876</v>
      </c>
      <c r="AO120" s="52">
        <f t="shared" si="150"/>
        <v>0</v>
      </c>
      <c r="AP120" s="52">
        <f t="shared" si="150"/>
        <v>0</v>
      </c>
      <c r="AQ120" s="52">
        <f t="shared" si="150"/>
        <v>49876</v>
      </c>
      <c r="AR120" s="52">
        <f t="shared" si="150"/>
        <v>0</v>
      </c>
      <c r="AS120" s="52">
        <f t="shared" si="150"/>
        <v>0</v>
      </c>
      <c r="AT120" s="52">
        <f t="shared" si="150"/>
        <v>49876</v>
      </c>
      <c r="AU120" s="52">
        <f>AU121+AU123</f>
        <v>0</v>
      </c>
      <c r="AV120" s="52">
        <f>AV121+AV123</f>
        <v>-7000</v>
      </c>
      <c r="AW120" s="52">
        <f>AW121+AW123</f>
        <v>0</v>
      </c>
      <c r="AX120" s="52">
        <f>AX121+AX123</f>
        <v>0</v>
      </c>
      <c r="AY120" s="52">
        <f>AY121+AY123</f>
        <v>42876</v>
      </c>
      <c r="AZ120" s="52">
        <f t="shared" ref="AZ120:BE120" si="151">AZ121+AZ123</f>
        <v>0</v>
      </c>
      <c r="BA120" s="52">
        <f t="shared" si="151"/>
        <v>-1</v>
      </c>
      <c r="BB120" s="52">
        <f t="shared" si="151"/>
        <v>0</v>
      </c>
      <c r="BC120" s="52">
        <f t="shared" si="151"/>
        <v>-136</v>
      </c>
      <c r="BD120" s="52">
        <f t="shared" si="151"/>
        <v>0</v>
      </c>
      <c r="BE120" s="52">
        <f t="shared" si="151"/>
        <v>42739</v>
      </c>
      <c r="BF120" s="52">
        <f t="shared" ref="BF120:BL120" si="152">BF121+BF123</f>
        <v>0</v>
      </c>
      <c r="BG120" s="52">
        <f t="shared" si="152"/>
        <v>0</v>
      </c>
      <c r="BH120" s="52">
        <f t="shared" si="152"/>
        <v>-133</v>
      </c>
      <c r="BI120" s="52">
        <f t="shared" si="152"/>
        <v>1820</v>
      </c>
      <c r="BJ120" s="52">
        <f t="shared" si="152"/>
        <v>0</v>
      </c>
      <c r="BK120" s="52">
        <f t="shared" si="152"/>
        <v>0</v>
      </c>
      <c r="BL120" s="52">
        <f t="shared" si="152"/>
        <v>44426</v>
      </c>
      <c r="BM120" s="52">
        <f t="shared" ref="BM120:BS120" si="153">BM121+BM123</f>
        <v>0</v>
      </c>
      <c r="BN120" s="52">
        <f t="shared" si="153"/>
        <v>0</v>
      </c>
      <c r="BO120" s="52">
        <f t="shared" si="153"/>
        <v>328</v>
      </c>
      <c r="BP120" s="52">
        <f t="shared" si="153"/>
        <v>0</v>
      </c>
      <c r="BQ120" s="52">
        <f t="shared" si="153"/>
        <v>0</v>
      </c>
      <c r="BR120" s="52">
        <f t="shared" si="153"/>
        <v>44754</v>
      </c>
      <c r="BS120" s="52">
        <f t="shared" si="153"/>
        <v>0</v>
      </c>
      <c r="BT120" s="52">
        <f t="shared" ref="BT120:BY120" si="154">BT121+BT123</f>
        <v>0</v>
      </c>
      <c r="BU120" s="52">
        <f t="shared" si="154"/>
        <v>0</v>
      </c>
      <c r="BV120" s="52">
        <f t="shared" si="154"/>
        <v>-179</v>
      </c>
      <c r="BW120" s="52">
        <f t="shared" si="154"/>
        <v>0</v>
      </c>
      <c r="BX120" s="52">
        <f t="shared" si="154"/>
        <v>0</v>
      </c>
      <c r="BY120" s="52">
        <f t="shared" si="154"/>
        <v>44575</v>
      </c>
      <c r="BZ120" s="52">
        <f t="shared" ref="BZ120:CG120" si="155">BZ121+BZ123</f>
        <v>0</v>
      </c>
      <c r="CA120" s="52">
        <f t="shared" si="155"/>
        <v>0</v>
      </c>
      <c r="CB120" s="52">
        <f t="shared" si="155"/>
        <v>0</v>
      </c>
      <c r="CC120" s="52">
        <f t="shared" si="155"/>
        <v>0</v>
      </c>
      <c r="CD120" s="52">
        <f>CD121+CD123</f>
        <v>0</v>
      </c>
      <c r="CE120" s="52">
        <f t="shared" si="155"/>
        <v>0</v>
      </c>
      <c r="CF120" s="52">
        <f t="shared" si="155"/>
        <v>44575</v>
      </c>
      <c r="CG120" s="52">
        <f t="shared" si="155"/>
        <v>0</v>
      </c>
      <c r="CH120" s="52">
        <f t="shared" ref="CH120:CP120" si="156">CH121+CH123</f>
        <v>0</v>
      </c>
      <c r="CI120" s="52">
        <f t="shared" si="156"/>
        <v>0</v>
      </c>
      <c r="CJ120" s="52">
        <f t="shared" si="156"/>
        <v>0</v>
      </c>
      <c r="CK120" s="52"/>
      <c r="CL120" s="52"/>
      <c r="CM120" s="52">
        <f t="shared" si="156"/>
        <v>0</v>
      </c>
      <c r="CN120" s="52">
        <f t="shared" si="156"/>
        <v>0</v>
      </c>
      <c r="CO120" s="52">
        <f t="shared" si="156"/>
        <v>44575</v>
      </c>
      <c r="CP120" s="52">
        <f t="shared" si="156"/>
        <v>0</v>
      </c>
      <c r="CQ120" s="52">
        <f t="shared" ref="CQ120:CX120" si="157">CQ121+CQ123</f>
        <v>0</v>
      </c>
      <c r="CR120" s="52">
        <f t="shared" si="157"/>
        <v>0</v>
      </c>
      <c r="CS120" s="52">
        <f t="shared" si="157"/>
        <v>0</v>
      </c>
      <c r="CT120" s="52">
        <f t="shared" si="157"/>
        <v>0</v>
      </c>
      <c r="CU120" s="52">
        <f t="shared" si="157"/>
        <v>0</v>
      </c>
      <c r="CV120" s="52">
        <f t="shared" si="157"/>
        <v>0</v>
      </c>
      <c r="CW120" s="52">
        <f t="shared" si="157"/>
        <v>44575</v>
      </c>
      <c r="CX120" s="52">
        <f t="shared" si="157"/>
        <v>0</v>
      </c>
      <c r="CY120" s="52">
        <f t="shared" ref="CY120:DF120" si="158">CY121+CY123</f>
        <v>0</v>
      </c>
      <c r="CZ120" s="52">
        <f t="shared" si="158"/>
        <v>0</v>
      </c>
      <c r="DA120" s="52">
        <f t="shared" si="158"/>
        <v>0</v>
      </c>
      <c r="DB120" s="52">
        <f t="shared" si="158"/>
        <v>0</v>
      </c>
      <c r="DC120" s="52">
        <f t="shared" si="158"/>
        <v>0</v>
      </c>
      <c r="DD120" s="52">
        <f t="shared" si="158"/>
        <v>0</v>
      </c>
      <c r="DE120" s="52">
        <f t="shared" si="158"/>
        <v>44575</v>
      </c>
      <c r="DF120" s="52">
        <f t="shared" si="158"/>
        <v>0</v>
      </c>
    </row>
    <row r="121" spans="1:110" s="11" customFormat="1" ht="21.75" customHeight="1">
      <c r="A121" s="63" t="s">
        <v>35</v>
      </c>
      <c r="B121" s="64" t="s">
        <v>139</v>
      </c>
      <c r="C121" s="64" t="s">
        <v>135</v>
      </c>
      <c r="D121" s="65" t="s">
        <v>36</v>
      </c>
      <c r="E121" s="64"/>
      <c r="F121" s="55">
        <f t="shared" si="148"/>
        <v>28197</v>
      </c>
      <c r="G121" s="55">
        <f t="shared" si="148"/>
        <v>22120</v>
      </c>
      <c r="H121" s="55">
        <f t="shared" si="148"/>
        <v>50317</v>
      </c>
      <c r="I121" s="55">
        <f t="shared" si="148"/>
        <v>0</v>
      </c>
      <c r="J121" s="55">
        <f t="shared" si="148"/>
        <v>53980</v>
      </c>
      <c r="K121" s="55">
        <f t="shared" si="148"/>
        <v>0</v>
      </c>
      <c r="L121" s="55">
        <f t="shared" si="148"/>
        <v>0</v>
      </c>
      <c r="M121" s="55">
        <f t="shared" si="148"/>
        <v>53980</v>
      </c>
      <c r="N121" s="55">
        <f t="shared" si="148"/>
        <v>-29313</v>
      </c>
      <c r="O121" s="55">
        <f t="shared" si="148"/>
        <v>24667</v>
      </c>
      <c r="P121" s="55">
        <f t="shared" si="148"/>
        <v>0</v>
      </c>
      <c r="Q121" s="55">
        <f t="shared" si="148"/>
        <v>24667</v>
      </c>
      <c r="R121" s="55">
        <f t="shared" si="148"/>
        <v>0</v>
      </c>
      <c r="S121" s="55">
        <f t="shared" si="148"/>
        <v>0</v>
      </c>
      <c r="T121" s="55">
        <f t="shared" si="148"/>
        <v>24667</v>
      </c>
      <c r="U121" s="55">
        <f t="shared" si="148"/>
        <v>24667</v>
      </c>
      <c r="V121" s="55">
        <f t="shared" si="149"/>
        <v>0</v>
      </c>
      <c r="W121" s="55">
        <f t="shared" si="149"/>
        <v>0</v>
      </c>
      <c r="X121" s="55">
        <f t="shared" si="149"/>
        <v>24667</v>
      </c>
      <c r="Y121" s="55">
        <f t="shared" si="149"/>
        <v>24667</v>
      </c>
      <c r="Z121" s="55">
        <f t="shared" si="149"/>
        <v>0</v>
      </c>
      <c r="AA121" s="55">
        <f t="shared" si="149"/>
        <v>24667</v>
      </c>
      <c r="AB121" s="55">
        <f t="shared" si="149"/>
        <v>24667</v>
      </c>
      <c r="AC121" s="55">
        <f t="shared" si="149"/>
        <v>0</v>
      </c>
      <c r="AD121" s="55">
        <f t="shared" si="149"/>
        <v>0</v>
      </c>
      <c r="AE121" s="55"/>
      <c r="AF121" s="55">
        <f t="shared" si="149"/>
        <v>24667</v>
      </c>
      <c r="AG121" s="55">
        <f t="shared" si="149"/>
        <v>0</v>
      </c>
      <c r="AH121" s="55">
        <f t="shared" si="149"/>
        <v>24667</v>
      </c>
      <c r="AI121" s="55">
        <f t="shared" ref="AI121:CT121" si="159">AI122</f>
        <v>0</v>
      </c>
      <c r="AJ121" s="55">
        <f t="shared" si="159"/>
        <v>0</v>
      </c>
      <c r="AK121" s="55">
        <f t="shared" si="159"/>
        <v>24667</v>
      </c>
      <c r="AL121" s="55">
        <f t="shared" si="159"/>
        <v>0</v>
      </c>
      <c r="AM121" s="55">
        <f t="shared" si="159"/>
        <v>18209</v>
      </c>
      <c r="AN121" s="55">
        <f t="shared" si="159"/>
        <v>42876</v>
      </c>
      <c r="AO121" s="55">
        <f t="shared" si="159"/>
        <v>0</v>
      </c>
      <c r="AP121" s="55">
        <f t="shared" si="159"/>
        <v>0</v>
      </c>
      <c r="AQ121" s="55">
        <f t="shared" si="159"/>
        <v>42876</v>
      </c>
      <c r="AR121" s="55">
        <f t="shared" si="159"/>
        <v>0</v>
      </c>
      <c r="AS121" s="55">
        <f t="shared" si="159"/>
        <v>0</v>
      </c>
      <c r="AT121" s="55">
        <f t="shared" si="159"/>
        <v>42876</v>
      </c>
      <c r="AU121" s="55">
        <f t="shared" si="159"/>
        <v>0</v>
      </c>
      <c r="AV121" s="55">
        <f t="shared" si="159"/>
        <v>0</v>
      </c>
      <c r="AW121" s="55">
        <f t="shared" si="159"/>
        <v>0</v>
      </c>
      <c r="AX121" s="55">
        <f t="shared" si="159"/>
        <v>0</v>
      </c>
      <c r="AY121" s="55">
        <f t="shared" si="159"/>
        <v>42876</v>
      </c>
      <c r="AZ121" s="55">
        <f t="shared" si="159"/>
        <v>0</v>
      </c>
      <c r="BA121" s="55">
        <f t="shared" si="159"/>
        <v>-1</v>
      </c>
      <c r="BB121" s="55">
        <f t="shared" si="159"/>
        <v>0</v>
      </c>
      <c r="BC121" s="55">
        <f t="shared" si="159"/>
        <v>-136</v>
      </c>
      <c r="BD121" s="55">
        <f t="shared" si="159"/>
        <v>0</v>
      </c>
      <c r="BE121" s="55">
        <f t="shared" si="159"/>
        <v>42739</v>
      </c>
      <c r="BF121" s="55">
        <f t="shared" si="159"/>
        <v>0</v>
      </c>
      <c r="BG121" s="55">
        <f t="shared" si="159"/>
        <v>0</v>
      </c>
      <c r="BH121" s="55">
        <f t="shared" si="159"/>
        <v>-133</v>
      </c>
      <c r="BI121" s="55">
        <f t="shared" si="159"/>
        <v>1820</v>
      </c>
      <c r="BJ121" s="55">
        <f t="shared" si="159"/>
        <v>0</v>
      </c>
      <c r="BK121" s="55">
        <f t="shared" si="159"/>
        <v>0</v>
      </c>
      <c r="BL121" s="55">
        <f t="shared" si="159"/>
        <v>44426</v>
      </c>
      <c r="BM121" s="55">
        <f t="shared" si="159"/>
        <v>0</v>
      </c>
      <c r="BN121" s="55">
        <f t="shared" si="159"/>
        <v>0</v>
      </c>
      <c r="BO121" s="55">
        <f t="shared" si="159"/>
        <v>328</v>
      </c>
      <c r="BP121" s="55">
        <f t="shared" si="159"/>
        <v>0</v>
      </c>
      <c r="BQ121" s="55">
        <f t="shared" si="159"/>
        <v>0</v>
      </c>
      <c r="BR121" s="55">
        <f t="shared" si="159"/>
        <v>44754</v>
      </c>
      <c r="BS121" s="55">
        <f t="shared" si="159"/>
        <v>0</v>
      </c>
      <c r="BT121" s="55">
        <f t="shared" si="159"/>
        <v>0</v>
      </c>
      <c r="BU121" s="55">
        <f t="shared" si="159"/>
        <v>0</v>
      </c>
      <c r="BV121" s="55">
        <f t="shared" si="159"/>
        <v>-179</v>
      </c>
      <c r="BW121" s="55">
        <f t="shared" si="159"/>
        <v>0</v>
      </c>
      <c r="BX121" s="55">
        <f t="shared" si="159"/>
        <v>0</v>
      </c>
      <c r="BY121" s="55">
        <f t="shared" si="159"/>
        <v>44575</v>
      </c>
      <c r="BZ121" s="55">
        <f t="shared" si="159"/>
        <v>0</v>
      </c>
      <c r="CA121" s="55">
        <f t="shared" si="159"/>
        <v>0</v>
      </c>
      <c r="CB121" s="55">
        <f t="shared" si="159"/>
        <v>0</v>
      </c>
      <c r="CC121" s="55">
        <f t="shared" si="159"/>
        <v>0</v>
      </c>
      <c r="CD121" s="55">
        <f t="shared" si="159"/>
        <v>0</v>
      </c>
      <c r="CE121" s="55">
        <f t="shared" si="159"/>
        <v>0</v>
      </c>
      <c r="CF121" s="55">
        <f t="shared" si="159"/>
        <v>44575</v>
      </c>
      <c r="CG121" s="55">
        <f t="shared" si="159"/>
        <v>0</v>
      </c>
      <c r="CH121" s="55">
        <f t="shared" si="159"/>
        <v>0</v>
      </c>
      <c r="CI121" s="55">
        <f t="shared" si="159"/>
        <v>0</v>
      </c>
      <c r="CJ121" s="55">
        <f t="shared" si="159"/>
        <v>0</v>
      </c>
      <c r="CK121" s="55"/>
      <c r="CL121" s="55"/>
      <c r="CM121" s="55">
        <f t="shared" si="159"/>
        <v>0</v>
      </c>
      <c r="CN121" s="55">
        <f t="shared" si="159"/>
        <v>0</v>
      </c>
      <c r="CO121" s="55">
        <f t="shared" si="159"/>
        <v>44575</v>
      </c>
      <c r="CP121" s="55">
        <f t="shared" si="159"/>
        <v>0</v>
      </c>
      <c r="CQ121" s="55">
        <f t="shared" si="159"/>
        <v>0</v>
      </c>
      <c r="CR121" s="55">
        <f t="shared" si="159"/>
        <v>0</v>
      </c>
      <c r="CS121" s="55">
        <f t="shared" si="159"/>
        <v>0</v>
      </c>
      <c r="CT121" s="55">
        <f t="shared" si="159"/>
        <v>0</v>
      </c>
      <c r="CU121" s="55">
        <f>CU122</f>
        <v>0</v>
      </c>
      <c r="CV121" s="55">
        <f>CV122</f>
        <v>0</v>
      </c>
      <c r="CW121" s="55">
        <f>CW122</f>
        <v>44575</v>
      </c>
      <c r="CX121" s="55">
        <f>CX122</f>
        <v>0</v>
      </c>
      <c r="CY121" s="55">
        <f t="shared" ref="CY121:DF121" si="160">CY122</f>
        <v>0</v>
      </c>
      <c r="CZ121" s="55">
        <f t="shared" si="160"/>
        <v>0</v>
      </c>
      <c r="DA121" s="55">
        <f t="shared" si="160"/>
        <v>0</v>
      </c>
      <c r="DB121" s="55">
        <f t="shared" si="160"/>
        <v>0</v>
      </c>
      <c r="DC121" s="55">
        <f t="shared" si="160"/>
        <v>0</v>
      </c>
      <c r="DD121" s="55">
        <f t="shared" si="160"/>
        <v>0</v>
      </c>
      <c r="DE121" s="55">
        <f t="shared" si="160"/>
        <v>44575</v>
      </c>
      <c r="DF121" s="55">
        <f t="shared" si="160"/>
        <v>0</v>
      </c>
    </row>
    <row r="122" spans="1:110" s="12" customFormat="1" ht="36" customHeight="1">
      <c r="A122" s="63" t="s">
        <v>136</v>
      </c>
      <c r="B122" s="64" t="s">
        <v>139</v>
      </c>
      <c r="C122" s="64" t="s">
        <v>135</v>
      </c>
      <c r="D122" s="65" t="s">
        <v>36</v>
      </c>
      <c r="E122" s="64" t="s">
        <v>137</v>
      </c>
      <c r="F122" s="55">
        <v>28197</v>
      </c>
      <c r="G122" s="55">
        <f>H122-F122</f>
        <v>22120</v>
      </c>
      <c r="H122" s="55">
        <v>50317</v>
      </c>
      <c r="I122" s="55"/>
      <c r="J122" s="55">
        <v>53980</v>
      </c>
      <c r="K122" s="57"/>
      <c r="L122" s="57"/>
      <c r="M122" s="55">
        <v>53980</v>
      </c>
      <c r="N122" s="55">
        <f>O122-M122</f>
        <v>-29313</v>
      </c>
      <c r="O122" s="55">
        <v>24667</v>
      </c>
      <c r="P122" s="55"/>
      <c r="Q122" s="55">
        <v>24667</v>
      </c>
      <c r="R122" s="57"/>
      <c r="S122" s="57"/>
      <c r="T122" s="55">
        <f>O122+R122</f>
        <v>24667</v>
      </c>
      <c r="U122" s="55">
        <f>Q122+S122</f>
        <v>24667</v>
      </c>
      <c r="V122" s="57"/>
      <c r="W122" s="57"/>
      <c r="X122" s="55">
        <f>T122+V122</f>
        <v>24667</v>
      </c>
      <c r="Y122" s="55">
        <f>U122+W122</f>
        <v>24667</v>
      </c>
      <c r="Z122" s="57"/>
      <c r="AA122" s="55">
        <f>X122+Z122</f>
        <v>24667</v>
      </c>
      <c r="AB122" s="55">
        <f>Y122</f>
        <v>24667</v>
      </c>
      <c r="AC122" s="57"/>
      <c r="AD122" s="57"/>
      <c r="AE122" s="57"/>
      <c r="AF122" s="55">
        <f>AA122+AC122</f>
        <v>24667</v>
      </c>
      <c r="AG122" s="57"/>
      <c r="AH122" s="55">
        <f>AB122</f>
        <v>24667</v>
      </c>
      <c r="AI122" s="57"/>
      <c r="AJ122" s="57"/>
      <c r="AK122" s="55">
        <f>AF122+AI122</f>
        <v>24667</v>
      </c>
      <c r="AL122" s="55">
        <f>AG122</f>
        <v>0</v>
      </c>
      <c r="AM122" s="55">
        <f>AN122-AK122</f>
        <v>18209</v>
      </c>
      <c r="AN122" s="55">
        <f>42376+500</f>
        <v>42876</v>
      </c>
      <c r="AO122" s="57"/>
      <c r="AP122" s="57"/>
      <c r="AQ122" s="55">
        <f>AN122+AP122</f>
        <v>42876</v>
      </c>
      <c r="AR122" s="56">
        <f>AO122</f>
        <v>0</v>
      </c>
      <c r="AS122" s="57"/>
      <c r="AT122" s="55">
        <f>AQ122+AS122</f>
        <v>42876</v>
      </c>
      <c r="AU122" s="56">
        <f>AR122</f>
        <v>0</v>
      </c>
      <c r="AV122" s="57"/>
      <c r="AW122" s="57"/>
      <c r="AX122" s="57"/>
      <c r="AY122" s="55">
        <f>AT122+AV122+AW122+AX122</f>
        <v>42876</v>
      </c>
      <c r="AZ122" s="55">
        <f>AU122+AX122</f>
        <v>0</v>
      </c>
      <c r="BA122" s="56">
        <v>-1</v>
      </c>
      <c r="BB122" s="57"/>
      <c r="BC122" s="56">
        <v>-136</v>
      </c>
      <c r="BD122" s="57"/>
      <c r="BE122" s="55">
        <f>AY122+BA122+BB122+BC122+BD122</f>
        <v>42739</v>
      </c>
      <c r="BF122" s="56">
        <f>AZ122+BD122</f>
        <v>0</v>
      </c>
      <c r="BG122" s="55"/>
      <c r="BH122" s="55">
        <v>-133</v>
      </c>
      <c r="BI122" s="55">
        <v>1820</v>
      </c>
      <c r="BJ122" s="58"/>
      <c r="BK122" s="58"/>
      <c r="BL122" s="55">
        <f>BE122+BG122+BH122+BI122+BJ122+BK122</f>
        <v>44426</v>
      </c>
      <c r="BM122" s="55">
        <f>BF122+BK122</f>
        <v>0</v>
      </c>
      <c r="BN122" s="57"/>
      <c r="BO122" s="57">
        <v>328</v>
      </c>
      <c r="BP122" s="57"/>
      <c r="BQ122" s="57"/>
      <c r="BR122" s="55">
        <f>BL122+BN122+BO122+BP122+BQ122</f>
        <v>44754</v>
      </c>
      <c r="BS122" s="55">
        <f>BM122+BQ122</f>
        <v>0</v>
      </c>
      <c r="BT122" s="55"/>
      <c r="BU122" s="55"/>
      <c r="BV122" s="55">
        <v>-179</v>
      </c>
      <c r="BW122" s="55"/>
      <c r="BX122" s="55"/>
      <c r="BY122" s="55">
        <f>BR122+BT122+BU122+BV122+BW122+BX122</f>
        <v>44575</v>
      </c>
      <c r="BZ122" s="55">
        <f>BS122+BX122</f>
        <v>0</v>
      </c>
      <c r="CA122" s="57"/>
      <c r="CB122" s="57"/>
      <c r="CC122" s="57"/>
      <c r="CD122" s="57"/>
      <c r="CE122" s="57"/>
      <c r="CF122" s="55">
        <f>BY122+CA122+CB122+CC122+CE122</f>
        <v>44575</v>
      </c>
      <c r="CG122" s="55">
        <f>BZ122+CE122</f>
        <v>0</v>
      </c>
      <c r="CH122" s="57"/>
      <c r="CI122" s="57"/>
      <c r="CJ122" s="57"/>
      <c r="CK122" s="57"/>
      <c r="CL122" s="57"/>
      <c r="CM122" s="57"/>
      <c r="CN122" s="57"/>
      <c r="CO122" s="55">
        <f>CF122+CH122+CI122+CJ122+CK122+CL122+CM122+CN122</f>
        <v>44575</v>
      </c>
      <c r="CP122" s="55">
        <f>CG122+CN122</f>
        <v>0</v>
      </c>
      <c r="CQ122" s="55"/>
      <c r="CR122" s="57"/>
      <c r="CS122" s="57"/>
      <c r="CT122" s="57"/>
      <c r="CU122" s="57"/>
      <c r="CV122" s="57"/>
      <c r="CW122" s="55">
        <f>CO122+CQ122+CR122+CS122+CT122+CU122+CV122</f>
        <v>44575</v>
      </c>
      <c r="CX122" s="55">
        <f>CP122+CV122</f>
        <v>0</v>
      </c>
      <c r="CY122" s="55"/>
      <c r="CZ122" s="57"/>
      <c r="DA122" s="57"/>
      <c r="DB122" s="57"/>
      <c r="DC122" s="57"/>
      <c r="DD122" s="57"/>
      <c r="DE122" s="55">
        <f>CW122+CY122+CZ122+DA122+DB122+DC122+DD122</f>
        <v>44575</v>
      </c>
      <c r="DF122" s="55">
        <f>CX122+DD122</f>
        <v>0</v>
      </c>
    </row>
    <row r="123" spans="1:110" s="12" customFormat="1" ht="24" hidden="1" customHeight="1">
      <c r="A123" s="63" t="s">
        <v>128</v>
      </c>
      <c r="B123" s="64" t="s">
        <v>139</v>
      </c>
      <c r="C123" s="64" t="s">
        <v>135</v>
      </c>
      <c r="D123" s="65" t="s">
        <v>129</v>
      </c>
      <c r="E123" s="64"/>
      <c r="F123" s="55"/>
      <c r="G123" s="55"/>
      <c r="H123" s="55"/>
      <c r="I123" s="55"/>
      <c r="J123" s="55"/>
      <c r="K123" s="57"/>
      <c r="L123" s="57"/>
      <c r="M123" s="55"/>
      <c r="N123" s="55"/>
      <c r="O123" s="55"/>
      <c r="P123" s="55"/>
      <c r="Q123" s="55"/>
      <c r="R123" s="57"/>
      <c r="S123" s="57"/>
      <c r="T123" s="55"/>
      <c r="U123" s="55"/>
      <c r="V123" s="57"/>
      <c r="W123" s="57"/>
      <c r="X123" s="55"/>
      <c r="Y123" s="55"/>
      <c r="Z123" s="57"/>
      <c r="AA123" s="55"/>
      <c r="AB123" s="55"/>
      <c r="AC123" s="57"/>
      <c r="AD123" s="57"/>
      <c r="AE123" s="57"/>
      <c r="AF123" s="55"/>
      <c r="AG123" s="57"/>
      <c r="AH123" s="55"/>
      <c r="AI123" s="57"/>
      <c r="AJ123" s="57"/>
      <c r="AK123" s="55"/>
      <c r="AL123" s="55"/>
      <c r="AM123" s="55">
        <f t="shared" ref="AM123:AT123" si="161">AM124+AM126+AM128</f>
        <v>7000</v>
      </c>
      <c r="AN123" s="55">
        <f t="shared" si="161"/>
        <v>7000</v>
      </c>
      <c r="AO123" s="55">
        <f t="shared" si="161"/>
        <v>0</v>
      </c>
      <c r="AP123" s="55">
        <f t="shared" si="161"/>
        <v>0</v>
      </c>
      <c r="AQ123" s="55">
        <f t="shared" si="161"/>
        <v>7000</v>
      </c>
      <c r="AR123" s="55">
        <f t="shared" si="161"/>
        <v>0</v>
      </c>
      <c r="AS123" s="55">
        <f t="shared" si="161"/>
        <v>0</v>
      </c>
      <c r="AT123" s="55">
        <f t="shared" si="161"/>
        <v>7000</v>
      </c>
      <c r="AU123" s="55">
        <f t="shared" ref="AU123:AZ123" si="162">AU124+AU126+AU128</f>
        <v>0</v>
      </c>
      <c r="AV123" s="55">
        <f t="shared" si="162"/>
        <v>-7000</v>
      </c>
      <c r="AW123" s="55">
        <f t="shared" si="162"/>
        <v>0</v>
      </c>
      <c r="AX123" s="55">
        <f t="shared" si="162"/>
        <v>0</v>
      </c>
      <c r="AY123" s="55">
        <f t="shared" si="162"/>
        <v>0</v>
      </c>
      <c r="AZ123" s="55">
        <f t="shared" si="162"/>
        <v>0</v>
      </c>
      <c r="BA123" s="57"/>
      <c r="BB123" s="57"/>
      <c r="BC123" s="57"/>
      <c r="BD123" s="57"/>
      <c r="BE123" s="57"/>
      <c r="BF123" s="57"/>
      <c r="BG123" s="58"/>
      <c r="BH123" s="58"/>
      <c r="BI123" s="58"/>
      <c r="BJ123" s="58"/>
      <c r="BK123" s="58"/>
      <c r="BL123" s="58"/>
      <c r="BM123" s="58"/>
      <c r="BN123" s="57"/>
      <c r="BO123" s="57"/>
      <c r="BP123" s="57"/>
      <c r="BQ123" s="57"/>
      <c r="BR123" s="57"/>
      <c r="BS123" s="57"/>
      <c r="BT123" s="55"/>
      <c r="BU123" s="55"/>
      <c r="BV123" s="55"/>
      <c r="BW123" s="55"/>
      <c r="BX123" s="55"/>
      <c r="BY123" s="55"/>
      <c r="BZ123" s="55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</row>
    <row r="124" spans="1:110" s="12" customFormat="1" ht="60" hidden="1" customHeight="1">
      <c r="A124" s="63" t="s">
        <v>491</v>
      </c>
      <c r="B124" s="64" t="s">
        <v>139</v>
      </c>
      <c r="C124" s="64" t="s">
        <v>135</v>
      </c>
      <c r="D124" s="65" t="s">
        <v>492</v>
      </c>
      <c r="E124" s="64"/>
      <c r="F124" s="55"/>
      <c r="G124" s="55"/>
      <c r="H124" s="55"/>
      <c r="I124" s="55"/>
      <c r="J124" s="55"/>
      <c r="K124" s="57"/>
      <c r="L124" s="57"/>
      <c r="M124" s="55"/>
      <c r="N124" s="55"/>
      <c r="O124" s="55"/>
      <c r="P124" s="55"/>
      <c r="Q124" s="55"/>
      <c r="R124" s="57"/>
      <c r="S124" s="57"/>
      <c r="T124" s="55"/>
      <c r="U124" s="55"/>
      <c r="V124" s="57"/>
      <c r="W124" s="57"/>
      <c r="X124" s="55"/>
      <c r="Y124" s="55"/>
      <c r="Z124" s="57"/>
      <c r="AA124" s="55"/>
      <c r="AB124" s="55"/>
      <c r="AC124" s="57"/>
      <c r="AD124" s="57"/>
      <c r="AE124" s="57"/>
      <c r="AF124" s="55"/>
      <c r="AG124" s="57"/>
      <c r="AH124" s="55"/>
      <c r="AI124" s="57"/>
      <c r="AJ124" s="57"/>
      <c r="AK124" s="55"/>
      <c r="AL124" s="55"/>
      <c r="AM124" s="55">
        <f t="shared" ref="AM124:AZ124" si="163">AM125</f>
        <v>6115</v>
      </c>
      <c r="AN124" s="55">
        <f t="shared" si="163"/>
        <v>6115</v>
      </c>
      <c r="AO124" s="55">
        <f t="shared" si="163"/>
        <v>0</v>
      </c>
      <c r="AP124" s="55">
        <f t="shared" si="163"/>
        <v>0</v>
      </c>
      <c r="AQ124" s="55">
        <f t="shared" si="163"/>
        <v>6115</v>
      </c>
      <c r="AR124" s="55">
        <f t="shared" si="163"/>
        <v>0</v>
      </c>
      <c r="AS124" s="55">
        <f t="shared" si="163"/>
        <v>0</v>
      </c>
      <c r="AT124" s="55">
        <f t="shared" si="163"/>
        <v>6115</v>
      </c>
      <c r="AU124" s="55">
        <f t="shared" si="163"/>
        <v>0</v>
      </c>
      <c r="AV124" s="55">
        <f t="shared" si="163"/>
        <v>-6115</v>
      </c>
      <c r="AW124" s="55">
        <f t="shared" si="163"/>
        <v>0</v>
      </c>
      <c r="AX124" s="55">
        <f t="shared" si="163"/>
        <v>0</v>
      </c>
      <c r="AY124" s="55">
        <f t="shared" si="163"/>
        <v>0</v>
      </c>
      <c r="AZ124" s="55">
        <f t="shared" si="163"/>
        <v>0</v>
      </c>
      <c r="BA124" s="57"/>
      <c r="BB124" s="57"/>
      <c r="BC124" s="57"/>
      <c r="BD124" s="57"/>
      <c r="BE124" s="57"/>
      <c r="BF124" s="57"/>
      <c r="BG124" s="58"/>
      <c r="BH124" s="58"/>
      <c r="BI124" s="58"/>
      <c r="BJ124" s="58"/>
      <c r="BK124" s="58"/>
      <c r="BL124" s="58"/>
      <c r="BM124" s="58"/>
      <c r="BN124" s="57"/>
      <c r="BO124" s="57"/>
      <c r="BP124" s="57"/>
      <c r="BQ124" s="57"/>
      <c r="BR124" s="57"/>
      <c r="BS124" s="57"/>
      <c r="BT124" s="55"/>
      <c r="BU124" s="55"/>
      <c r="BV124" s="55"/>
      <c r="BW124" s="55"/>
      <c r="BX124" s="55"/>
      <c r="BY124" s="55"/>
      <c r="BZ124" s="55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</row>
    <row r="125" spans="1:110" s="12" customFormat="1" ht="58.5" hidden="1" customHeight="1">
      <c r="A125" s="63" t="s">
        <v>144</v>
      </c>
      <c r="B125" s="64" t="s">
        <v>139</v>
      </c>
      <c r="C125" s="64" t="s">
        <v>135</v>
      </c>
      <c r="D125" s="65" t="s">
        <v>492</v>
      </c>
      <c r="E125" s="64" t="s">
        <v>145</v>
      </c>
      <c r="F125" s="55"/>
      <c r="G125" s="55"/>
      <c r="H125" s="55"/>
      <c r="I125" s="55"/>
      <c r="J125" s="55"/>
      <c r="K125" s="57"/>
      <c r="L125" s="57"/>
      <c r="M125" s="55"/>
      <c r="N125" s="55"/>
      <c r="O125" s="55"/>
      <c r="P125" s="55"/>
      <c r="Q125" s="55"/>
      <c r="R125" s="57"/>
      <c r="S125" s="57"/>
      <c r="T125" s="55"/>
      <c r="U125" s="55"/>
      <c r="V125" s="57"/>
      <c r="W125" s="57"/>
      <c r="X125" s="55"/>
      <c r="Y125" s="55"/>
      <c r="Z125" s="57"/>
      <c r="AA125" s="55"/>
      <c r="AB125" s="55"/>
      <c r="AC125" s="57"/>
      <c r="AD125" s="57"/>
      <c r="AE125" s="57"/>
      <c r="AF125" s="55"/>
      <c r="AG125" s="57"/>
      <c r="AH125" s="55"/>
      <c r="AI125" s="57"/>
      <c r="AJ125" s="57"/>
      <c r="AK125" s="55"/>
      <c r="AL125" s="55"/>
      <c r="AM125" s="55">
        <f>AN125-AK125</f>
        <v>6115</v>
      </c>
      <c r="AN125" s="55">
        <v>6115</v>
      </c>
      <c r="AO125" s="57"/>
      <c r="AP125" s="57"/>
      <c r="AQ125" s="55">
        <f>AN125+AP125</f>
        <v>6115</v>
      </c>
      <c r="AR125" s="56">
        <f>AO125</f>
        <v>0</v>
      </c>
      <c r="AS125" s="57"/>
      <c r="AT125" s="55">
        <f>AQ125+AS125</f>
        <v>6115</v>
      </c>
      <c r="AU125" s="56">
        <f>AR125</f>
        <v>0</v>
      </c>
      <c r="AV125" s="56">
        <v>-6115</v>
      </c>
      <c r="AW125" s="57"/>
      <c r="AX125" s="57"/>
      <c r="AY125" s="55">
        <f>AT125+AV125+AW125+AX125</f>
        <v>0</v>
      </c>
      <c r="AZ125" s="55">
        <f>AU125+AX125</f>
        <v>0</v>
      </c>
      <c r="BA125" s="57"/>
      <c r="BB125" s="57"/>
      <c r="BC125" s="57"/>
      <c r="BD125" s="57"/>
      <c r="BE125" s="57"/>
      <c r="BF125" s="57"/>
      <c r="BG125" s="58"/>
      <c r="BH125" s="58"/>
      <c r="BI125" s="58"/>
      <c r="BJ125" s="58"/>
      <c r="BK125" s="58"/>
      <c r="BL125" s="58"/>
      <c r="BM125" s="58"/>
      <c r="BN125" s="57"/>
      <c r="BO125" s="57"/>
      <c r="BP125" s="57"/>
      <c r="BQ125" s="57"/>
      <c r="BR125" s="57"/>
      <c r="BS125" s="57"/>
      <c r="BT125" s="55"/>
      <c r="BU125" s="55"/>
      <c r="BV125" s="55"/>
      <c r="BW125" s="55"/>
      <c r="BX125" s="55"/>
      <c r="BY125" s="55"/>
      <c r="BZ125" s="55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</row>
    <row r="126" spans="1:110" s="12" customFormat="1" ht="55.5" hidden="1" customHeight="1">
      <c r="A126" s="63" t="s">
        <v>493</v>
      </c>
      <c r="B126" s="64" t="s">
        <v>139</v>
      </c>
      <c r="C126" s="64" t="s">
        <v>135</v>
      </c>
      <c r="D126" s="65" t="s">
        <v>494</v>
      </c>
      <c r="E126" s="64"/>
      <c r="F126" s="55"/>
      <c r="G126" s="55"/>
      <c r="H126" s="55"/>
      <c r="I126" s="55"/>
      <c r="J126" s="55"/>
      <c r="K126" s="57"/>
      <c r="L126" s="57"/>
      <c r="M126" s="55"/>
      <c r="N126" s="55"/>
      <c r="O126" s="55"/>
      <c r="P126" s="55"/>
      <c r="Q126" s="55"/>
      <c r="R126" s="57"/>
      <c r="S126" s="57"/>
      <c r="T126" s="55"/>
      <c r="U126" s="55"/>
      <c r="V126" s="57"/>
      <c r="W126" s="57"/>
      <c r="X126" s="55"/>
      <c r="Y126" s="55"/>
      <c r="Z126" s="57"/>
      <c r="AA126" s="55"/>
      <c r="AB126" s="55"/>
      <c r="AC126" s="57"/>
      <c r="AD126" s="57"/>
      <c r="AE126" s="57"/>
      <c r="AF126" s="55"/>
      <c r="AG126" s="57"/>
      <c r="AH126" s="55"/>
      <c r="AI126" s="57"/>
      <c r="AJ126" s="57"/>
      <c r="AK126" s="55"/>
      <c r="AL126" s="55"/>
      <c r="AM126" s="55">
        <f t="shared" ref="AM126:AZ126" si="164">AM127</f>
        <v>450</v>
      </c>
      <c r="AN126" s="55">
        <f t="shared" si="164"/>
        <v>450</v>
      </c>
      <c r="AO126" s="55">
        <f t="shared" si="164"/>
        <v>0</v>
      </c>
      <c r="AP126" s="55">
        <f t="shared" si="164"/>
        <v>0</v>
      </c>
      <c r="AQ126" s="55">
        <f t="shared" si="164"/>
        <v>450</v>
      </c>
      <c r="AR126" s="55">
        <f t="shared" si="164"/>
        <v>0</v>
      </c>
      <c r="AS126" s="55">
        <f t="shared" si="164"/>
        <v>0</v>
      </c>
      <c r="AT126" s="55">
        <f t="shared" si="164"/>
        <v>450</v>
      </c>
      <c r="AU126" s="55">
        <f t="shared" si="164"/>
        <v>0</v>
      </c>
      <c r="AV126" s="55">
        <f t="shared" si="164"/>
        <v>-450</v>
      </c>
      <c r="AW126" s="55">
        <f t="shared" si="164"/>
        <v>0</v>
      </c>
      <c r="AX126" s="55">
        <f t="shared" si="164"/>
        <v>0</v>
      </c>
      <c r="AY126" s="55">
        <f t="shared" si="164"/>
        <v>0</v>
      </c>
      <c r="AZ126" s="55">
        <f t="shared" si="164"/>
        <v>0</v>
      </c>
      <c r="BA126" s="57"/>
      <c r="BB126" s="57"/>
      <c r="BC126" s="57"/>
      <c r="BD126" s="57"/>
      <c r="BE126" s="57"/>
      <c r="BF126" s="57"/>
      <c r="BG126" s="58"/>
      <c r="BH126" s="58"/>
      <c r="BI126" s="58"/>
      <c r="BJ126" s="58"/>
      <c r="BK126" s="58"/>
      <c r="BL126" s="58"/>
      <c r="BM126" s="58"/>
      <c r="BN126" s="57"/>
      <c r="BO126" s="57"/>
      <c r="BP126" s="57"/>
      <c r="BQ126" s="57"/>
      <c r="BR126" s="57"/>
      <c r="BS126" s="57"/>
      <c r="BT126" s="55"/>
      <c r="BU126" s="55"/>
      <c r="BV126" s="55"/>
      <c r="BW126" s="55"/>
      <c r="BX126" s="55"/>
      <c r="BY126" s="55"/>
      <c r="BZ126" s="55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</row>
    <row r="127" spans="1:110" s="12" customFormat="1" ht="59.25" hidden="1" customHeight="1">
      <c r="A127" s="63" t="s">
        <v>144</v>
      </c>
      <c r="B127" s="64" t="s">
        <v>139</v>
      </c>
      <c r="C127" s="64" t="s">
        <v>135</v>
      </c>
      <c r="D127" s="65" t="s">
        <v>494</v>
      </c>
      <c r="E127" s="64" t="s">
        <v>145</v>
      </c>
      <c r="F127" s="55"/>
      <c r="G127" s="55"/>
      <c r="H127" s="55"/>
      <c r="I127" s="55"/>
      <c r="J127" s="55"/>
      <c r="K127" s="57"/>
      <c r="L127" s="57"/>
      <c r="M127" s="55"/>
      <c r="N127" s="55"/>
      <c r="O127" s="55"/>
      <c r="P127" s="55"/>
      <c r="Q127" s="55"/>
      <c r="R127" s="57"/>
      <c r="S127" s="57"/>
      <c r="T127" s="55"/>
      <c r="U127" s="55"/>
      <c r="V127" s="57"/>
      <c r="W127" s="57"/>
      <c r="X127" s="55"/>
      <c r="Y127" s="55"/>
      <c r="Z127" s="57"/>
      <c r="AA127" s="55"/>
      <c r="AB127" s="55"/>
      <c r="AC127" s="57"/>
      <c r="AD127" s="57"/>
      <c r="AE127" s="57"/>
      <c r="AF127" s="55"/>
      <c r="AG127" s="57"/>
      <c r="AH127" s="55"/>
      <c r="AI127" s="57"/>
      <c r="AJ127" s="57"/>
      <c r="AK127" s="55"/>
      <c r="AL127" s="55"/>
      <c r="AM127" s="55">
        <f>AN127-AK127</f>
        <v>450</v>
      </c>
      <c r="AN127" s="55">
        <v>450</v>
      </c>
      <c r="AO127" s="57"/>
      <c r="AP127" s="57"/>
      <c r="AQ127" s="55">
        <f>AN127+AP127</f>
        <v>450</v>
      </c>
      <c r="AR127" s="56">
        <f>AO127</f>
        <v>0</v>
      </c>
      <c r="AS127" s="57"/>
      <c r="AT127" s="55">
        <f>AQ127+AS127</f>
        <v>450</v>
      </c>
      <c r="AU127" s="56">
        <f>AR127</f>
        <v>0</v>
      </c>
      <c r="AV127" s="56">
        <v>-450</v>
      </c>
      <c r="AW127" s="57"/>
      <c r="AX127" s="57"/>
      <c r="AY127" s="55">
        <f>AT127+AV127+AW127+AX127</f>
        <v>0</v>
      </c>
      <c r="AZ127" s="55">
        <f>AU127+AX127</f>
        <v>0</v>
      </c>
      <c r="BA127" s="57"/>
      <c r="BB127" s="57"/>
      <c r="BC127" s="57"/>
      <c r="BD127" s="57"/>
      <c r="BE127" s="57"/>
      <c r="BF127" s="57"/>
      <c r="BG127" s="58"/>
      <c r="BH127" s="58"/>
      <c r="BI127" s="58"/>
      <c r="BJ127" s="58"/>
      <c r="BK127" s="58"/>
      <c r="BL127" s="58"/>
      <c r="BM127" s="58"/>
      <c r="BN127" s="57"/>
      <c r="BO127" s="57"/>
      <c r="BP127" s="57"/>
      <c r="BQ127" s="57"/>
      <c r="BR127" s="57"/>
      <c r="BS127" s="57"/>
      <c r="BT127" s="55"/>
      <c r="BU127" s="55"/>
      <c r="BV127" s="55"/>
      <c r="BW127" s="55"/>
      <c r="BX127" s="55"/>
      <c r="BY127" s="55"/>
      <c r="BZ127" s="55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</row>
    <row r="128" spans="1:110" s="12" customFormat="1" ht="103.5" hidden="1" customHeight="1">
      <c r="A128" s="63" t="s">
        <v>495</v>
      </c>
      <c r="B128" s="64" t="s">
        <v>139</v>
      </c>
      <c r="C128" s="64" t="s">
        <v>135</v>
      </c>
      <c r="D128" s="65" t="s">
        <v>496</v>
      </c>
      <c r="E128" s="64"/>
      <c r="F128" s="55"/>
      <c r="G128" s="55"/>
      <c r="H128" s="55"/>
      <c r="I128" s="55"/>
      <c r="J128" s="55"/>
      <c r="K128" s="57"/>
      <c r="L128" s="57"/>
      <c r="M128" s="55"/>
      <c r="N128" s="55"/>
      <c r="O128" s="55"/>
      <c r="P128" s="55"/>
      <c r="Q128" s="55"/>
      <c r="R128" s="57"/>
      <c r="S128" s="57"/>
      <c r="T128" s="55"/>
      <c r="U128" s="55"/>
      <c r="V128" s="57"/>
      <c r="W128" s="57"/>
      <c r="X128" s="55"/>
      <c r="Y128" s="55"/>
      <c r="Z128" s="57"/>
      <c r="AA128" s="55"/>
      <c r="AB128" s="55"/>
      <c r="AC128" s="57"/>
      <c r="AD128" s="57"/>
      <c r="AE128" s="57"/>
      <c r="AF128" s="55"/>
      <c r="AG128" s="57"/>
      <c r="AH128" s="55"/>
      <c r="AI128" s="57"/>
      <c r="AJ128" s="57"/>
      <c r="AK128" s="55"/>
      <c r="AL128" s="55"/>
      <c r="AM128" s="55">
        <f t="shared" ref="AM128:AZ128" si="165">AM129</f>
        <v>435</v>
      </c>
      <c r="AN128" s="55">
        <f t="shared" si="165"/>
        <v>435</v>
      </c>
      <c r="AO128" s="55">
        <f t="shared" si="165"/>
        <v>0</v>
      </c>
      <c r="AP128" s="55">
        <f t="shared" si="165"/>
        <v>0</v>
      </c>
      <c r="AQ128" s="55">
        <f t="shared" si="165"/>
        <v>435</v>
      </c>
      <c r="AR128" s="55">
        <f t="shared" si="165"/>
        <v>0</v>
      </c>
      <c r="AS128" s="55">
        <f t="shared" si="165"/>
        <v>0</v>
      </c>
      <c r="AT128" s="55">
        <f t="shared" si="165"/>
        <v>435</v>
      </c>
      <c r="AU128" s="55">
        <f t="shared" si="165"/>
        <v>0</v>
      </c>
      <c r="AV128" s="55">
        <f t="shared" si="165"/>
        <v>-435</v>
      </c>
      <c r="AW128" s="55">
        <f t="shared" si="165"/>
        <v>0</v>
      </c>
      <c r="AX128" s="55">
        <f t="shared" si="165"/>
        <v>0</v>
      </c>
      <c r="AY128" s="55">
        <f t="shared" si="165"/>
        <v>0</v>
      </c>
      <c r="AZ128" s="55">
        <f t="shared" si="165"/>
        <v>0</v>
      </c>
      <c r="BA128" s="57"/>
      <c r="BB128" s="57"/>
      <c r="BC128" s="57"/>
      <c r="BD128" s="57"/>
      <c r="BE128" s="57"/>
      <c r="BF128" s="57"/>
      <c r="BG128" s="58"/>
      <c r="BH128" s="58"/>
      <c r="BI128" s="58"/>
      <c r="BJ128" s="58"/>
      <c r="BK128" s="58"/>
      <c r="BL128" s="58"/>
      <c r="BM128" s="58"/>
      <c r="BN128" s="57"/>
      <c r="BO128" s="57"/>
      <c r="BP128" s="57"/>
      <c r="BQ128" s="57"/>
      <c r="BR128" s="57"/>
      <c r="BS128" s="57"/>
      <c r="BT128" s="55"/>
      <c r="BU128" s="55"/>
      <c r="BV128" s="55"/>
      <c r="BW128" s="55"/>
      <c r="BX128" s="55"/>
      <c r="BY128" s="55"/>
      <c r="BZ128" s="55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</row>
    <row r="129" spans="1:110" s="12" customFormat="1" ht="66" hidden="1">
      <c r="A129" s="63" t="s">
        <v>144</v>
      </c>
      <c r="B129" s="64" t="s">
        <v>139</v>
      </c>
      <c r="C129" s="64" t="s">
        <v>135</v>
      </c>
      <c r="D129" s="65" t="s">
        <v>496</v>
      </c>
      <c r="E129" s="64" t="s">
        <v>145</v>
      </c>
      <c r="F129" s="55"/>
      <c r="G129" s="55"/>
      <c r="H129" s="55"/>
      <c r="I129" s="55"/>
      <c r="J129" s="55"/>
      <c r="K129" s="57"/>
      <c r="L129" s="57"/>
      <c r="M129" s="55"/>
      <c r="N129" s="55"/>
      <c r="O129" s="55"/>
      <c r="P129" s="55"/>
      <c r="Q129" s="55"/>
      <c r="R129" s="57"/>
      <c r="S129" s="57"/>
      <c r="T129" s="55"/>
      <c r="U129" s="55"/>
      <c r="V129" s="57"/>
      <c r="W129" s="57"/>
      <c r="X129" s="55"/>
      <c r="Y129" s="55"/>
      <c r="Z129" s="57"/>
      <c r="AA129" s="55"/>
      <c r="AB129" s="55"/>
      <c r="AC129" s="57"/>
      <c r="AD129" s="57"/>
      <c r="AE129" s="57"/>
      <c r="AF129" s="55"/>
      <c r="AG129" s="57"/>
      <c r="AH129" s="55"/>
      <c r="AI129" s="57"/>
      <c r="AJ129" s="57"/>
      <c r="AK129" s="55"/>
      <c r="AL129" s="55"/>
      <c r="AM129" s="55">
        <f>AN129-AK129</f>
        <v>435</v>
      </c>
      <c r="AN129" s="55">
        <v>435</v>
      </c>
      <c r="AO129" s="57"/>
      <c r="AP129" s="57"/>
      <c r="AQ129" s="55">
        <f>AN129+AP129</f>
        <v>435</v>
      </c>
      <c r="AR129" s="56">
        <f>AO129</f>
        <v>0</v>
      </c>
      <c r="AS129" s="57"/>
      <c r="AT129" s="55">
        <f>AQ129+AS129</f>
        <v>435</v>
      </c>
      <c r="AU129" s="56">
        <f>AR129</f>
        <v>0</v>
      </c>
      <c r="AV129" s="56">
        <v>-435</v>
      </c>
      <c r="AW129" s="57"/>
      <c r="AX129" s="57"/>
      <c r="AY129" s="55">
        <f>AT129+AV129+AW129+AX129</f>
        <v>0</v>
      </c>
      <c r="AZ129" s="55">
        <f>AU129+AX129</f>
        <v>0</v>
      </c>
      <c r="BA129" s="57"/>
      <c r="BB129" s="57"/>
      <c r="BC129" s="57"/>
      <c r="BD129" s="57"/>
      <c r="BE129" s="57"/>
      <c r="BF129" s="57"/>
      <c r="BG129" s="58"/>
      <c r="BH129" s="58"/>
      <c r="BI129" s="58"/>
      <c r="BJ129" s="58"/>
      <c r="BK129" s="58"/>
      <c r="BL129" s="58"/>
      <c r="BM129" s="58"/>
      <c r="BN129" s="57"/>
      <c r="BO129" s="57"/>
      <c r="BP129" s="57"/>
      <c r="BQ129" s="57"/>
      <c r="BR129" s="57"/>
      <c r="BS129" s="57"/>
      <c r="BT129" s="55"/>
      <c r="BU129" s="55"/>
      <c r="BV129" s="55"/>
      <c r="BW129" s="55"/>
      <c r="BX129" s="55"/>
      <c r="BY129" s="55"/>
      <c r="BZ129" s="55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</row>
    <row r="130" spans="1:110" s="12" customFormat="1" ht="16.5">
      <c r="A130" s="63"/>
      <c r="B130" s="64"/>
      <c r="C130" s="64"/>
      <c r="D130" s="65"/>
      <c r="E130" s="64"/>
      <c r="F130" s="5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5"/>
      <c r="AL130" s="55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8"/>
      <c r="BH130" s="58"/>
      <c r="BI130" s="58"/>
      <c r="BJ130" s="58"/>
      <c r="BK130" s="58"/>
      <c r="BL130" s="58"/>
      <c r="BM130" s="58"/>
      <c r="BN130" s="57"/>
      <c r="BO130" s="57"/>
      <c r="BP130" s="57"/>
      <c r="BQ130" s="57"/>
      <c r="BR130" s="57"/>
      <c r="BS130" s="57"/>
      <c r="BT130" s="55"/>
      <c r="BU130" s="55"/>
      <c r="BV130" s="55"/>
      <c r="BW130" s="55"/>
      <c r="BX130" s="55"/>
      <c r="BY130" s="55"/>
      <c r="BZ130" s="55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</row>
    <row r="131" spans="1:110" ht="75">
      <c r="A131" s="49" t="s">
        <v>181</v>
      </c>
      <c r="B131" s="50" t="s">
        <v>139</v>
      </c>
      <c r="C131" s="50" t="s">
        <v>153</v>
      </c>
      <c r="D131" s="61"/>
      <c r="E131" s="50"/>
      <c r="F131" s="52">
        <f>F137</f>
        <v>39039</v>
      </c>
      <c r="G131" s="52">
        <f t="shared" ref="G131:O131" si="166">G137+G146</f>
        <v>8400</v>
      </c>
      <c r="H131" s="52">
        <f t="shared" si="166"/>
        <v>47439</v>
      </c>
      <c r="I131" s="52">
        <f t="shared" si="166"/>
        <v>0</v>
      </c>
      <c r="J131" s="52">
        <f t="shared" si="166"/>
        <v>50940</v>
      </c>
      <c r="K131" s="52">
        <f t="shared" si="166"/>
        <v>0</v>
      </c>
      <c r="L131" s="52">
        <f t="shared" si="166"/>
        <v>0</v>
      </c>
      <c r="M131" s="52">
        <f t="shared" si="166"/>
        <v>50940</v>
      </c>
      <c r="N131" s="52">
        <f t="shared" si="166"/>
        <v>-9648</v>
      </c>
      <c r="O131" s="52">
        <f t="shared" si="166"/>
        <v>41292</v>
      </c>
      <c r="P131" s="52">
        <f t="shared" ref="P131:U131" si="167">P137+P146</f>
        <v>0</v>
      </c>
      <c r="Q131" s="52">
        <f t="shared" si="167"/>
        <v>41292</v>
      </c>
      <c r="R131" s="52">
        <f t="shared" si="167"/>
        <v>0</v>
      </c>
      <c r="S131" s="52">
        <f t="shared" si="167"/>
        <v>0</v>
      </c>
      <c r="T131" s="52">
        <f t="shared" si="167"/>
        <v>41292</v>
      </c>
      <c r="U131" s="52">
        <f t="shared" si="167"/>
        <v>41292</v>
      </c>
      <c r="V131" s="52">
        <f t="shared" ref="V131:AB131" si="168">V137+V146</f>
        <v>0</v>
      </c>
      <c r="W131" s="52">
        <f t="shared" si="168"/>
        <v>0</v>
      </c>
      <c r="X131" s="52">
        <f t="shared" si="168"/>
        <v>41292</v>
      </c>
      <c r="Y131" s="52">
        <f t="shared" si="168"/>
        <v>41292</v>
      </c>
      <c r="Z131" s="52">
        <f t="shared" si="168"/>
        <v>0</v>
      </c>
      <c r="AA131" s="52">
        <f t="shared" si="168"/>
        <v>41292</v>
      </c>
      <c r="AB131" s="52">
        <f t="shared" si="168"/>
        <v>41292</v>
      </c>
      <c r="AC131" s="52">
        <f>AC137+AC146</f>
        <v>0</v>
      </c>
      <c r="AD131" s="52">
        <f>AD137+AD146</f>
        <v>0</v>
      </c>
      <c r="AE131" s="52"/>
      <c r="AF131" s="52">
        <f t="shared" ref="AF131:AK131" si="169">AF137+AF146</f>
        <v>41292</v>
      </c>
      <c r="AG131" s="52">
        <f t="shared" si="169"/>
        <v>0</v>
      </c>
      <c r="AH131" s="52">
        <f t="shared" si="169"/>
        <v>41292</v>
      </c>
      <c r="AI131" s="52">
        <f t="shared" si="169"/>
        <v>0</v>
      </c>
      <c r="AJ131" s="52">
        <f t="shared" si="169"/>
        <v>0</v>
      </c>
      <c r="AK131" s="52">
        <f t="shared" si="169"/>
        <v>41292</v>
      </c>
      <c r="AL131" s="52">
        <f t="shared" ref="AL131:AQ131" si="170">AL137+AL146</f>
        <v>0</v>
      </c>
      <c r="AM131" s="52">
        <f t="shared" si="170"/>
        <v>9777</v>
      </c>
      <c r="AN131" s="52">
        <f t="shared" si="170"/>
        <v>51069</v>
      </c>
      <c r="AO131" s="52">
        <f t="shared" si="170"/>
        <v>0</v>
      </c>
      <c r="AP131" s="52">
        <f t="shared" si="170"/>
        <v>0</v>
      </c>
      <c r="AQ131" s="52">
        <f t="shared" si="170"/>
        <v>51069</v>
      </c>
      <c r="AR131" s="52">
        <f t="shared" ref="AR131:AY131" si="171">AR137+AR146</f>
        <v>0</v>
      </c>
      <c r="AS131" s="52">
        <f t="shared" si="171"/>
        <v>0</v>
      </c>
      <c r="AT131" s="52">
        <f t="shared" si="171"/>
        <v>51069</v>
      </c>
      <c r="AU131" s="52">
        <f t="shared" si="171"/>
        <v>0</v>
      </c>
      <c r="AV131" s="52">
        <f t="shared" si="171"/>
        <v>0</v>
      </c>
      <c r="AW131" s="52">
        <f t="shared" si="171"/>
        <v>0</v>
      </c>
      <c r="AX131" s="52">
        <f t="shared" si="171"/>
        <v>0</v>
      </c>
      <c r="AY131" s="52">
        <f t="shared" si="171"/>
        <v>51069</v>
      </c>
      <c r="AZ131" s="52">
        <f t="shared" ref="AZ131:BE131" si="172">AZ137+AZ146</f>
        <v>0</v>
      </c>
      <c r="BA131" s="52">
        <f t="shared" si="172"/>
        <v>0</v>
      </c>
      <c r="BB131" s="52">
        <f t="shared" si="172"/>
        <v>0</v>
      </c>
      <c r="BC131" s="52">
        <f t="shared" si="172"/>
        <v>-33</v>
      </c>
      <c r="BD131" s="52">
        <f t="shared" si="172"/>
        <v>0</v>
      </c>
      <c r="BE131" s="52">
        <f t="shared" si="172"/>
        <v>51036</v>
      </c>
      <c r="BF131" s="52">
        <f t="shared" ref="BF131:BL131" si="173">BF137+BF146</f>
        <v>0</v>
      </c>
      <c r="BG131" s="52">
        <f t="shared" si="173"/>
        <v>0</v>
      </c>
      <c r="BH131" s="52">
        <f t="shared" si="173"/>
        <v>-68</v>
      </c>
      <c r="BI131" s="52">
        <f t="shared" si="173"/>
        <v>4782</v>
      </c>
      <c r="BJ131" s="52">
        <f t="shared" si="173"/>
        <v>0</v>
      </c>
      <c r="BK131" s="52">
        <f t="shared" si="173"/>
        <v>0</v>
      </c>
      <c r="BL131" s="52">
        <f t="shared" si="173"/>
        <v>55750</v>
      </c>
      <c r="BM131" s="52">
        <f>BM137+BM146</f>
        <v>0</v>
      </c>
      <c r="BN131" s="52">
        <f t="shared" ref="BN131:BS131" si="174">BN137+BN139+BN146</f>
        <v>0</v>
      </c>
      <c r="BO131" s="52">
        <f t="shared" si="174"/>
        <v>7079</v>
      </c>
      <c r="BP131" s="52">
        <f t="shared" si="174"/>
        <v>0</v>
      </c>
      <c r="BQ131" s="52">
        <f t="shared" si="174"/>
        <v>0</v>
      </c>
      <c r="BR131" s="52">
        <f t="shared" si="174"/>
        <v>62829</v>
      </c>
      <c r="BS131" s="52">
        <f t="shared" si="174"/>
        <v>0</v>
      </c>
      <c r="BT131" s="52">
        <f t="shared" ref="BT131:BY131" si="175">BT137+BT139+BT141+BT146</f>
        <v>-1118</v>
      </c>
      <c r="BU131" s="52">
        <f t="shared" si="175"/>
        <v>0</v>
      </c>
      <c r="BV131" s="52">
        <f t="shared" si="175"/>
        <v>-211</v>
      </c>
      <c r="BW131" s="52">
        <f t="shared" si="175"/>
        <v>0</v>
      </c>
      <c r="BX131" s="52">
        <f t="shared" si="175"/>
        <v>0</v>
      </c>
      <c r="BY131" s="52">
        <f t="shared" si="175"/>
        <v>61500</v>
      </c>
      <c r="BZ131" s="52">
        <f>BZ137+BZ139+BZ141+BZ146</f>
        <v>0</v>
      </c>
      <c r="CA131" s="52">
        <f t="shared" ref="CA131:CG131" si="176">CA137+CA139+CA141+CA143+CA146</f>
        <v>0</v>
      </c>
      <c r="CB131" s="52">
        <f t="shared" si="176"/>
        <v>0</v>
      </c>
      <c r="CC131" s="52">
        <f t="shared" si="176"/>
        <v>-3356</v>
      </c>
      <c r="CD131" s="52">
        <f>CD137+CD139+CD141+CD143+CD146</f>
        <v>8</v>
      </c>
      <c r="CE131" s="52">
        <f t="shared" si="176"/>
        <v>1200</v>
      </c>
      <c r="CF131" s="52">
        <f t="shared" si="176"/>
        <v>59352</v>
      </c>
      <c r="CG131" s="52">
        <f t="shared" si="176"/>
        <v>1200</v>
      </c>
      <c r="CH131" s="52">
        <f>CH135+CH137+CH139+CH141+CH143+CH146</f>
        <v>0</v>
      </c>
      <c r="CI131" s="52">
        <f t="shared" ref="CI131:CP131" si="177">CI135+CI137+CI139+CI141+CI143+CI146</f>
        <v>0</v>
      </c>
      <c r="CJ131" s="52">
        <f t="shared" si="177"/>
        <v>-655</v>
      </c>
      <c r="CK131" s="52">
        <f t="shared" si="177"/>
        <v>0</v>
      </c>
      <c r="CL131" s="52">
        <f t="shared" si="177"/>
        <v>0</v>
      </c>
      <c r="CM131" s="52">
        <f t="shared" si="177"/>
        <v>96</v>
      </c>
      <c r="CN131" s="52">
        <f t="shared" si="177"/>
        <v>0</v>
      </c>
      <c r="CO131" s="52">
        <f t="shared" si="177"/>
        <v>58793</v>
      </c>
      <c r="CP131" s="52">
        <f t="shared" si="177"/>
        <v>1200</v>
      </c>
      <c r="CQ131" s="52">
        <f t="shared" ref="CQ131:CX131" si="178">CQ132+CQ135+CQ137+CQ139+CQ141+CQ143+CQ146</f>
        <v>0</v>
      </c>
      <c r="CR131" s="52">
        <f t="shared" si="178"/>
        <v>-136</v>
      </c>
      <c r="CS131" s="52">
        <f t="shared" si="178"/>
        <v>0</v>
      </c>
      <c r="CT131" s="52">
        <f t="shared" si="178"/>
        <v>10489</v>
      </c>
      <c r="CU131" s="52">
        <f t="shared" si="178"/>
        <v>82</v>
      </c>
      <c r="CV131" s="52">
        <f t="shared" si="178"/>
        <v>0</v>
      </c>
      <c r="CW131" s="52">
        <f t="shared" si="178"/>
        <v>69228</v>
      </c>
      <c r="CX131" s="52">
        <f t="shared" si="178"/>
        <v>1200</v>
      </c>
      <c r="CY131" s="52">
        <f t="shared" ref="CY131:DF131" si="179">CY132+CY135+CY137+CY139+CY141+CY143+CY146</f>
        <v>0</v>
      </c>
      <c r="CZ131" s="52">
        <f t="shared" si="179"/>
        <v>0</v>
      </c>
      <c r="DA131" s="52">
        <f t="shared" si="179"/>
        <v>0</v>
      </c>
      <c r="DB131" s="52">
        <f t="shared" si="179"/>
        <v>0</v>
      </c>
      <c r="DC131" s="52">
        <f t="shared" si="179"/>
        <v>0</v>
      </c>
      <c r="DD131" s="52">
        <f t="shared" si="179"/>
        <v>0</v>
      </c>
      <c r="DE131" s="52">
        <f t="shared" si="179"/>
        <v>69228</v>
      </c>
      <c r="DF131" s="52">
        <f t="shared" si="179"/>
        <v>1200</v>
      </c>
    </row>
    <row r="132" spans="1:110" ht="18.75">
      <c r="A132" s="63" t="s">
        <v>27</v>
      </c>
      <c r="B132" s="64" t="s">
        <v>139</v>
      </c>
      <c r="C132" s="64" t="s">
        <v>153</v>
      </c>
      <c r="D132" s="65" t="s">
        <v>28</v>
      </c>
      <c r="E132" s="50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5">
        <f>CQ133+CQ134</f>
        <v>0</v>
      </c>
      <c r="CR132" s="55">
        <f t="shared" ref="CR132:CX132" si="180">CR133+CR134</f>
        <v>0</v>
      </c>
      <c r="CS132" s="55">
        <f t="shared" si="180"/>
        <v>0</v>
      </c>
      <c r="CT132" s="55">
        <f t="shared" si="180"/>
        <v>10489</v>
      </c>
      <c r="CU132" s="55">
        <f t="shared" si="180"/>
        <v>0</v>
      </c>
      <c r="CV132" s="55">
        <f t="shared" si="180"/>
        <v>0</v>
      </c>
      <c r="CW132" s="55">
        <f t="shared" si="180"/>
        <v>10489</v>
      </c>
      <c r="CX132" s="55">
        <f t="shared" si="180"/>
        <v>0</v>
      </c>
      <c r="CY132" s="55">
        <f t="shared" ref="CY132:DF132" si="181">CY133+CY134</f>
        <v>0</v>
      </c>
      <c r="CZ132" s="55">
        <f t="shared" si="181"/>
        <v>0</v>
      </c>
      <c r="DA132" s="55">
        <f t="shared" si="181"/>
        <v>0</v>
      </c>
      <c r="DB132" s="55">
        <f t="shared" si="181"/>
        <v>0</v>
      </c>
      <c r="DC132" s="55">
        <f t="shared" si="181"/>
        <v>0</v>
      </c>
      <c r="DD132" s="55">
        <f t="shared" si="181"/>
        <v>0</v>
      </c>
      <c r="DE132" s="55">
        <f t="shared" si="181"/>
        <v>10489</v>
      </c>
      <c r="DF132" s="55">
        <f t="shared" si="181"/>
        <v>0</v>
      </c>
    </row>
    <row r="133" spans="1:110" ht="33.75">
      <c r="A133" s="63" t="s">
        <v>136</v>
      </c>
      <c r="B133" s="64" t="s">
        <v>139</v>
      </c>
      <c r="C133" s="64" t="s">
        <v>153</v>
      </c>
      <c r="D133" s="65" t="s">
        <v>28</v>
      </c>
      <c r="E133" s="64" t="s">
        <v>137</v>
      </c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5"/>
      <c r="CR133" s="55"/>
      <c r="CS133" s="55"/>
      <c r="CT133" s="55">
        <v>289</v>
      </c>
      <c r="CU133" s="55"/>
      <c r="CV133" s="55"/>
      <c r="CW133" s="55">
        <f>CO133+CQ133+CR133+CS133+CT133+CU133+CV133</f>
        <v>289</v>
      </c>
      <c r="CX133" s="55">
        <f>CP133+CV133</f>
        <v>0</v>
      </c>
      <c r="CY133" s="55"/>
      <c r="CZ133" s="40"/>
      <c r="DA133" s="40"/>
      <c r="DB133" s="40"/>
      <c r="DC133" s="40"/>
      <c r="DD133" s="40"/>
      <c r="DE133" s="55">
        <f>CW133+CY133+CZ133+DA133+DB133+DC133+DD133</f>
        <v>289</v>
      </c>
      <c r="DF133" s="55">
        <f>CX133+DD133</f>
        <v>0</v>
      </c>
    </row>
    <row r="134" spans="1:110" ht="66.75">
      <c r="A134" s="63" t="s">
        <v>144</v>
      </c>
      <c r="B134" s="64" t="s">
        <v>139</v>
      </c>
      <c r="C134" s="64" t="s">
        <v>153</v>
      </c>
      <c r="D134" s="65" t="s">
        <v>28</v>
      </c>
      <c r="E134" s="64" t="s">
        <v>145</v>
      </c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5">
        <f>5499+1580+3121</f>
        <v>10200</v>
      </c>
      <c r="CU134" s="52"/>
      <c r="CV134" s="52"/>
      <c r="CW134" s="55">
        <f>CO134+CQ134+CR134+CS134+CT134+CU134+CV134</f>
        <v>10200</v>
      </c>
      <c r="CX134" s="55">
        <f>CP134+CV134</f>
        <v>0</v>
      </c>
      <c r="CY134" s="55"/>
      <c r="CZ134" s="40"/>
      <c r="DA134" s="40"/>
      <c r="DB134" s="40"/>
      <c r="DC134" s="40"/>
      <c r="DD134" s="40"/>
      <c r="DE134" s="55">
        <f>CW134+CY134+CZ134+DA134+DB134+DC134+DD134</f>
        <v>10200</v>
      </c>
      <c r="DF134" s="55">
        <f>CX134+DD134</f>
        <v>0</v>
      </c>
    </row>
    <row r="135" spans="1:110" ht="56.25" customHeight="1">
      <c r="A135" s="63" t="s">
        <v>315</v>
      </c>
      <c r="B135" s="64" t="s">
        <v>139</v>
      </c>
      <c r="C135" s="64" t="s">
        <v>153</v>
      </c>
      <c r="D135" s="65" t="s">
        <v>314</v>
      </c>
      <c r="E135" s="50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>
        <f>CI136</f>
        <v>0</v>
      </c>
      <c r="CJ135" s="52">
        <f t="shared" ref="CJ135:DF135" si="182">CJ136</f>
        <v>0</v>
      </c>
      <c r="CK135" s="52">
        <f t="shared" si="182"/>
        <v>0</v>
      </c>
      <c r="CL135" s="52">
        <f t="shared" si="182"/>
        <v>0</v>
      </c>
      <c r="CM135" s="55">
        <f t="shared" si="182"/>
        <v>96</v>
      </c>
      <c r="CN135" s="52">
        <f t="shared" si="182"/>
        <v>0</v>
      </c>
      <c r="CO135" s="55">
        <f t="shared" si="182"/>
        <v>96</v>
      </c>
      <c r="CP135" s="52">
        <f t="shared" si="182"/>
        <v>0</v>
      </c>
      <c r="CQ135" s="52">
        <f t="shared" si="182"/>
        <v>0</v>
      </c>
      <c r="CR135" s="52">
        <f t="shared" si="182"/>
        <v>0</v>
      </c>
      <c r="CS135" s="52">
        <f t="shared" si="182"/>
        <v>0</v>
      </c>
      <c r="CT135" s="52">
        <f t="shared" si="182"/>
        <v>0</v>
      </c>
      <c r="CU135" s="52">
        <f t="shared" si="182"/>
        <v>82</v>
      </c>
      <c r="CV135" s="52">
        <f t="shared" si="182"/>
        <v>0</v>
      </c>
      <c r="CW135" s="55">
        <f t="shared" si="182"/>
        <v>178</v>
      </c>
      <c r="CX135" s="55">
        <f t="shared" si="182"/>
        <v>0</v>
      </c>
      <c r="CY135" s="55">
        <f t="shared" si="182"/>
        <v>0</v>
      </c>
      <c r="CZ135" s="55">
        <f t="shared" si="182"/>
        <v>0</v>
      </c>
      <c r="DA135" s="55">
        <f t="shared" si="182"/>
        <v>0</v>
      </c>
      <c r="DB135" s="55">
        <f t="shared" si="182"/>
        <v>0</v>
      </c>
      <c r="DC135" s="55">
        <f t="shared" si="182"/>
        <v>0</v>
      </c>
      <c r="DD135" s="55">
        <f t="shared" si="182"/>
        <v>0</v>
      </c>
      <c r="DE135" s="55">
        <f t="shared" si="182"/>
        <v>178</v>
      </c>
      <c r="DF135" s="55">
        <f t="shared" si="182"/>
        <v>0</v>
      </c>
    </row>
    <row r="136" spans="1:110" ht="54" customHeight="1">
      <c r="A136" s="63" t="s">
        <v>144</v>
      </c>
      <c r="B136" s="64" t="s">
        <v>139</v>
      </c>
      <c r="C136" s="64" t="s">
        <v>153</v>
      </c>
      <c r="D136" s="65" t="s">
        <v>314</v>
      </c>
      <c r="E136" s="64" t="s">
        <v>145</v>
      </c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5">
        <v>96</v>
      </c>
      <c r="CN136" s="52"/>
      <c r="CO136" s="55">
        <f>CF136+CH136+CI136+CJ136+CM136+CN136</f>
        <v>96</v>
      </c>
      <c r="CP136" s="55">
        <f>CG136+CN136</f>
        <v>0</v>
      </c>
      <c r="CQ136" s="55"/>
      <c r="CR136" s="40"/>
      <c r="CS136" s="40"/>
      <c r="CT136" s="40"/>
      <c r="CU136" s="56">
        <v>82</v>
      </c>
      <c r="CV136" s="40"/>
      <c r="CW136" s="55">
        <f>CO136+CQ136+CR136+CS136+CT136+CU136+CV136</f>
        <v>178</v>
      </c>
      <c r="CX136" s="55">
        <f>CP136+CV136</f>
        <v>0</v>
      </c>
      <c r="CY136" s="55"/>
      <c r="CZ136" s="40"/>
      <c r="DA136" s="40"/>
      <c r="DB136" s="40"/>
      <c r="DC136" s="40"/>
      <c r="DD136" s="40"/>
      <c r="DE136" s="55">
        <f>CW136+CY136+CZ136+DA136+DB136+DC136+DD136</f>
        <v>178</v>
      </c>
      <c r="DF136" s="55">
        <f>CX136+DD136</f>
        <v>0</v>
      </c>
    </row>
    <row r="137" spans="1:110" ht="23.25" customHeight="1">
      <c r="A137" s="63" t="s">
        <v>37</v>
      </c>
      <c r="B137" s="64" t="s">
        <v>139</v>
      </c>
      <c r="C137" s="64" t="s">
        <v>153</v>
      </c>
      <c r="D137" s="65" t="s">
        <v>38</v>
      </c>
      <c r="E137" s="64"/>
      <c r="F137" s="55">
        <f t="shared" ref="F137:V137" si="183">F138</f>
        <v>39039</v>
      </c>
      <c r="G137" s="55">
        <f t="shared" si="183"/>
        <v>8286</v>
      </c>
      <c r="H137" s="55">
        <f t="shared" si="183"/>
        <v>47325</v>
      </c>
      <c r="I137" s="55">
        <f t="shared" si="183"/>
        <v>0</v>
      </c>
      <c r="J137" s="55">
        <f t="shared" si="183"/>
        <v>50839</v>
      </c>
      <c r="K137" s="55">
        <f t="shared" si="183"/>
        <v>0</v>
      </c>
      <c r="L137" s="55">
        <f t="shared" si="183"/>
        <v>0</v>
      </c>
      <c r="M137" s="55">
        <f t="shared" si="183"/>
        <v>50839</v>
      </c>
      <c r="N137" s="55">
        <f t="shared" si="183"/>
        <v>-9648</v>
      </c>
      <c r="O137" s="55">
        <f t="shared" si="183"/>
        <v>41191</v>
      </c>
      <c r="P137" s="55">
        <f t="shared" si="183"/>
        <v>0</v>
      </c>
      <c r="Q137" s="55">
        <f t="shared" si="183"/>
        <v>41292</v>
      </c>
      <c r="R137" s="55">
        <f t="shared" si="183"/>
        <v>0</v>
      </c>
      <c r="S137" s="55">
        <f t="shared" si="183"/>
        <v>0</v>
      </c>
      <c r="T137" s="55">
        <f t="shared" si="183"/>
        <v>41191</v>
      </c>
      <c r="U137" s="55">
        <f t="shared" si="183"/>
        <v>41292</v>
      </c>
      <c r="V137" s="55">
        <f t="shared" si="183"/>
        <v>0</v>
      </c>
      <c r="W137" s="55">
        <f t="shared" ref="W137:CH137" si="184">W138</f>
        <v>0</v>
      </c>
      <c r="X137" s="55">
        <f t="shared" si="184"/>
        <v>41191</v>
      </c>
      <c r="Y137" s="55">
        <f t="shared" si="184"/>
        <v>41292</v>
      </c>
      <c r="Z137" s="55">
        <f t="shared" si="184"/>
        <v>0</v>
      </c>
      <c r="AA137" s="55">
        <f t="shared" si="184"/>
        <v>41191</v>
      </c>
      <c r="AB137" s="55">
        <f t="shared" si="184"/>
        <v>41292</v>
      </c>
      <c r="AC137" s="55">
        <f t="shared" si="184"/>
        <v>0</v>
      </c>
      <c r="AD137" s="55">
        <f t="shared" si="184"/>
        <v>0</v>
      </c>
      <c r="AE137" s="55"/>
      <c r="AF137" s="55">
        <f t="shared" si="184"/>
        <v>41191</v>
      </c>
      <c r="AG137" s="55">
        <f t="shared" si="184"/>
        <v>0</v>
      </c>
      <c r="AH137" s="55">
        <f t="shared" si="184"/>
        <v>41292</v>
      </c>
      <c r="AI137" s="55">
        <f t="shared" si="184"/>
        <v>0</v>
      </c>
      <c r="AJ137" s="55">
        <f t="shared" si="184"/>
        <v>0</v>
      </c>
      <c r="AK137" s="55">
        <f t="shared" si="184"/>
        <v>41191</v>
      </c>
      <c r="AL137" s="55">
        <f t="shared" si="184"/>
        <v>0</v>
      </c>
      <c r="AM137" s="55">
        <f t="shared" si="184"/>
        <v>9777</v>
      </c>
      <c r="AN137" s="55">
        <f t="shared" si="184"/>
        <v>50968</v>
      </c>
      <c r="AO137" s="55">
        <f t="shared" si="184"/>
        <v>0</v>
      </c>
      <c r="AP137" s="55">
        <f t="shared" si="184"/>
        <v>0</v>
      </c>
      <c r="AQ137" s="55">
        <f t="shared" si="184"/>
        <v>50968</v>
      </c>
      <c r="AR137" s="55">
        <f t="shared" si="184"/>
        <v>0</v>
      </c>
      <c r="AS137" s="55">
        <f t="shared" si="184"/>
        <v>0</v>
      </c>
      <c r="AT137" s="55">
        <f t="shared" si="184"/>
        <v>50968</v>
      </c>
      <c r="AU137" s="55">
        <f t="shared" si="184"/>
        <v>0</v>
      </c>
      <c r="AV137" s="55">
        <f t="shared" si="184"/>
        <v>0</v>
      </c>
      <c r="AW137" s="55">
        <f t="shared" si="184"/>
        <v>0</v>
      </c>
      <c r="AX137" s="55">
        <f t="shared" si="184"/>
        <v>0</v>
      </c>
      <c r="AY137" s="55">
        <f t="shared" si="184"/>
        <v>50968</v>
      </c>
      <c r="AZ137" s="55">
        <f t="shared" si="184"/>
        <v>0</v>
      </c>
      <c r="BA137" s="55">
        <f t="shared" si="184"/>
        <v>0</v>
      </c>
      <c r="BB137" s="55">
        <f t="shared" si="184"/>
        <v>0</v>
      </c>
      <c r="BC137" s="55">
        <f t="shared" si="184"/>
        <v>-33</v>
      </c>
      <c r="BD137" s="55">
        <f t="shared" si="184"/>
        <v>0</v>
      </c>
      <c r="BE137" s="55">
        <f t="shared" si="184"/>
        <v>50935</v>
      </c>
      <c r="BF137" s="55">
        <f t="shared" si="184"/>
        <v>0</v>
      </c>
      <c r="BG137" s="55">
        <f t="shared" si="184"/>
        <v>0</v>
      </c>
      <c r="BH137" s="55">
        <f t="shared" si="184"/>
        <v>-68</v>
      </c>
      <c r="BI137" s="55">
        <f t="shared" si="184"/>
        <v>4782</v>
      </c>
      <c r="BJ137" s="55">
        <f t="shared" si="184"/>
        <v>0</v>
      </c>
      <c r="BK137" s="55">
        <f t="shared" si="184"/>
        <v>0</v>
      </c>
      <c r="BL137" s="55">
        <f t="shared" si="184"/>
        <v>55649</v>
      </c>
      <c r="BM137" s="55">
        <f t="shared" si="184"/>
        <v>0</v>
      </c>
      <c r="BN137" s="55">
        <f t="shared" si="184"/>
        <v>0</v>
      </c>
      <c r="BO137" s="55">
        <f t="shared" si="184"/>
        <v>6780</v>
      </c>
      <c r="BP137" s="55">
        <f t="shared" si="184"/>
        <v>0</v>
      </c>
      <c r="BQ137" s="55">
        <f t="shared" si="184"/>
        <v>0</v>
      </c>
      <c r="BR137" s="55">
        <f t="shared" si="184"/>
        <v>62429</v>
      </c>
      <c r="BS137" s="55">
        <f t="shared" si="184"/>
        <v>0</v>
      </c>
      <c r="BT137" s="55">
        <f t="shared" si="184"/>
        <v>-1118</v>
      </c>
      <c r="BU137" s="55">
        <f t="shared" si="184"/>
        <v>0</v>
      </c>
      <c r="BV137" s="55">
        <f t="shared" si="184"/>
        <v>-211</v>
      </c>
      <c r="BW137" s="55">
        <f t="shared" si="184"/>
        <v>0</v>
      </c>
      <c r="BX137" s="55">
        <f t="shared" si="184"/>
        <v>0</v>
      </c>
      <c r="BY137" s="55">
        <f t="shared" si="184"/>
        <v>61100</v>
      </c>
      <c r="BZ137" s="55">
        <f t="shared" si="184"/>
        <v>0</v>
      </c>
      <c r="CA137" s="55">
        <f t="shared" si="184"/>
        <v>0</v>
      </c>
      <c r="CB137" s="55">
        <f t="shared" si="184"/>
        <v>0</v>
      </c>
      <c r="CC137" s="55">
        <f t="shared" si="184"/>
        <v>-3356</v>
      </c>
      <c r="CD137" s="55">
        <f t="shared" si="184"/>
        <v>8</v>
      </c>
      <c r="CE137" s="55">
        <f t="shared" si="184"/>
        <v>0</v>
      </c>
      <c r="CF137" s="55">
        <f t="shared" si="184"/>
        <v>57752</v>
      </c>
      <c r="CG137" s="55">
        <f t="shared" si="184"/>
        <v>0</v>
      </c>
      <c r="CH137" s="55">
        <f t="shared" si="184"/>
        <v>0</v>
      </c>
      <c r="CI137" s="55">
        <f t="shared" ref="CI137:DF137" si="185">CI138</f>
        <v>0</v>
      </c>
      <c r="CJ137" s="55">
        <f t="shared" si="185"/>
        <v>-655</v>
      </c>
      <c r="CK137" s="55"/>
      <c r="CL137" s="55"/>
      <c r="CM137" s="55">
        <f t="shared" si="185"/>
        <v>0</v>
      </c>
      <c r="CN137" s="55">
        <f t="shared" si="185"/>
        <v>0</v>
      </c>
      <c r="CO137" s="55">
        <f t="shared" si="185"/>
        <v>57097</v>
      </c>
      <c r="CP137" s="55">
        <f t="shared" si="185"/>
        <v>0</v>
      </c>
      <c r="CQ137" s="55">
        <f t="shared" si="185"/>
        <v>0</v>
      </c>
      <c r="CR137" s="55">
        <f t="shared" si="185"/>
        <v>-136</v>
      </c>
      <c r="CS137" s="55">
        <f t="shared" si="185"/>
        <v>0</v>
      </c>
      <c r="CT137" s="55">
        <f t="shared" si="185"/>
        <v>0</v>
      </c>
      <c r="CU137" s="55">
        <f t="shared" si="185"/>
        <v>0</v>
      </c>
      <c r="CV137" s="55">
        <f t="shared" si="185"/>
        <v>0</v>
      </c>
      <c r="CW137" s="55">
        <f t="shared" si="185"/>
        <v>56961</v>
      </c>
      <c r="CX137" s="55">
        <f t="shared" si="185"/>
        <v>0</v>
      </c>
      <c r="CY137" s="55">
        <f t="shared" si="185"/>
        <v>0</v>
      </c>
      <c r="CZ137" s="55">
        <f t="shared" si="185"/>
        <v>0</v>
      </c>
      <c r="DA137" s="55">
        <f t="shared" si="185"/>
        <v>0</v>
      </c>
      <c r="DB137" s="55">
        <f t="shared" si="185"/>
        <v>0</v>
      </c>
      <c r="DC137" s="55">
        <f t="shared" si="185"/>
        <v>0</v>
      </c>
      <c r="DD137" s="55">
        <f t="shared" si="185"/>
        <v>0</v>
      </c>
      <c r="DE137" s="55">
        <f t="shared" si="185"/>
        <v>56961</v>
      </c>
      <c r="DF137" s="55">
        <f t="shared" si="185"/>
        <v>0</v>
      </c>
    </row>
    <row r="138" spans="1:110" ht="37.5" customHeight="1">
      <c r="A138" s="63" t="s">
        <v>136</v>
      </c>
      <c r="B138" s="64" t="s">
        <v>139</v>
      </c>
      <c r="C138" s="64" t="s">
        <v>153</v>
      </c>
      <c r="D138" s="65" t="s">
        <v>38</v>
      </c>
      <c r="E138" s="64" t="s">
        <v>137</v>
      </c>
      <c r="F138" s="55">
        <v>39039</v>
      </c>
      <c r="G138" s="55">
        <f>H138-F138</f>
        <v>8286</v>
      </c>
      <c r="H138" s="55">
        <f>47439-114</f>
        <v>47325</v>
      </c>
      <c r="I138" s="55"/>
      <c r="J138" s="55">
        <v>50839</v>
      </c>
      <c r="K138" s="40"/>
      <c r="L138" s="40"/>
      <c r="M138" s="55">
        <v>50839</v>
      </c>
      <c r="N138" s="55">
        <f>O138-M138</f>
        <v>-9648</v>
      </c>
      <c r="O138" s="55">
        <v>41191</v>
      </c>
      <c r="P138" s="55"/>
      <c r="Q138" s="55">
        <v>41292</v>
      </c>
      <c r="R138" s="40"/>
      <c r="S138" s="40"/>
      <c r="T138" s="55">
        <f>O138+R138</f>
        <v>41191</v>
      </c>
      <c r="U138" s="55">
        <f>Q138+S138</f>
        <v>41292</v>
      </c>
      <c r="V138" s="40"/>
      <c r="W138" s="40"/>
      <c r="X138" s="55">
        <f>T138+V138</f>
        <v>41191</v>
      </c>
      <c r="Y138" s="55">
        <f>U138+W138</f>
        <v>41292</v>
      </c>
      <c r="Z138" s="40"/>
      <c r="AA138" s="55">
        <f>X138+Z138</f>
        <v>41191</v>
      </c>
      <c r="AB138" s="55">
        <f>Y138</f>
        <v>41292</v>
      </c>
      <c r="AC138" s="40"/>
      <c r="AD138" s="40"/>
      <c r="AE138" s="40"/>
      <c r="AF138" s="55">
        <f>AA138+AC138</f>
        <v>41191</v>
      </c>
      <c r="AG138" s="40"/>
      <c r="AH138" s="55">
        <f>AB138</f>
        <v>41292</v>
      </c>
      <c r="AI138" s="40"/>
      <c r="AJ138" s="40"/>
      <c r="AK138" s="55">
        <f>AF138+AI138</f>
        <v>41191</v>
      </c>
      <c r="AL138" s="55">
        <f>AG138</f>
        <v>0</v>
      </c>
      <c r="AM138" s="55">
        <f>AN138-AK138</f>
        <v>9777</v>
      </c>
      <c r="AN138" s="55">
        <f>52915-1947</f>
        <v>50968</v>
      </c>
      <c r="AO138" s="40"/>
      <c r="AP138" s="40"/>
      <c r="AQ138" s="55">
        <f>AN138+AP138</f>
        <v>50968</v>
      </c>
      <c r="AR138" s="56">
        <f>AO138</f>
        <v>0</v>
      </c>
      <c r="AS138" s="40"/>
      <c r="AT138" s="55">
        <f>AQ138+AS138</f>
        <v>50968</v>
      </c>
      <c r="AU138" s="56">
        <f>AR138</f>
        <v>0</v>
      </c>
      <c r="AV138" s="40"/>
      <c r="AW138" s="40"/>
      <c r="AX138" s="40"/>
      <c r="AY138" s="55">
        <f>AT138+AV138+AW138+AX138</f>
        <v>50968</v>
      </c>
      <c r="AZ138" s="55">
        <f>AU138+AX138</f>
        <v>0</v>
      </c>
      <c r="BA138" s="40"/>
      <c r="BB138" s="40"/>
      <c r="BC138" s="56">
        <v>-33</v>
      </c>
      <c r="BD138" s="40"/>
      <c r="BE138" s="55">
        <f>AY138+BA138+BB138+BC138+BD138</f>
        <v>50935</v>
      </c>
      <c r="BF138" s="56">
        <f>AZ138+BD138</f>
        <v>0</v>
      </c>
      <c r="BG138" s="55"/>
      <c r="BH138" s="55">
        <v>-68</v>
      </c>
      <c r="BI138" s="55">
        <v>4782</v>
      </c>
      <c r="BJ138" s="38"/>
      <c r="BK138" s="38"/>
      <c r="BL138" s="55">
        <f>BE138+BG138+BH138+BI138+BJ138+BK138</f>
        <v>55649</v>
      </c>
      <c r="BM138" s="55">
        <f>BF138+BK138</f>
        <v>0</v>
      </c>
      <c r="BN138" s="40"/>
      <c r="BO138" s="55">
        <v>6780</v>
      </c>
      <c r="BP138" s="40"/>
      <c r="BQ138" s="40"/>
      <c r="BR138" s="55">
        <f>BL138+BN138+BO138+BP138+BQ138</f>
        <v>62429</v>
      </c>
      <c r="BS138" s="55">
        <f>BM138+BQ138</f>
        <v>0</v>
      </c>
      <c r="BT138" s="55">
        <v>-1118</v>
      </c>
      <c r="BU138" s="41"/>
      <c r="BV138" s="55">
        <v>-211</v>
      </c>
      <c r="BW138" s="41"/>
      <c r="BX138" s="41"/>
      <c r="BY138" s="55">
        <f>BR138+BT138+BU138+BV138+BW138+BX138</f>
        <v>61100</v>
      </c>
      <c r="BZ138" s="55">
        <f>BS138+BX138</f>
        <v>0</v>
      </c>
      <c r="CA138" s="55"/>
      <c r="CB138" s="40"/>
      <c r="CC138" s="55">
        <v>-3356</v>
      </c>
      <c r="CD138" s="55">
        <v>8</v>
      </c>
      <c r="CE138" s="40"/>
      <c r="CF138" s="55">
        <f>BY138+CA138+CB138+CC138+CD138+CE138</f>
        <v>57752</v>
      </c>
      <c r="CG138" s="55">
        <f>BZ138+CE138</f>
        <v>0</v>
      </c>
      <c r="CH138" s="40"/>
      <c r="CI138" s="40"/>
      <c r="CJ138" s="56">
        <v>-655</v>
      </c>
      <c r="CK138" s="56"/>
      <c r="CL138" s="56"/>
      <c r="CM138" s="40"/>
      <c r="CN138" s="40"/>
      <c r="CO138" s="55">
        <f>CF138+CH138+CI138+CJ138+CM138+CN138</f>
        <v>57097</v>
      </c>
      <c r="CP138" s="55">
        <f>CG138+CN138</f>
        <v>0</v>
      </c>
      <c r="CQ138" s="55"/>
      <c r="CR138" s="56">
        <v>-136</v>
      </c>
      <c r="CS138" s="40"/>
      <c r="CT138" s="40"/>
      <c r="CU138" s="40"/>
      <c r="CV138" s="40"/>
      <c r="CW138" s="55">
        <f>CO138+CQ138+CR138+CS138+CT138+CU138+CV138</f>
        <v>56961</v>
      </c>
      <c r="CX138" s="55">
        <f>CP138+CV138</f>
        <v>0</v>
      </c>
      <c r="CY138" s="55"/>
      <c r="CZ138" s="40"/>
      <c r="DA138" s="40"/>
      <c r="DB138" s="40"/>
      <c r="DC138" s="40"/>
      <c r="DD138" s="40"/>
      <c r="DE138" s="55">
        <f>CW138+CY138+CZ138+DA138+DB138+DC138+DD138</f>
        <v>56961</v>
      </c>
      <c r="DF138" s="55">
        <f>CX138+DD138</f>
        <v>0</v>
      </c>
    </row>
    <row r="139" spans="1:110" ht="34.5" customHeight="1">
      <c r="A139" s="63" t="s">
        <v>258</v>
      </c>
      <c r="B139" s="64" t="s">
        <v>139</v>
      </c>
      <c r="C139" s="64" t="s">
        <v>153</v>
      </c>
      <c r="D139" s="65" t="s">
        <v>257</v>
      </c>
      <c r="E139" s="64"/>
      <c r="F139" s="55"/>
      <c r="G139" s="55"/>
      <c r="H139" s="55"/>
      <c r="I139" s="55"/>
      <c r="J139" s="55"/>
      <c r="K139" s="40"/>
      <c r="L139" s="40"/>
      <c r="M139" s="55"/>
      <c r="N139" s="55"/>
      <c r="O139" s="55"/>
      <c r="P139" s="55"/>
      <c r="Q139" s="55"/>
      <c r="R139" s="40"/>
      <c r="S139" s="40"/>
      <c r="T139" s="55"/>
      <c r="U139" s="55"/>
      <c r="V139" s="40"/>
      <c r="W139" s="40"/>
      <c r="X139" s="55"/>
      <c r="Y139" s="55"/>
      <c r="Z139" s="40"/>
      <c r="AA139" s="55"/>
      <c r="AB139" s="55"/>
      <c r="AC139" s="40"/>
      <c r="AD139" s="40"/>
      <c r="AE139" s="40"/>
      <c r="AF139" s="55"/>
      <c r="AG139" s="40"/>
      <c r="AH139" s="55"/>
      <c r="AI139" s="40"/>
      <c r="AJ139" s="40"/>
      <c r="AK139" s="55"/>
      <c r="AL139" s="55"/>
      <c r="AM139" s="55"/>
      <c r="AN139" s="55"/>
      <c r="AO139" s="40"/>
      <c r="AP139" s="40"/>
      <c r="AQ139" s="55"/>
      <c r="AR139" s="56"/>
      <c r="AS139" s="40"/>
      <c r="AT139" s="55"/>
      <c r="AU139" s="56"/>
      <c r="AV139" s="40"/>
      <c r="AW139" s="40"/>
      <c r="AX139" s="40"/>
      <c r="AY139" s="55"/>
      <c r="AZ139" s="55"/>
      <c r="BA139" s="40"/>
      <c r="BB139" s="40"/>
      <c r="BC139" s="56"/>
      <c r="BD139" s="40"/>
      <c r="BE139" s="55"/>
      <c r="BF139" s="56"/>
      <c r="BG139" s="55"/>
      <c r="BH139" s="55"/>
      <c r="BI139" s="55"/>
      <c r="BJ139" s="38"/>
      <c r="BK139" s="38"/>
      <c r="BL139" s="55"/>
      <c r="BM139" s="55"/>
      <c r="BN139" s="40">
        <f t="shared" ref="BN139:DF139" si="186">BN140</f>
        <v>0</v>
      </c>
      <c r="BO139" s="56">
        <f t="shared" si="186"/>
        <v>299</v>
      </c>
      <c r="BP139" s="56">
        <f t="shared" si="186"/>
        <v>0</v>
      </c>
      <c r="BQ139" s="56">
        <f t="shared" si="186"/>
        <v>0</v>
      </c>
      <c r="BR139" s="56">
        <f t="shared" si="186"/>
        <v>299</v>
      </c>
      <c r="BS139" s="56">
        <f t="shared" si="186"/>
        <v>0</v>
      </c>
      <c r="BT139" s="41">
        <f t="shared" si="186"/>
        <v>0</v>
      </c>
      <c r="BU139" s="41">
        <f t="shared" si="186"/>
        <v>0</v>
      </c>
      <c r="BV139" s="41">
        <f t="shared" si="186"/>
        <v>0</v>
      </c>
      <c r="BW139" s="41">
        <f t="shared" si="186"/>
        <v>0</v>
      </c>
      <c r="BX139" s="41">
        <f t="shared" si="186"/>
        <v>0</v>
      </c>
      <c r="BY139" s="55">
        <f t="shared" si="186"/>
        <v>299</v>
      </c>
      <c r="BZ139" s="55">
        <f t="shared" si="186"/>
        <v>0</v>
      </c>
      <c r="CA139" s="55">
        <f t="shared" si="186"/>
        <v>0</v>
      </c>
      <c r="CB139" s="55">
        <f t="shared" si="186"/>
        <v>0</v>
      </c>
      <c r="CC139" s="55">
        <f t="shared" si="186"/>
        <v>0</v>
      </c>
      <c r="CD139" s="55">
        <f t="shared" si="186"/>
        <v>0</v>
      </c>
      <c r="CE139" s="55">
        <f t="shared" si="186"/>
        <v>0</v>
      </c>
      <c r="CF139" s="55">
        <f t="shared" si="186"/>
        <v>299</v>
      </c>
      <c r="CG139" s="55">
        <f t="shared" si="186"/>
        <v>0</v>
      </c>
      <c r="CH139" s="55">
        <f t="shared" si="186"/>
        <v>0</v>
      </c>
      <c r="CI139" s="55">
        <f t="shared" si="186"/>
        <v>0</v>
      </c>
      <c r="CJ139" s="55">
        <f t="shared" si="186"/>
        <v>0</v>
      </c>
      <c r="CK139" s="55"/>
      <c r="CL139" s="55"/>
      <c r="CM139" s="55">
        <f t="shared" si="186"/>
        <v>0</v>
      </c>
      <c r="CN139" s="55">
        <f t="shared" si="186"/>
        <v>0</v>
      </c>
      <c r="CO139" s="55">
        <f t="shared" si="186"/>
        <v>299</v>
      </c>
      <c r="CP139" s="55">
        <f t="shared" si="186"/>
        <v>0</v>
      </c>
      <c r="CQ139" s="55">
        <f t="shared" si="186"/>
        <v>0</v>
      </c>
      <c r="CR139" s="55">
        <f t="shared" si="186"/>
        <v>0</v>
      </c>
      <c r="CS139" s="55">
        <f t="shared" si="186"/>
        <v>0</v>
      </c>
      <c r="CT139" s="55">
        <f t="shared" si="186"/>
        <v>0</v>
      </c>
      <c r="CU139" s="55">
        <f t="shared" si="186"/>
        <v>0</v>
      </c>
      <c r="CV139" s="55">
        <f t="shared" si="186"/>
        <v>0</v>
      </c>
      <c r="CW139" s="55">
        <f t="shared" si="186"/>
        <v>299</v>
      </c>
      <c r="CX139" s="55">
        <f t="shared" si="186"/>
        <v>0</v>
      </c>
      <c r="CY139" s="55">
        <f t="shared" si="186"/>
        <v>0</v>
      </c>
      <c r="CZ139" s="55">
        <f t="shared" si="186"/>
        <v>0</v>
      </c>
      <c r="DA139" s="55">
        <f t="shared" si="186"/>
        <v>0</v>
      </c>
      <c r="DB139" s="55">
        <f t="shared" si="186"/>
        <v>0</v>
      </c>
      <c r="DC139" s="55">
        <f t="shared" si="186"/>
        <v>0</v>
      </c>
      <c r="DD139" s="55">
        <f t="shared" si="186"/>
        <v>0</v>
      </c>
      <c r="DE139" s="55">
        <f t="shared" si="186"/>
        <v>299</v>
      </c>
      <c r="DF139" s="55">
        <f t="shared" si="186"/>
        <v>0</v>
      </c>
    </row>
    <row r="140" spans="1:110" ht="55.5" customHeight="1">
      <c r="A140" s="63" t="s">
        <v>144</v>
      </c>
      <c r="B140" s="64" t="s">
        <v>139</v>
      </c>
      <c r="C140" s="64" t="s">
        <v>153</v>
      </c>
      <c r="D140" s="65" t="s">
        <v>257</v>
      </c>
      <c r="E140" s="64" t="s">
        <v>145</v>
      </c>
      <c r="F140" s="55"/>
      <c r="G140" s="55"/>
      <c r="H140" s="55"/>
      <c r="I140" s="55"/>
      <c r="J140" s="55"/>
      <c r="K140" s="40"/>
      <c r="L140" s="40"/>
      <c r="M140" s="55"/>
      <c r="N140" s="55"/>
      <c r="O140" s="55"/>
      <c r="P140" s="55"/>
      <c r="Q140" s="55"/>
      <c r="R140" s="40"/>
      <c r="S140" s="40"/>
      <c r="T140" s="55"/>
      <c r="U140" s="55"/>
      <c r="V140" s="40"/>
      <c r="W140" s="40"/>
      <c r="X140" s="55"/>
      <c r="Y140" s="55"/>
      <c r="Z140" s="40"/>
      <c r="AA140" s="55"/>
      <c r="AB140" s="55"/>
      <c r="AC140" s="40"/>
      <c r="AD140" s="40"/>
      <c r="AE140" s="40"/>
      <c r="AF140" s="55"/>
      <c r="AG140" s="40"/>
      <c r="AH140" s="55"/>
      <c r="AI140" s="40"/>
      <c r="AJ140" s="40"/>
      <c r="AK140" s="55"/>
      <c r="AL140" s="55"/>
      <c r="AM140" s="55"/>
      <c r="AN140" s="55"/>
      <c r="AO140" s="40"/>
      <c r="AP140" s="40"/>
      <c r="AQ140" s="55"/>
      <c r="AR140" s="56"/>
      <c r="AS140" s="40"/>
      <c r="AT140" s="55"/>
      <c r="AU140" s="56"/>
      <c r="AV140" s="40"/>
      <c r="AW140" s="40"/>
      <c r="AX140" s="40"/>
      <c r="AY140" s="55"/>
      <c r="AZ140" s="55"/>
      <c r="BA140" s="40"/>
      <c r="BB140" s="40"/>
      <c r="BC140" s="56"/>
      <c r="BD140" s="40"/>
      <c r="BE140" s="55"/>
      <c r="BF140" s="56"/>
      <c r="BG140" s="55"/>
      <c r="BH140" s="55"/>
      <c r="BI140" s="55"/>
      <c r="BJ140" s="38"/>
      <c r="BK140" s="38"/>
      <c r="BL140" s="55"/>
      <c r="BM140" s="55"/>
      <c r="BN140" s="40"/>
      <c r="BO140" s="55">
        <v>299</v>
      </c>
      <c r="BP140" s="40"/>
      <c r="BQ140" s="40"/>
      <c r="BR140" s="55">
        <f>BL140+BN140+BO140+BP140+BQ140</f>
        <v>299</v>
      </c>
      <c r="BS140" s="55">
        <f>BM140+BQ140</f>
        <v>0</v>
      </c>
      <c r="BT140" s="41"/>
      <c r="BU140" s="41"/>
      <c r="BV140" s="41"/>
      <c r="BW140" s="41"/>
      <c r="BX140" s="41"/>
      <c r="BY140" s="55">
        <f>BR140+BT140+BU140+BV140+BW140+BX140</f>
        <v>299</v>
      </c>
      <c r="BZ140" s="55">
        <f>BS140+BX140</f>
        <v>0</v>
      </c>
      <c r="CA140" s="40"/>
      <c r="CB140" s="40"/>
      <c r="CC140" s="40"/>
      <c r="CD140" s="40"/>
      <c r="CE140" s="40"/>
      <c r="CF140" s="55">
        <f>BY140+CA140+CB140+CC140+CE140</f>
        <v>299</v>
      </c>
      <c r="CG140" s="55">
        <f>BZ140+CE140</f>
        <v>0</v>
      </c>
      <c r="CH140" s="40"/>
      <c r="CI140" s="40"/>
      <c r="CJ140" s="40"/>
      <c r="CK140" s="40"/>
      <c r="CL140" s="40"/>
      <c r="CM140" s="40"/>
      <c r="CN140" s="40"/>
      <c r="CO140" s="55">
        <f>CF140+CH140+CI140+CJ140+CM140+CN140</f>
        <v>299</v>
      </c>
      <c r="CP140" s="55">
        <f>CG140+CN140</f>
        <v>0</v>
      </c>
      <c r="CQ140" s="55"/>
      <c r="CR140" s="40"/>
      <c r="CS140" s="40"/>
      <c r="CT140" s="40"/>
      <c r="CU140" s="40"/>
      <c r="CV140" s="40"/>
      <c r="CW140" s="55">
        <f>CO140+CQ140+CR140+CS140+CT140+CU140+CV140</f>
        <v>299</v>
      </c>
      <c r="CX140" s="55">
        <f>CP140+CV140</f>
        <v>0</v>
      </c>
      <c r="CY140" s="55"/>
      <c r="CZ140" s="40"/>
      <c r="DA140" s="40"/>
      <c r="DB140" s="40"/>
      <c r="DC140" s="40"/>
      <c r="DD140" s="40"/>
      <c r="DE140" s="55">
        <f>CW140+CY140+CZ140+DA140+DB140+DC140+DD140</f>
        <v>299</v>
      </c>
      <c r="DF140" s="55">
        <f>CX140+DD140</f>
        <v>0</v>
      </c>
    </row>
    <row r="141" spans="1:110" ht="55.5" hidden="1" customHeight="1">
      <c r="A141" s="63"/>
      <c r="B141" s="64" t="s">
        <v>139</v>
      </c>
      <c r="C141" s="64" t="s">
        <v>153</v>
      </c>
      <c r="D141" s="65" t="s">
        <v>350</v>
      </c>
      <c r="E141" s="64"/>
      <c r="F141" s="55"/>
      <c r="G141" s="55"/>
      <c r="H141" s="55"/>
      <c r="I141" s="55"/>
      <c r="J141" s="55"/>
      <c r="K141" s="40"/>
      <c r="L141" s="40"/>
      <c r="M141" s="55"/>
      <c r="N141" s="55"/>
      <c r="O141" s="55"/>
      <c r="P141" s="55"/>
      <c r="Q141" s="55"/>
      <c r="R141" s="40"/>
      <c r="S141" s="40"/>
      <c r="T141" s="55"/>
      <c r="U141" s="55"/>
      <c r="V141" s="40"/>
      <c r="W141" s="40"/>
      <c r="X141" s="55"/>
      <c r="Y141" s="55"/>
      <c r="Z141" s="40"/>
      <c r="AA141" s="55"/>
      <c r="AB141" s="55"/>
      <c r="AC141" s="40"/>
      <c r="AD141" s="40"/>
      <c r="AE141" s="40"/>
      <c r="AF141" s="55"/>
      <c r="AG141" s="40"/>
      <c r="AH141" s="55"/>
      <c r="AI141" s="40"/>
      <c r="AJ141" s="40"/>
      <c r="AK141" s="55"/>
      <c r="AL141" s="55"/>
      <c r="AM141" s="55"/>
      <c r="AN141" s="55"/>
      <c r="AO141" s="40"/>
      <c r="AP141" s="40"/>
      <c r="AQ141" s="55"/>
      <c r="AR141" s="56"/>
      <c r="AS141" s="40"/>
      <c r="AT141" s="55"/>
      <c r="AU141" s="56"/>
      <c r="AV141" s="40"/>
      <c r="AW141" s="40"/>
      <c r="AX141" s="40"/>
      <c r="AY141" s="55"/>
      <c r="AZ141" s="55"/>
      <c r="BA141" s="40"/>
      <c r="BB141" s="40"/>
      <c r="BC141" s="56"/>
      <c r="BD141" s="40"/>
      <c r="BE141" s="55"/>
      <c r="BF141" s="56"/>
      <c r="BG141" s="55"/>
      <c r="BH141" s="55"/>
      <c r="BI141" s="55"/>
      <c r="BJ141" s="38"/>
      <c r="BK141" s="38"/>
      <c r="BL141" s="55"/>
      <c r="BM141" s="55"/>
      <c r="BN141" s="40"/>
      <c r="BO141" s="55"/>
      <c r="BP141" s="40"/>
      <c r="BQ141" s="40"/>
      <c r="BR141" s="55"/>
      <c r="BS141" s="55"/>
      <c r="BT141" s="41">
        <f>BT142</f>
        <v>0</v>
      </c>
      <c r="BU141" s="41">
        <f t="shared" ref="BU141:BZ141" si="187">BU142</f>
        <v>0</v>
      </c>
      <c r="BV141" s="41">
        <f t="shared" si="187"/>
        <v>0</v>
      </c>
      <c r="BW141" s="41">
        <f t="shared" si="187"/>
        <v>0</v>
      </c>
      <c r="BX141" s="55">
        <f t="shared" si="187"/>
        <v>0</v>
      </c>
      <c r="BY141" s="55">
        <f t="shared" si="187"/>
        <v>0</v>
      </c>
      <c r="BZ141" s="55">
        <f t="shared" si="187"/>
        <v>0</v>
      </c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</row>
    <row r="142" spans="1:110" ht="34.5" hidden="1" customHeight="1">
      <c r="A142" s="63" t="s">
        <v>136</v>
      </c>
      <c r="B142" s="64" t="s">
        <v>139</v>
      </c>
      <c r="C142" s="64" t="s">
        <v>153</v>
      </c>
      <c r="D142" s="65" t="s">
        <v>350</v>
      </c>
      <c r="E142" s="64" t="s">
        <v>137</v>
      </c>
      <c r="F142" s="55"/>
      <c r="G142" s="55"/>
      <c r="H142" s="55"/>
      <c r="I142" s="55"/>
      <c r="J142" s="55"/>
      <c r="K142" s="40"/>
      <c r="L142" s="40"/>
      <c r="M142" s="55"/>
      <c r="N142" s="55"/>
      <c r="O142" s="55"/>
      <c r="P142" s="55"/>
      <c r="Q142" s="55"/>
      <c r="R142" s="40"/>
      <c r="S142" s="40"/>
      <c r="T142" s="55"/>
      <c r="U142" s="55"/>
      <c r="V142" s="40"/>
      <c r="W142" s="40"/>
      <c r="X142" s="55"/>
      <c r="Y142" s="55"/>
      <c r="Z142" s="40"/>
      <c r="AA142" s="55"/>
      <c r="AB142" s="55"/>
      <c r="AC142" s="40"/>
      <c r="AD142" s="40"/>
      <c r="AE142" s="40"/>
      <c r="AF142" s="55"/>
      <c r="AG142" s="40"/>
      <c r="AH142" s="55"/>
      <c r="AI142" s="40"/>
      <c r="AJ142" s="40"/>
      <c r="AK142" s="55"/>
      <c r="AL142" s="55"/>
      <c r="AM142" s="55"/>
      <c r="AN142" s="55"/>
      <c r="AO142" s="40"/>
      <c r="AP142" s="40"/>
      <c r="AQ142" s="55"/>
      <c r="AR142" s="56"/>
      <c r="AS142" s="40"/>
      <c r="AT142" s="55"/>
      <c r="AU142" s="56"/>
      <c r="AV142" s="40"/>
      <c r="AW142" s="40"/>
      <c r="AX142" s="40"/>
      <c r="AY142" s="55"/>
      <c r="AZ142" s="55"/>
      <c r="BA142" s="40"/>
      <c r="BB142" s="40"/>
      <c r="BC142" s="56"/>
      <c r="BD142" s="40"/>
      <c r="BE142" s="55"/>
      <c r="BF142" s="56"/>
      <c r="BG142" s="55"/>
      <c r="BH142" s="55"/>
      <c r="BI142" s="55"/>
      <c r="BJ142" s="38"/>
      <c r="BK142" s="38"/>
      <c r="BL142" s="55"/>
      <c r="BM142" s="55"/>
      <c r="BN142" s="40"/>
      <c r="BO142" s="55"/>
      <c r="BP142" s="40"/>
      <c r="BQ142" s="40"/>
      <c r="BR142" s="55"/>
      <c r="BS142" s="55"/>
      <c r="BT142" s="41"/>
      <c r="BU142" s="41"/>
      <c r="BV142" s="41"/>
      <c r="BW142" s="41"/>
      <c r="BX142" s="55"/>
      <c r="BY142" s="55">
        <f>BR142+BT142+BU142+BV142+BW142+BX142</f>
        <v>0</v>
      </c>
      <c r="BZ142" s="55">
        <f>BS142+BX142</f>
        <v>0</v>
      </c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</row>
    <row r="143" spans="1:110" ht="34.5" customHeight="1">
      <c r="A143" s="63" t="s">
        <v>437</v>
      </c>
      <c r="B143" s="64" t="s">
        <v>139</v>
      </c>
      <c r="C143" s="64" t="s">
        <v>153</v>
      </c>
      <c r="D143" s="65" t="s">
        <v>438</v>
      </c>
      <c r="E143" s="64"/>
      <c r="F143" s="55"/>
      <c r="G143" s="55"/>
      <c r="H143" s="55"/>
      <c r="I143" s="55"/>
      <c r="J143" s="55"/>
      <c r="K143" s="40"/>
      <c r="L143" s="40"/>
      <c r="M143" s="55"/>
      <c r="N143" s="55"/>
      <c r="O143" s="55"/>
      <c r="P143" s="55"/>
      <c r="Q143" s="55"/>
      <c r="R143" s="40"/>
      <c r="S143" s="40"/>
      <c r="T143" s="55"/>
      <c r="U143" s="55"/>
      <c r="V143" s="40"/>
      <c r="W143" s="40"/>
      <c r="X143" s="55"/>
      <c r="Y143" s="55"/>
      <c r="Z143" s="40"/>
      <c r="AA143" s="55"/>
      <c r="AB143" s="55"/>
      <c r="AC143" s="40"/>
      <c r="AD143" s="40"/>
      <c r="AE143" s="40"/>
      <c r="AF143" s="55"/>
      <c r="AG143" s="40"/>
      <c r="AH143" s="55"/>
      <c r="AI143" s="40"/>
      <c r="AJ143" s="40"/>
      <c r="AK143" s="55"/>
      <c r="AL143" s="55"/>
      <c r="AM143" s="55"/>
      <c r="AN143" s="55"/>
      <c r="AO143" s="40"/>
      <c r="AP143" s="40"/>
      <c r="AQ143" s="55"/>
      <c r="AR143" s="56"/>
      <c r="AS143" s="40"/>
      <c r="AT143" s="55"/>
      <c r="AU143" s="56"/>
      <c r="AV143" s="40"/>
      <c r="AW143" s="40"/>
      <c r="AX143" s="40"/>
      <c r="AY143" s="55"/>
      <c r="AZ143" s="55"/>
      <c r="BA143" s="40"/>
      <c r="BB143" s="40"/>
      <c r="BC143" s="56"/>
      <c r="BD143" s="40"/>
      <c r="BE143" s="55"/>
      <c r="BF143" s="56"/>
      <c r="BG143" s="55"/>
      <c r="BH143" s="55"/>
      <c r="BI143" s="55"/>
      <c r="BJ143" s="38"/>
      <c r="BK143" s="38"/>
      <c r="BL143" s="55"/>
      <c r="BM143" s="55"/>
      <c r="BN143" s="40"/>
      <c r="BO143" s="55"/>
      <c r="BP143" s="40"/>
      <c r="BQ143" s="40"/>
      <c r="BR143" s="55"/>
      <c r="BS143" s="55"/>
      <c r="BT143" s="41"/>
      <c r="BU143" s="41"/>
      <c r="BV143" s="41"/>
      <c r="BW143" s="41"/>
      <c r="BX143" s="55"/>
      <c r="BY143" s="55"/>
      <c r="BZ143" s="55"/>
      <c r="CA143" s="40">
        <f t="shared" ref="CA143:CQ144" si="188">CA144</f>
        <v>0</v>
      </c>
      <c r="CB143" s="40">
        <f t="shared" si="188"/>
        <v>0</v>
      </c>
      <c r="CC143" s="40">
        <f t="shared" si="188"/>
        <v>0</v>
      </c>
      <c r="CD143" s="40">
        <f t="shared" si="188"/>
        <v>0</v>
      </c>
      <c r="CE143" s="55">
        <f t="shared" si="188"/>
        <v>1200</v>
      </c>
      <c r="CF143" s="55">
        <f t="shared" si="188"/>
        <v>1200</v>
      </c>
      <c r="CG143" s="55">
        <f t="shared" si="188"/>
        <v>1200</v>
      </c>
      <c r="CH143" s="55">
        <f t="shared" si="188"/>
        <v>0</v>
      </c>
      <c r="CI143" s="55">
        <f t="shared" si="188"/>
        <v>0</v>
      </c>
      <c r="CJ143" s="55">
        <f t="shared" si="188"/>
        <v>0</v>
      </c>
      <c r="CK143" s="55"/>
      <c r="CL143" s="55"/>
      <c r="CM143" s="55">
        <f t="shared" si="188"/>
        <v>0</v>
      </c>
      <c r="CN143" s="55">
        <f t="shared" si="188"/>
        <v>0</v>
      </c>
      <c r="CO143" s="55">
        <f t="shared" si="188"/>
        <v>1200</v>
      </c>
      <c r="CP143" s="55">
        <f t="shared" si="188"/>
        <v>1200</v>
      </c>
      <c r="CQ143" s="55">
        <f t="shared" si="188"/>
        <v>0</v>
      </c>
      <c r="CR143" s="55">
        <f t="shared" ref="CQ143:DF144" si="189">CR144</f>
        <v>0</v>
      </c>
      <c r="CS143" s="55">
        <f t="shared" si="189"/>
        <v>0</v>
      </c>
      <c r="CT143" s="55">
        <f t="shared" si="189"/>
        <v>0</v>
      </c>
      <c r="CU143" s="55">
        <f t="shared" si="189"/>
        <v>0</v>
      </c>
      <c r="CV143" s="55">
        <f t="shared" si="189"/>
        <v>0</v>
      </c>
      <c r="CW143" s="55">
        <f t="shared" si="189"/>
        <v>1200</v>
      </c>
      <c r="CX143" s="55">
        <f t="shared" si="189"/>
        <v>1200</v>
      </c>
      <c r="CY143" s="55">
        <f t="shared" si="189"/>
        <v>0</v>
      </c>
      <c r="CZ143" s="55">
        <f t="shared" si="189"/>
        <v>0</v>
      </c>
      <c r="DA143" s="55">
        <f t="shared" si="189"/>
        <v>0</v>
      </c>
      <c r="DB143" s="55">
        <f t="shared" si="189"/>
        <v>0</v>
      </c>
      <c r="DC143" s="55">
        <f t="shared" si="189"/>
        <v>0</v>
      </c>
      <c r="DD143" s="55">
        <f t="shared" si="189"/>
        <v>0</v>
      </c>
      <c r="DE143" s="55">
        <f t="shared" si="189"/>
        <v>1200</v>
      </c>
      <c r="DF143" s="55">
        <f t="shared" si="189"/>
        <v>1200</v>
      </c>
    </row>
    <row r="144" spans="1:110" ht="49.5" customHeight="1">
      <c r="A144" s="63" t="s">
        <v>358</v>
      </c>
      <c r="B144" s="64" t="s">
        <v>139</v>
      </c>
      <c r="C144" s="64" t="s">
        <v>153</v>
      </c>
      <c r="D144" s="65" t="s">
        <v>350</v>
      </c>
      <c r="E144" s="64"/>
      <c r="F144" s="55"/>
      <c r="G144" s="55"/>
      <c r="H144" s="55"/>
      <c r="I144" s="55"/>
      <c r="J144" s="55"/>
      <c r="K144" s="40"/>
      <c r="L144" s="40"/>
      <c r="M144" s="55"/>
      <c r="N144" s="55"/>
      <c r="O144" s="55"/>
      <c r="P144" s="55"/>
      <c r="Q144" s="55"/>
      <c r="R144" s="40"/>
      <c r="S144" s="40"/>
      <c r="T144" s="55"/>
      <c r="U144" s="55"/>
      <c r="V144" s="40"/>
      <c r="W144" s="40"/>
      <c r="X144" s="55"/>
      <c r="Y144" s="55"/>
      <c r="Z144" s="40"/>
      <c r="AA144" s="55"/>
      <c r="AB144" s="55"/>
      <c r="AC144" s="40"/>
      <c r="AD144" s="40"/>
      <c r="AE144" s="40"/>
      <c r="AF144" s="55"/>
      <c r="AG144" s="40"/>
      <c r="AH144" s="55"/>
      <c r="AI144" s="40"/>
      <c r="AJ144" s="40"/>
      <c r="AK144" s="55"/>
      <c r="AL144" s="55"/>
      <c r="AM144" s="55"/>
      <c r="AN144" s="55"/>
      <c r="AO144" s="40"/>
      <c r="AP144" s="40"/>
      <c r="AQ144" s="55"/>
      <c r="AR144" s="56"/>
      <c r="AS144" s="40"/>
      <c r="AT144" s="55"/>
      <c r="AU144" s="56"/>
      <c r="AV144" s="40"/>
      <c r="AW144" s="40"/>
      <c r="AX144" s="40"/>
      <c r="AY144" s="55"/>
      <c r="AZ144" s="55"/>
      <c r="BA144" s="40"/>
      <c r="BB144" s="40"/>
      <c r="BC144" s="56"/>
      <c r="BD144" s="40"/>
      <c r="BE144" s="55"/>
      <c r="BF144" s="56"/>
      <c r="BG144" s="55"/>
      <c r="BH144" s="55"/>
      <c r="BI144" s="55"/>
      <c r="BJ144" s="38"/>
      <c r="BK144" s="38"/>
      <c r="BL144" s="55"/>
      <c r="BM144" s="55"/>
      <c r="BN144" s="40"/>
      <c r="BO144" s="55"/>
      <c r="BP144" s="40"/>
      <c r="BQ144" s="40"/>
      <c r="BR144" s="55"/>
      <c r="BS144" s="55"/>
      <c r="BT144" s="41"/>
      <c r="BU144" s="41"/>
      <c r="BV144" s="41"/>
      <c r="BW144" s="41"/>
      <c r="BX144" s="55"/>
      <c r="BY144" s="55"/>
      <c r="BZ144" s="55"/>
      <c r="CA144" s="40">
        <f t="shared" si="188"/>
        <v>0</v>
      </c>
      <c r="CB144" s="40">
        <f t="shared" si="188"/>
        <v>0</v>
      </c>
      <c r="CC144" s="40">
        <f t="shared" si="188"/>
        <v>0</v>
      </c>
      <c r="CD144" s="40">
        <f t="shared" si="188"/>
        <v>0</v>
      </c>
      <c r="CE144" s="55">
        <f t="shared" si="188"/>
        <v>1200</v>
      </c>
      <c r="CF144" s="55">
        <f t="shared" si="188"/>
        <v>1200</v>
      </c>
      <c r="CG144" s="55">
        <f t="shared" si="188"/>
        <v>1200</v>
      </c>
      <c r="CH144" s="55">
        <f t="shared" si="188"/>
        <v>0</v>
      </c>
      <c r="CI144" s="55">
        <f t="shared" si="188"/>
        <v>0</v>
      </c>
      <c r="CJ144" s="55">
        <f t="shared" si="188"/>
        <v>0</v>
      </c>
      <c r="CK144" s="55"/>
      <c r="CL144" s="55"/>
      <c r="CM144" s="55">
        <f t="shared" si="188"/>
        <v>0</v>
      </c>
      <c r="CN144" s="55">
        <f t="shared" si="188"/>
        <v>0</v>
      </c>
      <c r="CO144" s="55">
        <f t="shared" si="188"/>
        <v>1200</v>
      </c>
      <c r="CP144" s="55">
        <f t="shared" si="188"/>
        <v>1200</v>
      </c>
      <c r="CQ144" s="55">
        <f t="shared" si="189"/>
        <v>0</v>
      </c>
      <c r="CR144" s="55">
        <f t="shared" si="189"/>
        <v>0</v>
      </c>
      <c r="CS144" s="55">
        <f t="shared" si="189"/>
        <v>0</v>
      </c>
      <c r="CT144" s="55">
        <f t="shared" si="189"/>
        <v>0</v>
      </c>
      <c r="CU144" s="55">
        <f t="shared" si="189"/>
        <v>0</v>
      </c>
      <c r="CV144" s="55">
        <f t="shared" si="189"/>
        <v>0</v>
      </c>
      <c r="CW144" s="55">
        <f t="shared" si="189"/>
        <v>1200</v>
      </c>
      <c r="CX144" s="55">
        <f t="shared" si="189"/>
        <v>1200</v>
      </c>
      <c r="CY144" s="55">
        <f t="shared" si="189"/>
        <v>0</v>
      </c>
      <c r="CZ144" s="55">
        <f t="shared" si="189"/>
        <v>0</v>
      </c>
      <c r="DA144" s="55">
        <f t="shared" si="189"/>
        <v>0</v>
      </c>
      <c r="DB144" s="55">
        <f t="shared" si="189"/>
        <v>0</v>
      </c>
      <c r="DC144" s="55">
        <f t="shared" si="189"/>
        <v>0</v>
      </c>
      <c r="DD144" s="55">
        <f t="shared" si="189"/>
        <v>0</v>
      </c>
      <c r="DE144" s="55">
        <f t="shared" si="189"/>
        <v>1200</v>
      </c>
      <c r="DF144" s="55">
        <f t="shared" si="189"/>
        <v>1200</v>
      </c>
    </row>
    <row r="145" spans="1:110" ht="34.5" customHeight="1">
      <c r="A145" s="63" t="s">
        <v>136</v>
      </c>
      <c r="B145" s="64" t="s">
        <v>139</v>
      </c>
      <c r="C145" s="64" t="s">
        <v>153</v>
      </c>
      <c r="D145" s="65" t="s">
        <v>350</v>
      </c>
      <c r="E145" s="64" t="s">
        <v>137</v>
      </c>
      <c r="F145" s="55"/>
      <c r="G145" s="55"/>
      <c r="H145" s="55"/>
      <c r="I145" s="55"/>
      <c r="J145" s="55"/>
      <c r="K145" s="40"/>
      <c r="L145" s="40"/>
      <c r="M145" s="55"/>
      <c r="N145" s="55"/>
      <c r="O145" s="55"/>
      <c r="P145" s="55"/>
      <c r="Q145" s="55"/>
      <c r="R145" s="40"/>
      <c r="S145" s="40"/>
      <c r="T145" s="55"/>
      <c r="U145" s="55"/>
      <c r="V145" s="40"/>
      <c r="W145" s="40"/>
      <c r="X145" s="55"/>
      <c r="Y145" s="55"/>
      <c r="Z145" s="40"/>
      <c r="AA145" s="55"/>
      <c r="AB145" s="55"/>
      <c r="AC145" s="40"/>
      <c r="AD145" s="40"/>
      <c r="AE145" s="40"/>
      <c r="AF145" s="55"/>
      <c r="AG145" s="40"/>
      <c r="AH145" s="55"/>
      <c r="AI145" s="40"/>
      <c r="AJ145" s="40"/>
      <c r="AK145" s="55"/>
      <c r="AL145" s="55"/>
      <c r="AM145" s="55"/>
      <c r="AN145" s="55"/>
      <c r="AO145" s="40"/>
      <c r="AP145" s="40"/>
      <c r="AQ145" s="55"/>
      <c r="AR145" s="56"/>
      <c r="AS145" s="40"/>
      <c r="AT145" s="55"/>
      <c r="AU145" s="56"/>
      <c r="AV145" s="40"/>
      <c r="AW145" s="40"/>
      <c r="AX145" s="40"/>
      <c r="AY145" s="55"/>
      <c r="AZ145" s="55"/>
      <c r="BA145" s="40"/>
      <c r="BB145" s="40"/>
      <c r="BC145" s="56"/>
      <c r="BD145" s="40"/>
      <c r="BE145" s="55"/>
      <c r="BF145" s="56"/>
      <c r="BG145" s="55"/>
      <c r="BH145" s="55"/>
      <c r="BI145" s="55"/>
      <c r="BJ145" s="38"/>
      <c r="BK145" s="38"/>
      <c r="BL145" s="55"/>
      <c r="BM145" s="55"/>
      <c r="BN145" s="40"/>
      <c r="BO145" s="55"/>
      <c r="BP145" s="40"/>
      <c r="BQ145" s="40"/>
      <c r="BR145" s="55"/>
      <c r="BS145" s="55"/>
      <c r="BT145" s="41"/>
      <c r="BU145" s="41"/>
      <c r="BV145" s="41"/>
      <c r="BW145" s="41"/>
      <c r="BX145" s="55"/>
      <c r="BY145" s="55"/>
      <c r="BZ145" s="55"/>
      <c r="CA145" s="40"/>
      <c r="CB145" s="40"/>
      <c r="CC145" s="40"/>
      <c r="CD145" s="40"/>
      <c r="CE145" s="55">
        <v>1200</v>
      </c>
      <c r="CF145" s="55">
        <f>BY145+CA145+CB145+CC145+CE145</f>
        <v>1200</v>
      </c>
      <c r="CG145" s="55">
        <f>BZ145+CE145</f>
        <v>1200</v>
      </c>
      <c r="CH145" s="40"/>
      <c r="CI145" s="40"/>
      <c r="CJ145" s="40"/>
      <c r="CK145" s="40"/>
      <c r="CL145" s="40"/>
      <c r="CM145" s="40"/>
      <c r="CN145" s="40"/>
      <c r="CO145" s="55">
        <f>CF145+CH145+CI145+CJ145+CM145+CN145</f>
        <v>1200</v>
      </c>
      <c r="CP145" s="55">
        <f>CG145+CN145</f>
        <v>1200</v>
      </c>
      <c r="CQ145" s="55"/>
      <c r="CR145" s="40"/>
      <c r="CS145" s="40"/>
      <c r="CT145" s="40"/>
      <c r="CU145" s="40"/>
      <c r="CV145" s="40"/>
      <c r="CW145" s="55">
        <f>CO145+CQ145+CR145+CS145+CT145+CU145+CV145</f>
        <v>1200</v>
      </c>
      <c r="CX145" s="55">
        <f>CP145+CV145</f>
        <v>1200</v>
      </c>
      <c r="CY145" s="55"/>
      <c r="CZ145" s="40"/>
      <c r="DA145" s="40"/>
      <c r="DB145" s="40"/>
      <c r="DC145" s="40"/>
      <c r="DD145" s="40"/>
      <c r="DE145" s="55">
        <f>CW145+CY145+CZ145+DA145+DB145+DC145+DD145</f>
        <v>1200</v>
      </c>
      <c r="DF145" s="55">
        <f>CX145+DD145</f>
        <v>1200</v>
      </c>
    </row>
    <row r="146" spans="1:110" ht="23.25" customHeight="1">
      <c r="A146" s="63" t="s">
        <v>128</v>
      </c>
      <c r="B146" s="64" t="s">
        <v>139</v>
      </c>
      <c r="C146" s="64" t="s">
        <v>153</v>
      </c>
      <c r="D146" s="65" t="s">
        <v>129</v>
      </c>
      <c r="E146" s="64"/>
      <c r="F146" s="55"/>
      <c r="G146" s="55">
        <f t="shared" ref="G146:M146" si="190">G147</f>
        <v>114</v>
      </c>
      <c r="H146" s="55">
        <f t="shared" si="190"/>
        <v>114</v>
      </c>
      <c r="I146" s="55">
        <f t="shared" si="190"/>
        <v>0</v>
      </c>
      <c r="J146" s="55">
        <f t="shared" si="190"/>
        <v>101</v>
      </c>
      <c r="K146" s="55">
        <f t="shared" si="190"/>
        <v>0</v>
      </c>
      <c r="L146" s="55">
        <f t="shared" si="190"/>
        <v>0</v>
      </c>
      <c r="M146" s="55">
        <f t="shared" si="190"/>
        <v>101</v>
      </c>
      <c r="N146" s="55">
        <f t="shared" ref="N146:Y146" si="191">N147+N148</f>
        <v>0</v>
      </c>
      <c r="O146" s="55">
        <f t="shared" si="191"/>
        <v>101</v>
      </c>
      <c r="P146" s="55">
        <f t="shared" si="191"/>
        <v>0</v>
      </c>
      <c r="Q146" s="55">
        <f t="shared" si="191"/>
        <v>0</v>
      </c>
      <c r="R146" s="55">
        <f t="shared" si="191"/>
        <v>0</v>
      </c>
      <c r="S146" s="55">
        <f t="shared" si="191"/>
        <v>0</v>
      </c>
      <c r="T146" s="55">
        <f t="shared" si="191"/>
        <v>101</v>
      </c>
      <c r="U146" s="55">
        <f t="shared" si="191"/>
        <v>0</v>
      </c>
      <c r="V146" s="55">
        <f t="shared" si="191"/>
        <v>0</v>
      </c>
      <c r="W146" s="55">
        <f t="shared" si="191"/>
        <v>0</v>
      </c>
      <c r="X146" s="55">
        <f t="shared" si="191"/>
        <v>101</v>
      </c>
      <c r="Y146" s="55">
        <f t="shared" si="191"/>
        <v>0</v>
      </c>
      <c r="Z146" s="40">
        <f>Z148</f>
        <v>0</v>
      </c>
      <c r="AA146" s="55">
        <f>AA147+AA148</f>
        <v>101</v>
      </c>
      <c r="AB146" s="55">
        <f>AB147+AB148</f>
        <v>0</v>
      </c>
      <c r="AC146" s="40">
        <f>AC148</f>
        <v>0</v>
      </c>
      <c r="AD146" s="40">
        <f>AD148</f>
        <v>0</v>
      </c>
      <c r="AE146" s="40"/>
      <c r="AF146" s="55">
        <f>AF147+AF148</f>
        <v>101</v>
      </c>
      <c r="AG146" s="40">
        <f>AG148</f>
        <v>0</v>
      </c>
      <c r="AH146" s="55">
        <f t="shared" ref="AH146:BS146" si="192">AH147+AH148</f>
        <v>0</v>
      </c>
      <c r="AI146" s="55">
        <f t="shared" si="192"/>
        <v>0</v>
      </c>
      <c r="AJ146" s="55">
        <f t="shared" si="192"/>
        <v>0</v>
      </c>
      <c r="AK146" s="55">
        <f t="shared" si="192"/>
        <v>101</v>
      </c>
      <c r="AL146" s="55">
        <f t="shared" si="192"/>
        <v>0</v>
      </c>
      <c r="AM146" s="55">
        <f t="shared" si="192"/>
        <v>0</v>
      </c>
      <c r="AN146" s="55">
        <f t="shared" si="192"/>
        <v>101</v>
      </c>
      <c r="AO146" s="55">
        <f t="shared" si="192"/>
        <v>0</v>
      </c>
      <c r="AP146" s="55">
        <f t="shared" si="192"/>
        <v>0</v>
      </c>
      <c r="AQ146" s="55">
        <f t="shared" si="192"/>
        <v>101</v>
      </c>
      <c r="AR146" s="55">
        <f t="shared" si="192"/>
        <v>0</v>
      </c>
      <c r="AS146" s="55">
        <f t="shared" si="192"/>
        <v>0</v>
      </c>
      <c r="AT146" s="55">
        <f t="shared" si="192"/>
        <v>101</v>
      </c>
      <c r="AU146" s="55">
        <f t="shared" si="192"/>
        <v>0</v>
      </c>
      <c r="AV146" s="55">
        <f t="shared" si="192"/>
        <v>0</v>
      </c>
      <c r="AW146" s="55">
        <f t="shared" si="192"/>
        <v>0</v>
      </c>
      <c r="AX146" s="55">
        <f t="shared" si="192"/>
        <v>0</v>
      </c>
      <c r="AY146" s="55">
        <f t="shared" si="192"/>
        <v>101</v>
      </c>
      <c r="AZ146" s="55">
        <f t="shared" si="192"/>
        <v>0</v>
      </c>
      <c r="BA146" s="55">
        <f t="shared" si="192"/>
        <v>0</v>
      </c>
      <c r="BB146" s="55">
        <f t="shared" si="192"/>
        <v>0</v>
      </c>
      <c r="BC146" s="55">
        <f t="shared" si="192"/>
        <v>0</v>
      </c>
      <c r="BD146" s="55">
        <f t="shared" si="192"/>
        <v>0</v>
      </c>
      <c r="BE146" s="55">
        <f t="shared" si="192"/>
        <v>101</v>
      </c>
      <c r="BF146" s="55">
        <f t="shared" si="192"/>
        <v>0</v>
      </c>
      <c r="BG146" s="55">
        <f t="shared" si="192"/>
        <v>0</v>
      </c>
      <c r="BH146" s="55">
        <f t="shared" si="192"/>
        <v>0</v>
      </c>
      <c r="BI146" s="55">
        <f t="shared" si="192"/>
        <v>0</v>
      </c>
      <c r="BJ146" s="55">
        <f t="shared" si="192"/>
        <v>0</v>
      </c>
      <c r="BK146" s="55">
        <f t="shared" si="192"/>
        <v>0</v>
      </c>
      <c r="BL146" s="55">
        <f t="shared" si="192"/>
        <v>101</v>
      </c>
      <c r="BM146" s="55">
        <f t="shared" si="192"/>
        <v>0</v>
      </c>
      <c r="BN146" s="55">
        <f t="shared" si="192"/>
        <v>0</v>
      </c>
      <c r="BO146" s="55">
        <f t="shared" si="192"/>
        <v>0</v>
      </c>
      <c r="BP146" s="55">
        <f t="shared" si="192"/>
        <v>0</v>
      </c>
      <c r="BQ146" s="55">
        <f t="shared" si="192"/>
        <v>0</v>
      </c>
      <c r="BR146" s="55">
        <f t="shared" si="192"/>
        <v>101</v>
      </c>
      <c r="BS146" s="55">
        <f t="shared" si="192"/>
        <v>0</v>
      </c>
      <c r="BT146" s="55">
        <f t="shared" ref="BT146:DF146" si="193">BT147+BT148</f>
        <v>0</v>
      </c>
      <c r="BU146" s="55">
        <f>BU147+BU148</f>
        <v>0</v>
      </c>
      <c r="BV146" s="55">
        <f>BV147+BV148</f>
        <v>0</v>
      </c>
      <c r="BW146" s="55">
        <f>BW147+BW148</f>
        <v>0</v>
      </c>
      <c r="BX146" s="55">
        <f>BX147+BX148</f>
        <v>0</v>
      </c>
      <c r="BY146" s="55">
        <f t="shared" si="193"/>
        <v>101</v>
      </c>
      <c r="BZ146" s="55">
        <f t="shared" si="193"/>
        <v>0</v>
      </c>
      <c r="CA146" s="55">
        <f t="shared" si="193"/>
        <v>0</v>
      </c>
      <c r="CB146" s="55">
        <f t="shared" si="193"/>
        <v>0</v>
      </c>
      <c r="CC146" s="55">
        <f t="shared" si="193"/>
        <v>0</v>
      </c>
      <c r="CD146" s="55">
        <f>CD147+CD148</f>
        <v>0</v>
      </c>
      <c r="CE146" s="55">
        <f t="shared" si="193"/>
        <v>0</v>
      </c>
      <c r="CF146" s="55">
        <f t="shared" si="193"/>
        <v>101</v>
      </c>
      <c r="CG146" s="55">
        <f t="shared" si="193"/>
        <v>0</v>
      </c>
      <c r="CH146" s="55">
        <f t="shared" si="193"/>
        <v>0</v>
      </c>
      <c r="CI146" s="55">
        <f t="shared" si="193"/>
        <v>0</v>
      </c>
      <c r="CJ146" s="55">
        <f t="shared" si="193"/>
        <v>0</v>
      </c>
      <c r="CK146" s="55"/>
      <c r="CL146" s="55"/>
      <c r="CM146" s="55">
        <f t="shared" si="193"/>
        <v>0</v>
      </c>
      <c r="CN146" s="55">
        <f t="shared" si="193"/>
        <v>0</v>
      </c>
      <c r="CO146" s="55">
        <f t="shared" si="193"/>
        <v>101</v>
      </c>
      <c r="CP146" s="55">
        <f t="shared" si="193"/>
        <v>0</v>
      </c>
      <c r="CQ146" s="55">
        <f t="shared" si="193"/>
        <v>0</v>
      </c>
      <c r="CR146" s="55">
        <f t="shared" si="193"/>
        <v>0</v>
      </c>
      <c r="CS146" s="55">
        <f t="shared" si="193"/>
        <v>0</v>
      </c>
      <c r="CT146" s="55">
        <f t="shared" si="193"/>
        <v>0</v>
      </c>
      <c r="CU146" s="55">
        <f t="shared" si="193"/>
        <v>0</v>
      </c>
      <c r="CV146" s="55">
        <f t="shared" si="193"/>
        <v>0</v>
      </c>
      <c r="CW146" s="55">
        <f t="shared" si="193"/>
        <v>101</v>
      </c>
      <c r="CX146" s="55">
        <f t="shared" si="193"/>
        <v>0</v>
      </c>
      <c r="CY146" s="55">
        <f t="shared" si="193"/>
        <v>0</v>
      </c>
      <c r="CZ146" s="55">
        <f t="shared" si="193"/>
        <v>0</v>
      </c>
      <c r="DA146" s="55">
        <f t="shared" si="193"/>
        <v>0</v>
      </c>
      <c r="DB146" s="55">
        <f t="shared" si="193"/>
        <v>0</v>
      </c>
      <c r="DC146" s="55">
        <f t="shared" si="193"/>
        <v>0</v>
      </c>
      <c r="DD146" s="55">
        <f t="shared" si="193"/>
        <v>0</v>
      </c>
      <c r="DE146" s="55">
        <f t="shared" si="193"/>
        <v>101</v>
      </c>
      <c r="DF146" s="55">
        <f t="shared" si="193"/>
        <v>0</v>
      </c>
    </row>
    <row r="147" spans="1:110" ht="50.25" hidden="1" customHeight="1">
      <c r="A147" s="63" t="s">
        <v>144</v>
      </c>
      <c r="B147" s="64" t="s">
        <v>139</v>
      </c>
      <c r="C147" s="64" t="s">
        <v>153</v>
      </c>
      <c r="D147" s="65" t="s">
        <v>129</v>
      </c>
      <c r="E147" s="64" t="s">
        <v>145</v>
      </c>
      <c r="F147" s="55"/>
      <c r="G147" s="55">
        <f>H147-F147</f>
        <v>114</v>
      </c>
      <c r="H147" s="55">
        <v>114</v>
      </c>
      <c r="I147" s="55"/>
      <c r="J147" s="55">
        <v>101</v>
      </c>
      <c r="K147" s="40"/>
      <c r="L147" s="40"/>
      <c r="M147" s="55">
        <v>101</v>
      </c>
      <c r="N147" s="55">
        <f>O147-M147</f>
        <v>-101</v>
      </c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40"/>
      <c r="AA147" s="55"/>
      <c r="AB147" s="55"/>
      <c r="AC147" s="40"/>
      <c r="AD147" s="40"/>
      <c r="AE147" s="40"/>
      <c r="AF147" s="55"/>
      <c r="AG147" s="40"/>
      <c r="AH147" s="55"/>
      <c r="AI147" s="40"/>
      <c r="AJ147" s="40"/>
      <c r="AK147" s="41"/>
      <c r="AL147" s="41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38"/>
      <c r="BH147" s="38"/>
      <c r="BI147" s="38"/>
      <c r="BJ147" s="38"/>
      <c r="BK147" s="38"/>
      <c r="BL147" s="38"/>
      <c r="BM147" s="38"/>
      <c r="BN147" s="40"/>
      <c r="BO147" s="40"/>
      <c r="BP147" s="40"/>
      <c r="BQ147" s="40"/>
      <c r="BR147" s="40"/>
      <c r="BS147" s="40"/>
      <c r="BT147" s="41"/>
      <c r="BU147" s="41"/>
      <c r="BV147" s="41"/>
      <c r="BW147" s="41"/>
      <c r="BX147" s="41"/>
      <c r="BY147" s="41"/>
      <c r="BZ147" s="41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</row>
    <row r="148" spans="1:110" ht="31.5" customHeight="1">
      <c r="A148" s="63" t="s">
        <v>360</v>
      </c>
      <c r="B148" s="64" t="s">
        <v>139</v>
      </c>
      <c r="C148" s="64" t="s">
        <v>153</v>
      </c>
      <c r="D148" s="65" t="s">
        <v>329</v>
      </c>
      <c r="E148" s="64"/>
      <c r="F148" s="55"/>
      <c r="G148" s="55"/>
      <c r="H148" s="55"/>
      <c r="I148" s="55"/>
      <c r="J148" s="55"/>
      <c r="K148" s="40"/>
      <c r="L148" s="40"/>
      <c r="M148" s="55"/>
      <c r="N148" s="55">
        <f t="shared" ref="N148:AF149" si="194">N149</f>
        <v>101</v>
      </c>
      <c r="O148" s="55">
        <f t="shared" si="194"/>
        <v>101</v>
      </c>
      <c r="P148" s="55">
        <f t="shared" si="194"/>
        <v>0</v>
      </c>
      <c r="Q148" s="55">
        <f t="shared" si="194"/>
        <v>0</v>
      </c>
      <c r="R148" s="55">
        <f t="shared" si="194"/>
        <v>0</v>
      </c>
      <c r="S148" s="55">
        <f t="shared" si="194"/>
        <v>0</v>
      </c>
      <c r="T148" s="55">
        <f t="shared" si="194"/>
        <v>101</v>
      </c>
      <c r="U148" s="55">
        <f t="shared" si="194"/>
        <v>0</v>
      </c>
      <c r="V148" s="55">
        <f t="shared" si="194"/>
        <v>0</v>
      </c>
      <c r="W148" s="55">
        <f t="shared" si="194"/>
        <v>0</v>
      </c>
      <c r="X148" s="55">
        <f t="shared" si="194"/>
        <v>101</v>
      </c>
      <c r="Y148" s="55">
        <f t="shared" si="194"/>
        <v>0</v>
      </c>
      <c r="Z148" s="40"/>
      <c r="AA148" s="55">
        <f t="shared" si="194"/>
        <v>101</v>
      </c>
      <c r="AB148" s="55">
        <f t="shared" si="194"/>
        <v>0</v>
      </c>
      <c r="AC148" s="40"/>
      <c r="AD148" s="40"/>
      <c r="AE148" s="40"/>
      <c r="AF148" s="55">
        <f t="shared" si="194"/>
        <v>101</v>
      </c>
      <c r="AG148" s="40"/>
      <c r="AH148" s="55">
        <f>AH149</f>
        <v>0</v>
      </c>
      <c r="AI148" s="55">
        <f t="shared" ref="AI148:AX149" si="195">AI149</f>
        <v>0</v>
      </c>
      <c r="AJ148" s="55">
        <f t="shared" si="195"/>
        <v>0</v>
      </c>
      <c r="AK148" s="55">
        <f t="shared" si="195"/>
        <v>101</v>
      </c>
      <c r="AL148" s="55">
        <f t="shared" si="195"/>
        <v>0</v>
      </c>
      <c r="AM148" s="55">
        <f t="shared" si="195"/>
        <v>0</v>
      </c>
      <c r="AN148" s="55">
        <f t="shared" si="195"/>
        <v>101</v>
      </c>
      <c r="AO148" s="55">
        <f t="shared" si="195"/>
        <v>0</v>
      </c>
      <c r="AP148" s="55">
        <f t="shared" si="195"/>
        <v>0</v>
      </c>
      <c r="AQ148" s="55">
        <f t="shared" si="195"/>
        <v>101</v>
      </c>
      <c r="AR148" s="55">
        <f t="shared" si="195"/>
        <v>0</v>
      </c>
      <c r="AS148" s="55">
        <f t="shared" si="195"/>
        <v>0</v>
      </c>
      <c r="AT148" s="55">
        <f t="shared" si="195"/>
        <v>101</v>
      </c>
      <c r="AU148" s="55">
        <f t="shared" si="195"/>
        <v>0</v>
      </c>
      <c r="AV148" s="55">
        <f t="shared" si="195"/>
        <v>0</v>
      </c>
      <c r="AW148" s="55">
        <f t="shared" si="195"/>
        <v>0</v>
      </c>
      <c r="AX148" s="55">
        <f t="shared" si="195"/>
        <v>0</v>
      </c>
      <c r="AY148" s="55">
        <f t="shared" ref="AU148:BJ149" si="196">AY149</f>
        <v>101</v>
      </c>
      <c r="AZ148" s="55">
        <f t="shared" si="196"/>
        <v>0</v>
      </c>
      <c r="BA148" s="55">
        <f t="shared" si="196"/>
        <v>0</v>
      </c>
      <c r="BB148" s="55">
        <f t="shared" si="196"/>
        <v>0</v>
      </c>
      <c r="BC148" s="55">
        <f t="shared" si="196"/>
        <v>0</v>
      </c>
      <c r="BD148" s="55">
        <f t="shared" si="196"/>
        <v>0</v>
      </c>
      <c r="BE148" s="55">
        <f t="shared" si="196"/>
        <v>101</v>
      </c>
      <c r="BF148" s="55">
        <f t="shared" si="196"/>
        <v>0</v>
      </c>
      <c r="BG148" s="55">
        <f t="shared" si="196"/>
        <v>0</v>
      </c>
      <c r="BH148" s="55">
        <f t="shared" si="196"/>
        <v>0</v>
      </c>
      <c r="BI148" s="55">
        <f t="shared" si="196"/>
        <v>0</v>
      </c>
      <c r="BJ148" s="55">
        <f t="shared" si="196"/>
        <v>0</v>
      </c>
      <c r="BK148" s="55">
        <f t="shared" ref="BF148:BX149" si="197">BK149</f>
        <v>0</v>
      </c>
      <c r="BL148" s="55">
        <f t="shared" si="197"/>
        <v>101</v>
      </c>
      <c r="BM148" s="55">
        <f t="shared" si="197"/>
        <v>0</v>
      </c>
      <c r="BN148" s="55">
        <f t="shared" si="197"/>
        <v>0</v>
      </c>
      <c r="BO148" s="55">
        <f t="shared" si="197"/>
        <v>0</v>
      </c>
      <c r="BP148" s="55">
        <f t="shared" si="197"/>
        <v>0</v>
      </c>
      <c r="BQ148" s="55">
        <f t="shared" si="197"/>
        <v>0</v>
      </c>
      <c r="BR148" s="55">
        <f t="shared" si="197"/>
        <v>101</v>
      </c>
      <c r="BS148" s="55">
        <f t="shared" si="197"/>
        <v>0</v>
      </c>
      <c r="BT148" s="55">
        <f t="shared" si="197"/>
        <v>0</v>
      </c>
      <c r="BU148" s="55">
        <f t="shared" si="197"/>
        <v>0</v>
      </c>
      <c r="BV148" s="55">
        <f t="shared" si="197"/>
        <v>0</v>
      </c>
      <c r="BW148" s="55">
        <f t="shared" si="197"/>
        <v>0</v>
      </c>
      <c r="BX148" s="55">
        <f t="shared" si="197"/>
        <v>0</v>
      </c>
      <c r="BY148" s="55">
        <f t="shared" ref="BT148:CI149" si="198">BY149</f>
        <v>101</v>
      </c>
      <c r="BZ148" s="55">
        <f t="shared" si="198"/>
        <v>0</v>
      </c>
      <c r="CA148" s="55">
        <f t="shared" si="198"/>
        <v>0</v>
      </c>
      <c r="CB148" s="55">
        <f t="shared" si="198"/>
        <v>0</v>
      </c>
      <c r="CC148" s="55">
        <f t="shared" si="198"/>
        <v>0</v>
      </c>
      <c r="CD148" s="55">
        <f t="shared" si="198"/>
        <v>0</v>
      </c>
      <c r="CE148" s="55">
        <f t="shared" si="198"/>
        <v>0</v>
      </c>
      <c r="CF148" s="55">
        <f t="shared" si="198"/>
        <v>101</v>
      </c>
      <c r="CG148" s="55">
        <f t="shared" si="198"/>
        <v>0</v>
      </c>
      <c r="CH148" s="55">
        <f t="shared" si="198"/>
        <v>0</v>
      </c>
      <c r="CI148" s="55">
        <f t="shared" si="198"/>
        <v>0</v>
      </c>
      <c r="CJ148" s="55">
        <f t="shared" ref="CG148:CV149" si="199">CJ149</f>
        <v>0</v>
      </c>
      <c r="CK148" s="55"/>
      <c r="CL148" s="55"/>
      <c r="CM148" s="55">
        <f t="shared" si="199"/>
        <v>0</v>
      </c>
      <c r="CN148" s="55">
        <f t="shared" si="199"/>
        <v>0</v>
      </c>
      <c r="CO148" s="55">
        <f t="shared" si="199"/>
        <v>101</v>
      </c>
      <c r="CP148" s="55">
        <f t="shared" si="199"/>
        <v>0</v>
      </c>
      <c r="CQ148" s="55">
        <f t="shared" si="199"/>
        <v>0</v>
      </c>
      <c r="CR148" s="55">
        <f t="shared" si="199"/>
        <v>0</v>
      </c>
      <c r="CS148" s="55">
        <f t="shared" si="199"/>
        <v>0</v>
      </c>
      <c r="CT148" s="55">
        <f t="shared" si="199"/>
        <v>0</v>
      </c>
      <c r="CU148" s="55">
        <f t="shared" si="199"/>
        <v>0</v>
      </c>
      <c r="CV148" s="55">
        <f t="shared" si="199"/>
        <v>0</v>
      </c>
      <c r="CW148" s="55">
        <f t="shared" ref="CP148:DE149" si="200">CW149</f>
        <v>101</v>
      </c>
      <c r="CX148" s="55">
        <f t="shared" si="200"/>
        <v>0</v>
      </c>
      <c r="CY148" s="55">
        <f t="shared" si="200"/>
        <v>0</v>
      </c>
      <c r="CZ148" s="55">
        <f t="shared" si="200"/>
        <v>0</v>
      </c>
      <c r="DA148" s="55">
        <f t="shared" si="200"/>
        <v>0</v>
      </c>
      <c r="DB148" s="55">
        <f t="shared" si="200"/>
        <v>0</v>
      </c>
      <c r="DC148" s="55">
        <f t="shared" si="200"/>
        <v>0</v>
      </c>
      <c r="DD148" s="55">
        <f t="shared" si="200"/>
        <v>0</v>
      </c>
      <c r="DE148" s="55">
        <f t="shared" si="200"/>
        <v>101</v>
      </c>
      <c r="DF148" s="55">
        <f t="shared" ref="CX148:DF149" si="201">DF149</f>
        <v>0</v>
      </c>
    </row>
    <row r="149" spans="1:110" ht="53.25" customHeight="1">
      <c r="A149" s="63" t="s">
        <v>361</v>
      </c>
      <c r="B149" s="64" t="s">
        <v>139</v>
      </c>
      <c r="C149" s="64" t="s">
        <v>153</v>
      </c>
      <c r="D149" s="65" t="s">
        <v>330</v>
      </c>
      <c r="E149" s="64"/>
      <c r="F149" s="55"/>
      <c r="G149" s="55"/>
      <c r="H149" s="55"/>
      <c r="I149" s="55"/>
      <c r="J149" s="55"/>
      <c r="K149" s="40"/>
      <c r="L149" s="40"/>
      <c r="M149" s="55"/>
      <c r="N149" s="55">
        <f t="shared" si="194"/>
        <v>101</v>
      </c>
      <c r="O149" s="55">
        <f t="shared" si="194"/>
        <v>101</v>
      </c>
      <c r="P149" s="55">
        <f t="shared" si="194"/>
        <v>0</v>
      </c>
      <c r="Q149" s="55">
        <f t="shared" si="194"/>
        <v>0</v>
      </c>
      <c r="R149" s="55">
        <f t="shared" si="194"/>
        <v>0</v>
      </c>
      <c r="S149" s="55">
        <f t="shared" si="194"/>
        <v>0</v>
      </c>
      <c r="T149" s="55">
        <f t="shared" si="194"/>
        <v>101</v>
      </c>
      <c r="U149" s="55">
        <f t="shared" si="194"/>
        <v>0</v>
      </c>
      <c r="V149" s="55">
        <f t="shared" si="194"/>
        <v>0</v>
      </c>
      <c r="W149" s="55">
        <f t="shared" si="194"/>
        <v>0</v>
      </c>
      <c r="X149" s="55">
        <f t="shared" si="194"/>
        <v>101</v>
      </c>
      <c r="Y149" s="55">
        <f t="shared" si="194"/>
        <v>0</v>
      </c>
      <c r="Z149" s="40">
        <f>Z150</f>
        <v>0</v>
      </c>
      <c r="AA149" s="55">
        <f t="shared" si="194"/>
        <v>101</v>
      </c>
      <c r="AB149" s="55">
        <f t="shared" si="194"/>
        <v>0</v>
      </c>
      <c r="AC149" s="40">
        <f>AC150</f>
        <v>0</v>
      </c>
      <c r="AD149" s="40">
        <f>AD150</f>
        <v>0</v>
      </c>
      <c r="AE149" s="40"/>
      <c r="AF149" s="55">
        <f>AF150</f>
        <v>101</v>
      </c>
      <c r="AG149" s="40">
        <f>AG150</f>
        <v>0</v>
      </c>
      <c r="AH149" s="55">
        <f>AH150</f>
        <v>0</v>
      </c>
      <c r="AI149" s="55">
        <f t="shared" si="195"/>
        <v>0</v>
      </c>
      <c r="AJ149" s="55">
        <f t="shared" si="195"/>
        <v>0</v>
      </c>
      <c r="AK149" s="55">
        <f t="shared" si="195"/>
        <v>101</v>
      </c>
      <c r="AL149" s="55">
        <f t="shared" si="195"/>
        <v>0</v>
      </c>
      <c r="AM149" s="55">
        <f t="shared" si="195"/>
        <v>0</v>
      </c>
      <c r="AN149" s="55">
        <f t="shared" si="195"/>
        <v>101</v>
      </c>
      <c r="AO149" s="55">
        <f t="shared" si="195"/>
        <v>0</v>
      </c>
      <c r="AP149" s="55">
        <f t="shared" si="195"/>
        <v>0</v>
      </c>
      <c r="AQ149" s="55">
        <f t="shared" si="195"/>
        <v>101</v>
      </c>
      <c r="AR149" s="55">
        <f t="shared" si="195"/>
        <v>0</v>
      </c>
      <c r="AS149" s="55">
        <f t="shared" si="195"/>
        <v>0</v>
      </c>
      <c r="AT149" s="55">
        <f t="shared" si="195"/>
        <v>101</v>
      </c>
      <c r="AU149" s="55">
        <f t="shared" si="196"/>
        <v>0</v>
      </c>
      <c r="AV149" s="55">
        <f t="shared" si="196"/>
        <v>0</v>
      </c>
      <c r="AW149" s="55">
        <f t="shared" si="196"/>
        <v>0</v>
      </c>
      <c r="AX149" s="55">
        <f t="shared" si="196"/>
        <v>0</v>
      </c>
      <c r="AY149" s="55">
        <f t="shared" si="196"/>
        <v>101</v>
      </c>
      <c r="AZ149" s="55">
        <f t="shared" si="196"/>
        <v>0</v>
      </c>
      <c r="BA149" s="55">
        <f t="shared" si="196"/>
        <v>0</v>
      </c>
      <c r="BB149" s="55">
        <f t="shared" si="196"/>
        <v>0</v>
      </c>
      <c r="BC149" s="55">
        <f t="shared" si="196"/>
        <v>0</v>
      </c>
      <c r="BD149" s="55">
        <f t="shared" si="196"/>
        <v>0</v>
      </c>
      <c r="BE149" s="55">
        <f t="shared" si="196"/>
        <v>101</v>
      </c>
      <c r="BF149" s="55">
        <f t="shared" si="197"/>
        <v>0</v>
      </c>
      <c r="BG149" s="55">
        <f t="shared" si="197"/>
        <v>0</v>
      </c>
      <c r="BH149" s="55">
        <f t="shared" si="197"/>
        <v>0</v>
      </c>
      <c r="BI149" s="55">
        <f t="shared" si="197"/>
        <v>0</v>
      </c>
      <c r="BJ149" s="55">
        <f t="shared" si="197"/>
        <v>0</v>
      </c>
      <c r="BK149" s="55">
        <f t="shared" si="197"/>
        <v>0</v>
      </c>
      <c r="BL149" s="55">
        <f t="shared" si="197"/>
        <v>101</v>
      </c>
      <c r="BM149" s="55">
        <f t="shared" si="197"/>
        <v>0</v>
      </c>
      <c r="BN149" s="55">
        <f t="shared" si="197"/>
        <v>0</v>
      </c>
      <c r="BO149" s="55">
        <f t="shared" si="197"/>
        <v>0</v>
      </c>
      <c r="BP149" s="55">
        <f t="shared" si="197"/>
        <v>0</v>
      </c>
      <c r="BQ149" s="55">
        <f t="shared" si="197"/>
        <v>0</v>
      </c>
      <c r="BR149" s="55">
        <f t="shared" si="197"/>
        <v>101</v>
      </c>
      <c r="BS149" s="55">
        <f t="shared" si="197"/>
        <v>0</v>
      </c>
      <c r="BT149" s="55">
        <f t="shared" si="198"/>
        <v>0</v>
      </c>
      <c r="BU149" s="55">
        <f t="shared" si="198"/>
        <v>0</v>
      </c>
      <c r="BV149" s="55">
        <f t="shared" si="198"/>
        <v>0</v>
      </c>
      <c r="BW149" s="55">
        <f t="shared" si="198"/>
        <v>0</v>
      </c>
      <c r="BX149" s="55">
        <f t="shared" si="198"/>
        <v>0</v>
      </c>
      <c r="BY149" s="55">
        <f t="shared" si="198"/>
        <v>101</v>
      </c>
      <c r="BZ149" s="55">
        <f t="shared" si="198"/>
        <v>0</v>
      </c>
      <c r="CA149" s="55">
        <f t="shared" si="198"/>
        <v>0</v>
      </c>
      <c r="CB149" s="55">
        <f t="shared" si="198"/>
        <v>0</v>
      </c>
      <c r="CC149" s="55">
        <f t="shared" si="198"/>
        <v>0</v>
      </c>
      <c r="CD149" s="55">
        <f t="shared" si="198"/>
        <v>0</v>
      </c>
      <c r="CE149" s="55">
        <f t="shared" si="198"/>
        <v>0</v>
      </c>
      <c r="CF149" s="55">
        <f t="shared" si="198"/>
        <v>101</v>
      </c>
      <c r="CG149" s="55">
        <f t="shared" si="199"/>
        <v>0</v>
      </c>
      <c r="CH149" s="55">
        <f t="shared" si="199"/>
        <v>0</v>
      </c>
      <c r="CI149" s="55">
        <f t="shared" si="199"/>
        <v>0</v>
      </c>
      <c r="CJ149" s="55">
        <f t="shared" si="199"/>
        <v>0</v>
      </c>
      <c r="CK149" s="55"/>
      <c r="CL149" s="55"/>
      <c r="CM149" s="55">
        <f t="shared" si="199"/>
        <v>0</v>
      </c>
      <c r="CN149" s="55">
        <f t="shared" si="199"/>
        <v>0</v>
      </c>
      <c r="CO149" s="55">
        <f t="shared" si="199"/>
        <v>101</v>
      </c>
      <c r="CP149" s="55">
        <f t="shared" si="200"/>
        <v>0</v>
      </c>
      <c r="CQ149" s="55">
        <f t="shared" si="200"/>
        <v>0</v>
      </c>
      <c r="CR149" s="55">
        <f t="shared" si="200"/>
        <v>0</v>
      </c>
      <c r="CS149" s="55">
        <f t="shared" si="200"/>
        <v>0</v>
      </c>
      <c r="CT149" s="55">
        <f t="shared" si="200"/>
        <v>0</v>
      </c>
      <c r="CU149" s="55">
        <f t="shared" si="200"/>
        <v>0</v>
      </c>
      <c r="CV149" s="55">
        <f t="shared" si="200"/>
        <v>0</v>
      </c>
      <c r="CW149" s="55">
        <f t="shared" si="200"/>
        <v>101</v>
      </c>
      <c r="CX149" s="55">
        <f t="shared" si="201"/>
        <v>0</v>
      </c>
      <c r="CY149" s="55">
        <f t="shared" si="201"/>
        <v>0</v>
      </c>
      <c r="CZ149" s="55">
        <f t="shared" si="201"/>
        <v>0</v>
      </c>
      <c r="DA149" s="55">
        <f t="shared" si="201"/>
        <v>0</v>
      </c>
      <c r="DB149" s="55">
        <f t="shared" si="201"/>
        <v>0</v>
      </c>
      <c r="DC149" s="55">
        <f t="shared" si="201"/>
        <v>0</v>
      </c>
      <c r="DD149" s="55">
        <f t="shared" si="201"/>
        <v>0</v>
      </c>
      <c r="DE149" s="55">
        <f t="shared" si="201"/>
        <v>101</v>
      </c>
      <c r="DF149" s="55">
        <f t="shared" si="201"/>
        <v>0</v>
      </c>
    </row>
    <row r="150" spans="1:110" ht="56.25" customHeight="1">
      <c r="A150" s="63" t="s">
        <v>144</v>
      </c>
      <c r="B150" s="64" t="s">
        <v>139</v>
      </c>
      <c r="C150" s="64" t="s">
        <v>153</v>
      </c>
      <c r="D150" s="65" t="s">
        <v>330</v>
      </c>
      <c r="E150" s="64" t="s">
        <v>145</v>
      </c>
      <c r="F150" s="55"/>
      <c r="G150" s="55"/>
      <c r="H150" s="55"/>
      <c r="I150" s="55"/>
      <c r="J150" s="55"/>
      <c r="K150" s="40"/>
      <c r="L150" s="40"/>
      <c r="M150" s="55"/>
      <c r="N150" s="55">
        <f>O150-M150</f>
        <v>101</v>
      </c>
      <c r="O150" s="55">
        <v>101</v>
      </c>
      <c r="P150" s="55"/>
      <c r="Q150" s="55"/>
      <c r="R150" s="40"/>
      <c r="S150" s="40"/>
      <c r="T150" s="55">
        <f>O150+R150</f>
        <v>101</v>
      </c>
      <c r="U150" s="55">
        <f>Q150+S150</f>
        <v>0</v>
      </c>
      <c r="V150" s="40"/>
      <c r="W150" s="40"/>
      <c r="X150" s="55">
        <f>T150+V150</f>
        <v>101</v>
      </c>
      <c r="Y150" s="55">
        <f>U150+W150</f>
        <v>0</v>
      </c>
      <c r="Z150" s="40"/>
      <c r="AA150" s="55">
        <f>X150+Z150</f>
        <v>101</v>
      </c>
      <c r="AB150" s="55">
        <f>Y150</f>
        <v>0</v>
      </c>
      <c r="AC150" s="40"/>
      <c r="AD150" s="40"/>
      <c r="AE150" s="40"/>
      <c r="AF150" s="55">
        <f>AA150+AC150</f>
        <v>101</v>
      </c>
      <c r="AG150" s="40"/>
      <c r="AH150" s="55">
        <f>AB150</f>
        <v>0</v>
      </c>
      <c r="AI150" s="40"/>
      <c r="AJ150" s="40"/>
      <c r="AK150" s="55">
        <f>AF150+AI150</f>
        <v>101</v>
      </c>
      <c r="AL150" s="55">
        <f>AG150</f>
        <v>0</v>
      </c>
      <c r="AM150" s="55">
        <f>AN150-AK150</f>
        <v>0</v>
      </c>
      <c r="AN150" s="56">
        <v>101</v>
      </c>
      <c r="AO150" s="40"/>
      <c r="AP150" s="40"/>
      <c r="AQ150" s="55">
        <f>AN150+AP150</f>
        <v>101</v>
      </c>
      <c r="AR150" s="56">
        <f>AO150</f>
        <v>0</v>
      </c>
      <c r="AS150" s="40"/>
      <c r="AT150" s="55">
        <f>AQ150+AS150</f>
        <v>101</v>
      </c>
      <c r="AU150" s="56">
        <f>AR150</f>
        <v>0</v>
      </c>
      <c r="AV150" s="40"/>
      <c r="AW150" s="40"/>
      <c r="AX150" s="40"/>
      <c r="AY150" s="55">
        <f>AT150+AV150+AW150+AX150</f>
        <v>101</v>
      </c>
      <c r="AZ150" s="55">
        <f>AU150+AX150</f>
        <v>0</v>
      </c>
      <c r="BA150" s="40"/>
      <c r="BB150" s="40"/>
      <c r="BC150" s="40"/>
      <c r="BD150" s="40"/>
      <c r="BE150" s="55">
        <f>AY150+BA150+BB150+BC150+BD150</f>
        <v>101</v>
      </c>
      <c r="BF150" s="56">
        <f>AZ150+BD150</f>
        <v>0</v>
      </c>
      <c r="BG150" s="55"/>
      <c r="BH150" s="55"/>
      <c r="BI150" s="38"/>
      <c r="BJ150" s="38"/>
      <c r="BK150" s="38"/>
      <c r="BL150" s="55">
        <f>BE150+BG150+BH150+BI150+BJ150+BK150</f>
        <v>101</v>
      </c>
      <c r="BM150" s="55">
        <f>BF150+BK150</f>
        <v>0</v>
      </c>
      <c r="BN150" s="40"/>
      <c r="BO150" s="40"/>
      <c r="BP150" s="40"/>
      <c r="BQ150" s="40"/>
      <c r="BR150" s="55">
        <f>BL150+BN150+BO150+BP150+BQ150</f>
        <v>101</v>
      </c>
      <c r="BS150" s="55">
        <f>BM150+BQ150</f>
        <v>0</v>
      </c>
      <c r="BT150" s="41"/>
      <c r="BU150" s="41"/>
      <c r="BV150" s="41"/>
      <c r="BW150" s="41"/>
      <c r="BX150" s="41"/>
      <c r="BY150" s="55">
        <f>BR150+BT150+BU150+BV150+BW150+BX150</f>
        <v>101</v>
      </c>
      <c r="BZ150" s="55">
        <f>BS150+BX150</f>
        <v>0</v>
      </c>
      <c r="CA150" s="40"/>
      <c r="CB150" s="40"/>
      <c r="CC150" s="40"/>
      <c r="CD150" s="40"/>
      <c r="CE150" s="40"/>
      <c r="CF150" s="55">
        <f>BY150+CA150+CB150+CC150+CE150</f>
        <v>101</v>
      </c>
      <c r="CG150" s="55">
        <f>BZ150+CE150</f>
        <v>0</v>
      </c>
      <c r="CH150" s="40"/>
      <c r="CI150" s="40"/>
      <c r="CJ150" s="40"/>
      <c r="CK150" s="40"/>
      <c r="CL150" s="40"/>
      <c r="CM150" s="40"/>
      <c r="CN150" s="40"/>
      <c r="CO150" s="55">
        <f>CF150+CH150+CI150+CJ150+CM150+CN150</f>
        <v>101</v>
      </c>
      <c r="CP150" s="55">
        <f>CG150+CN150</f>
        <v>0</v>
      </c>
      <c r="CQ150" s="55"/>
      <c r="CR150" s="40"/>
      <c r="CS150" s="40"/>
      <c r="CT150" s="40"/>
      <c r="CU150" s="40"/>
      <c r="CV150" s="40"/>
      <c r="CW150" s="55">
        <f>CO150+CQ150+CR150+CS150+CT150+CU150+CV150</f>
        <v>101</v>
      </c>
      <c r="CX150" s="55">
        <f>CP150+CV150</f>
        <v>0</v>
      </c>
      <c r="CY150" s="55"/>
      <c r="CZ150" s="40"/>
      <c r="DA150" s="40"/>
      <c r="DB150" s="40"/>
      <c r="DC150" s="40"/>
      <c r="DD150" s="40"/>
      <c r="DE150" s="55">
        <f>CW150+CY150+CZ150+DA150+DB150+DC150+DD150</f>
        <v>101</v>
      </c>
      <c r="DF150" s="55">
        <f>CX150+DD150</f>
        <v>0</v>
      </c>
    </row>
    <row r="151" spans="1:110" ht="18.75" customHeight="1">
      <c r="A151" s="63"/>
      <c r="B151" s="64"/>
      <c r="C151" s="64"/>
      <c r="D151" s="65"/>
      <c r="E151" s="64"/>
      <c r="F151" s="55"/>
      <c r="G151" s="55"/>
      <c r="H151" s="55"/>
      <c r="I151" s="55"/>
      <c r="J151" s="55"/>
      <c r="K151" s="40"/>
      <c r="L151" s="40"/>
      <c r="M151" s="55"/>
      <c r="N151" s="55"/>
      <c r="O151" s="55"/>
      <c r="P151" s="55"/>
      <c r="Q151" s="55"/>
      <c r="R151" s="40"/>
      <c r="S151" s="40"/>
      <c r="T151" s="55"/>
      <c r="U151" s="55"/>
      <c r="V151" s="40"/>
      <c r="W151" s="40"/>
      <c r="X151" s="55"/>
      <c r="Y151" s="55"/>
      <c r="Z151" s="40"/>
      <c r="AA151" s="55"/>
      <c r="AB151" s="55"/>
      <c r="AC151" s="40"/>
      <c r="AD151" s="40"/>
      <c r="AE151" s="40"/>
      <c r="AF151" s="55"/>
      <c r="AG151" s="40"/>
      <c r="AH151" s="55"/>
      <c r="AI151" s="40"/>
      <c r="AJ151" s="40"/>
      <c r="AK151" s="55"/>
      <c r="AL151" s="55"/>
      <c r="AM151" s="55"/>
      <c r="AN151" s="56"/>
      <c r="AO151" s="40"/>
      <c r="AP151" s="40"/>
      <c r="AQ151" s="55"/>
      <c r="AR151" s="56"/>
      <c r="AS151" s="40"/>
      <c r="AT151" s="55"/>
      <c r="AU151" s="56"/>
      <c r="AV151" s="40"/>
      <c r="AW151" s="40"/>
      <c r="AX151" s="40"/>
      <c r="AY151" s="55"/>
      <c r="AZ151" s="55"/>
      <c r="BA151" s="40"/>
      <c r="BB151" s="40"/>
      <c r="BC151" s="40"/>
      <c r="BD151" s="40"/>
      <c r="BE151" s="40"/>
      <c r="BF151" s="40"/>
      <c r="BG151" s="38"/>
      <c r="BH151" s="38"/>
      <c r="BI151" s="38"/>
      <c r="BJ151" s="38"/>
      <c r="BK151" s="38"/>
      <c r="BL151" s="38"/>
      <c r="BM151" s="38"/>
      <c r="BN151" s="40"/>
      <c r="BO151" s="40"/>
      <c r="BP151" s="40"/>
      <c r="BQ151" s="40"/>
      <c r="BR151" s="40"/>
      <c r="BS151" s="40"/>
      <c r="BT151" s="41"/>
      <c r="BU151" s="41"/>
      <c r="BV151" s="41"/>
      <c r="BW151" s="41"/>
      <c r="BX151" s="41"/>
      <c r="BY151" s="41"/>
      <c r="BZ151" s="41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</row>
    <row r="152" spans="1:110" ht="63.75" customHeight="1">
      <c r="A152" s="49" t="s">
        <v>540</v>
      </c>
      <c r="B152" s="50" t="s">
        <v>139</v>
      </c>
      <c r="C152" s="50" t="s">
        <v>149</v>
      </c>
      <c r="D152" s="65"/>
      <c r="E152" s="64"/>
      <c r="F152" s="55"/>
      <c r="G152" s="55"/>
      <c r="H152" s="55"/>
      <c r="I152" s="55"/>
      <c r="J152" s="55"/>
      <c r="K152" s="40"/>
      <c r="L152" s="40"/>
      <c r="M152" s="55"/>
      <c r="N152" s="55"/>
      <c r="O152" s="55"/>
      <c r="P152" s="55"/>
      <c r="Q152" s="55"/>
      <c r="R152" s="40"/>
      <c r="S152" s="40"/>
      <c r="T152" s="55"/>
      <c r="U152" s="55"/>
      <c r="V152" s="40"/>
      <c r="W152" s="40"/>
      <c r="X152" s="55"/>
      <c r="Y152" s="55"/>
      <c r="Z152" s="40"/>
      <c r="AA152" s="55"/>
      <c r="AB152" s="55"/>
      <c r="AC152" s="40"/>
      <c r="AD152" s="40"/>
      <c r="AE152" s="40"/>
      <c r="AF152" s="55"/>
      <c r="AG152" s="40"/>
      <c r="AH152" s="55"/>
      <c r="AI152" s="40"/>
      <c r="AJ152" s="40"/>
      <c r="AK152" s="55"/>
      <c r="AL152" s="55"/>
      <c r="AM152" s="55"/>
      <c r="AN152" s="56"/>
      <c r="AO152" s="40"/>
      <c r="AP152" s="40"/>
      <c r="AQ152" s="55"/>
      <c r="AR152" s="56"/>
      <c r="AS152" s="40"/>
      <c r="AT152" s="55"/>
      <c r="AU152" s="56"/>
      <c r="AV152" s="52">
        <f>AV153</f>
        <v>7000</v>
      </c>
      <c r="AW152" s="77">
        <f>AW153</f>
        <v>0</v>
      </c>
      <c r="AX152" s="77">
        <f>AX153</f>
        <v>0</v>
      </c>
      <c r="AY152" s="52">
        <f>AY153</f>
        <v>7000</v>
      </c>
      <c r="AZ152" s="52">
        <f t="shared" ref="AZ152:DF152" si="202">AZ153</f>
        <v>0</v>
      </c>
      <c r="BA152" s="52">
        <f t="shared" si="202"/>
        <v>0</v>
      </c>
      <c r="BB152" s="52">
        <f t="shared" si="202"/>
        <v>0</v>
      </c>
      <c r="BC152" s="52">
        <f t="shared" si="202"/>
        <v>0</v>
      </c>
      <c r="BD152" s="52">
        <f t="shared" si="202"/>
        <v>0</v>
      </c>
      <c r="BE152" s="52">
        <f t="shared" si="202"/>
        <v>7000</v>
      </c>
      <c r="BF152" s="52">
        <f t="shared" si="202"/>
        <v>0</v>
      </c>
      <c r="BG152" s="52">
        <f t="shared" si="202"/>
        <v>0</v>
      </c>
      <c r="BH152" s="52">
        <f t="shared" si="202"/>
        <v>0</v>
      </c>
      <c r="BI152" s="52">
        <f t="shared" si="202"/>
        <v>0</v>
      </c>
      <c r="BJ152" s="52">
        <f t="shared" si="202"/>
        <v>0</v>
      </c>
      <c r="BK152" s="52">
        <f t="shared" si="202"/>
        <v>0</v>
      </c>
      <c r="BL152" s="52">
        <f t="shared" si="202"/>
        <v>7000</v>
      </c>
      <c r="BM152" s="52">
        <f t="shared" si="202"/>
        <v>0</v>
      </c>
      <c r="BN152" s="52">
        <f t="shared" si="202"/>
        <v>0</v>
      </c>
      <c r="BO152" s="52">
        <f t="shared" si="202"/>
        <v>6600</v>
      </c>
      <c r="BP152" s="52">
        <f t="shared" si="202"/>
        <v>0</v>
      </c>
      <c r="BQ152" s="52">
        <f t="shared" si="202"/>
        <v>0</v>
      </c>
      <c r="BR152" s="52">
        <f t="shared" si="202"/>
        <v>13600</v>
      </c>
      <c r="BS152" s="52">
        <f t="shared" si="202"/>
        <v>0</v>
      </c>
      <c r="BT152" s="52">
        <f t="shared" si="202"/>
        <v>0</v>
      </c>
      <c r="BU152" s="52">
        <f t="shared" si="202"/>
        <v>0</v>
      </c>
      <c r="BV152" s="52">
        <f t="shared" si="202"/>
        <v>-68</v>
      </c>
      <c r="BW152" s="52">
        <f t="shared" si="202"/>
        <v>0</v>
      </c>
      <c r="BX152" s="52">
        <f t="shared" si="202"/>
        <v>0</v>
      </c>
      <c r="BY152" s="52">
        <f t="shared" si="202"/>
        <v>13532</v>
      </c>
      <c r="BZ152" s="52">
        <f t="shared" si="202"/>
        <v>0</v>
      </c>
      <c r="CA152" s="52">
        <f t="shared" si="202"/>
        <v>0</v>
      </c>
      <c r="CB152" s="52">
        <f t="shared" si="202"/>
        <v>-43</v>
      </c>
      <c r="CC152" s="52">
        <f t="shared" si="202"/>
        <v>0</v>
      </c>
      <c r="CD152" s="52">
        <f t="shared" si="202"/>
        <v>0</v>
      </c>
      <c r="CE152" s="52">
        <f t="shared" si="202"/>
        <v>0</v>
      </c>
      <c r="CF152" s="52">
        <f t="shared" si="202"/>
        <v>13489</v>
      </c>
      <c r="CG152" s="52">
        <f t="shared" si="202"/>
        <v>0</v>
      </c>
      <c r="CH152" s="52">
        <f t="shared" si="202"/>
        <v>0</v>
      </c>
      <c r="CI152" s="52">
        <f t="shared" si="202"/>
        <v>0</v>
      </c>
      <c r="CJ152" s="52">
        <f t="shared" si="202"/>
        <v>0</v>
      </c>
      <c r="CK152" s="52"/>
      <c r="CL152" s="52"/>
      <c r="CM152" s="52">
        <f t="shared" si="202"/>
        <v>0</v>
      </c>
      <c r="CN152" s="52">
        <f t="shared" si="202"/>
        <v>0</v>
      </c>
      <c r="CO152" s="52">
        <f t="shared" si="202"/>
        <v>13489</v>
      </c>
      <c r="CP152" s="52">
        <f t="shared" si="202"/>
        <v>0</v>
      </c>
      <c r="CQ152" s="52">
        <f t="shared" si="202"/>
        <v>0</v>
      </c>
      <c r="CR152" s="52">
        <f t="shared" si="202"/>
        <v>-136</v>
      </c>
      <c r="CS152" s="52">
        <f t="shared" si="202"/>
        <v>0</v>
      </c>
      <c r="CT152" s="52">
        <f t="shared" si="202"/>
        <v>0</v>
      </c>
      <c r="CU152" s="52">
        <f t="shared" si="202"/>
        <v>0</v>
      </c>
      <c r="CV152" s="52">
        <f t="shared" si="202"/>
        <v>0</v>
      </c>
      <c r="CW152" s="52">
        <f t="shared" si="202"/>
        <v>13353</v>
      </c>
      <c r="CX152" s="52">
        <f t="shared" si="202"/>
        <v>0</v>
      </c>
      <c r="CY152" s="52">
        <f t="shared" si="202"/>
        <v>0</v>
      </c>
      <c r="CZ152" s="52">
        <f t="shared" si="202"/>
        <v>0</v>
      </c>
      <c r="DA152" s="52">
        <f t="shared" si="202"/>
        <v>0</v>
      </c>
      <c r="DB152" s="52">
        <f t="shared" si="202"/>
        <v>0</v>
      </c>
      <c r="DC152" s="52">
        <f t="shared" si="202"/>
        <v>0</v>
      </c>
      <c r="DD152" s="52">
        <f t="shared" si="202"/>
        <v>0</v>
      </c>
      <c r="DE152" s="52">
        <f t="shared" si="202"/>
        <v>13353</v>
      </c>
      <c r="DF152" s="52">
        <f t="shared" si="202"/>
        <v>0</v>
      </c>
    </row>
    <row r="153" spans="1:110" ht="24" customHeight="1">
      <c r="A153" s="63" t="s">
        <v>128</v>
      </c>
      <c r="B153" s="64" t="s">
        <v>139</v>
      </c>
      <c r="C153" s="64" t="s">
        <v>149</v>
      </c>
      <c r="D153" s="65" t="s">
        <v>129</v>
      </c>
      <c r="E153" s="64"/>
      <c r="F153" s="55"/>
      <c r="G153" s="55"/>
      <c r="H153" s="55"/>
      <c r="I153" s="55"/>
      <c r="J153" s="55"/>
      <c r="K153" s="40"/>
      <c r="L153" s="40"/>
      <c r="M153" s="55"/>
      <c r="N153" s="55"/>
      <c r="O153" s="55"/>
      <c r="P153" s="55"/>
      <c r="Q153" s="55"/>
      <c r="R153" s="40"/>
      <c r="S153" s="40"/>
      <c r="T153" s="55"/>
      <c r="U153" s="55"/>
      <c r="V153" s="40"/>
      <c r="W153" s="40"/>
      <c r="X153" s="55"/>
      <c r="Y153" s="55"/>
      <c r="Z153" s="40"/>
      <c r="AA153" s="55"/>
      <c r="AB153" s="55"/>
      <c r="AC153" s="40"/>
      <c r="AD153" s="40"/>
      <c r="AE153" s="40"/>
      <c r="AF153" s="55"/>
      <c r="AG153" s="40"/>
      <c r="AH153" s="55"/>
      <c r="AI153" s="40"/>
      <c r="AJ153" s="40"/>
      <c r="AK153" s="55"/>
      <c r="AL153" s="55"/>
      <c r="AM153" s="55"/>
      <c r="AN153" s="56"/>
      <c r="AO153" s="40"/>
      <c r="AP153" s="40"/>
      <c r="AQ153" s="55"/>
      <c r="AR153" s="56"/>
      <c r="AS153" s="40"/>
      <c r="AT153" s="55"/>
      <c r="AU153" s="56"/>
      <c r="AV153" s="55">
        <f>AV154+AV156+AV158</f>
        <v>7000</v>
      </c>
      <c r="AW153" s="55">
        <f>AW154+AW156+AW158</f>
        <v>0</v>
      </c>
      <c r="AX153" s="55">
        <f>AX154+AX156+AX158</f>
        <v>0</v>
      </c>
      <c r="AY153" s="55">
        <f>AY154+AY156+AY158</f>
        <v>7000</v>
      </c>
      <c r="AZ153" s="55">
        <f t="shared" ref="AZ153:BE153" si="203">AZ154+AZ156+AZ158</f>
        <v>0</v>
      </c>
      <c r="BA153" s="55">
        <f t="shared" si="203"/>
        <v>0</v>
      </c>
      <c r="BB153" s="55">
        <f t="shared" si="203"/>
        <v>0</v>
      </c>
      <c r="BC153" s="55">
        <f t="shared" si="203"/>
        <v>0</v>
      </c>
      <c r="BD153" s="55">
        <f t="shared" si="203"/>
        <v>0</v>
      </c>
      <c r="BE153" s="55">
        <f t="shared" si="203"/>
        <v>7000</v>
      </c>
      <c r="BF153" s="55">
        <f t="shared" ref="BF153:BL153" si="204">BF154+BF156+BF158</f>
        <v>0</v>
      </c>
      <c r="BG153" s="55">
        <f t="shared" si="204"/>
        <v>0</v>
      </c>
      <c r="BH153" s="55">
        <f t="shared" si="204"/>
        <v>0</v>
      </c>
      <c r="BI153" s="55">
        <f t="shared" si="204"/>
        <v>0</v>
      </c>
      <c r="BJ153" s="55">
        <f t="shared" si="204"/>
        <v>0</v>
      </c>
      <c r="BK153" s="55">
        <f t="shared" si="204"/>
        <v>0</v>
      </c>
      <c r="BL153" s="55">
        <f t="shared" si="204"/>
        <v>7000</v>
      </c>
      <c r="BM153" s="55">
        <f t="shared" ref="BM153:BS153" si="205">BM154+BM156+BM158</f>
        <v>0</v>
      </c>
      <c r="BN153" s="55">
        <f t="shared" si="205"/>
        <v>0</v>
      </c>
      <c r="BO153" s="55">
        <f t="shared" si="205"/>
        <v>6600</v>
      </c>
      <c r="BP153" s="55">
        <f t="shared" si="205"/>
        <v>0</v>
      </c>
      <c r="BQ153" s="55">
        <f t="shared" si="205"/>
        <v>0</v>
      </c>
      <c r="BR153" s="55">
        <f t="shared" si="205"/>
        <v>13600</v>
      </c>
      <c r="BS153" s="55">
        <f t="shared" si="205"/>
        <v>0</v>
      </c>
      <c r="BT153" s="55">
        <f t="shared" ref="BT153:BY153" si="206">BT154+BT156+BT158</f>
        <v>0</v>
      </c>
      <c r="BU153" s="55">
        <f t="shared" si="206"/>
        <v>0</v>
      </c>
      <c r="BV153" s="55">
        <f t="shared" si="206"/>
        <v>-68</v>
      </c>
      <c r="BW153" s="55">
        <f t="shared" si="206"/>
        <v>0</v>
      </c>
      <c r="BX153" s="55">
        <f t="shared" si="206"/>
        <v>0</v>
      </c>
      <c r="BY153" s="55">
        <f t="shared" si="206"/>
        <v>13532</v>
      </c>
      <c r="BZ153" s="55">
        <f t="shared" ref="BZ153:CF153" si="207">BZ154+BZ156+BZ158</f>
        <v>0</v>
      </c>
      <c r="CA153" s="55">
        <f t="shared" si="207"/>
        <v>0</v>
      </c>
      <c r="CB153" s="55">
        <f t="shared" si="207"/>
        <v>-43</v>
      </c>
      <c r="CC153" s="55">
        <f t="shared" si="207"/>
        <v>0</v>
      </c>
      <c r="CD153" s="55">
        <f>CD154+CD156+CD158</f>
        <v>0</v>
      </c>
      <c r="CE153" s="55">
        <f t="shared" si="207"/>
        <v>0</v>
      </c>
      <c r="CF153" s="55">
        <f t="shared" si="207"/>
        <v>13489</v>
      </c>
      <c r="CG153" s="55">
        <f t="shared" ref="CG153:CO153" si="208">CG154+CG156+CG158</f>
        <v>0</v>
      </c>
      <c r="CH153" s="55">
        <f t="shared" si="208"/>
        <v>0</v>
      </c>
      <c r="CI153" s="55">
        <f t="shared" si="208"/>
        <v>0</v>
      </c>
      <c r="CJ153" s="55">
        <f t="shared" si="208"/>
        <v>0</v>
      </c>
      <c r="CK153" s="55"/>
      <c r="CL153" s="55"/>
      <c r="CM153" s="55">
        <f t="shared" si="208"/>
        <v>0</v>
      </c>
      <c r="CN153" s="55">
        <f t="shared" si="208"/>
        <v>0</v>
      </c>
      <c r="CO153" s="55">
        <f t="shared" si="208"/>
        <v>13489</v>
      </c>
      <c r="CP153" s="55">
        <f t="shared" ref="CP153:CW153" si="209">CP154+CP156+CP158</f>
        <v>0</v>
      </c>
      <c r="CQ153" s="55">
        <f t="shared" si="209"/>
        <v>0</v>
      </c>
      <c r="CR153" s="55">
        <f t="shared" si="209"/>
        <v>-136</v>
      </c>
      <c r="CS153" s="55">
        <f t="shared" si="209"/>
        <v>0</v>
      </c>
      <c r="CT153" s="55">
        <f t="shared" si="209"/>
        <v>0</v>
      </c>
      <c r="CU153" s="55">
        <f t="shared" si="209"/>
        <v>0</v>
      </c>
      <c r="CV153" s="55">
        <f t="shared" si="209"/>
        <v>0</v>
      </c>
      <c r="CW153" s="55">
        <f t="shared" si="209"/>
        <v>13353</v>
      </c>
      <c r="CX153" s="55">
        <f t="shared" ref="CX153:DF153" si="210">CX154+CX156+CX158</f>
        <v>0</v>
      </c>
      <c r="CY153" s="55">
        <f t="shared" si="210"/>
        <v>0</v>
      </c>
      <c r="CZ153" s="55">
        <f t="shared" si="210"/>
        <v>0</v>
      </c>
      <c r="DA153" s="55">
        <f t="shared" si="210"/>
        <v>0</v>
      </c>
      <c r="DB153" s="55">
        <f t="shared" si="210"/>
        <v>0</v>
      </c>
      <c r="DC153" s="55">
        <f t="shared" si="210"/>
        <v>0</v>
      </c>
      <c r="DD153" s="55">
        <f t="shared" si="210"/>
        <v>0</v>
      </c>
      <c r="DE153" s="55">
        <f t="shared" si="210"/>
        <v>13353</v>
      </c>
      <c r="DF153" s="55">
        <f t="shared" si="210"/>
        <v>0</v>
      </c>
    </row>
    <row r="154" spans="1:110" ht="59.25" customHeight="1">
      <c r="A154" s="63" t="s">
        <v>491</v>
      </c>
      <c r="B154" s="64" t="s">
        <v>139</v>
      </c>
      <c r="C154" s="64" t="s">
        <v>149</v>
      </c>
      <c r="D154" s="65" t="s">
        <v>492</v>
      </c>
      <c r="E154" s="64"/>
      <c r="F154" s="55"/>
      <c r="G154" s="55"/>
      <c r="H154" s="55"/>
      <c r="I154" s="55"/>
      <c r="J154" s="55"/>
      <c r="K154" s="40"/>
      <c r="L154" s="40"/>
      <c r="M154" s="55"/>
      <c r="N154" s="55"/>
      <c r="O154" s="55"/>
      <c r="P154" s="55"/>
      <c r="Q154" s="55"/>
      <c r="R154" s="40"/>
      <c r="S154" s="40"/>
      <c r="T154" s="55"/>
      <c r="U154" s="55"/>
      <c r="V154" s="40"/>
      <c r="W154" s="40"/>
      <c r="X154" s="55"/>
      <c r="Y154" s="55"/>
      <c r="Z154" s="40"/>
      <c r="AA154" s="55"/>
      <c r="AB154" s="55"/>
      <c r="AC154" s="40"/>
      <c r="AD154" s="40"/>
      <c r="AE154" s="40"/>
      <c r="AF154" s="55"/>
      <c r="AG154" s="40"/>
      <c r="AH154" s="55"/>
      <c r="AI154" s="40"/>
      <c r="AJ154" s="40"/>
      <c r="AK154" s="55"/>
      <c r="AL154" s="55"/>
      <c r="AM154" s="55"/>
      <c r="AN154" s="56"/>
      <c r="AO154" s="40"/>
      <c r="AP154" s="40"/>
      <c r="AQ154" s="55"/>
      <c r="AR154" s="56"/>
      <c r="AS154" s="40"/>
      <c r="AT154" s="55"/>
      <c r="AU154" s="56"/>
      <c r="AV154" s="55">
        <f>AV155</f>
        <v>6115</v>
      </c>
      <c r="AW154" s="55">
        <f>AW155</f>
        <v>0</v>
      </c>
      <c r="AX154" s="55">
        <f>AX155</f>
        <v>0</v>
      </c>
      <c r="AY154" s="55">
        <f>AY155</f>
        <v>6115</v>
      </c>
      <c r="AZ154" s="55">
        <f t="shared" ref="AZ154:DF154" si="211">AZ155</f>
        <v>0</v>
      </c>
      <c r="BA154" s="55">
        <f t="shared" si="211"/>
        <v>0</v>
      </c>
      <c r="BB154" s="55">
        <f t="shared" si="211"/>
        <v>0</v>
      </c>
      <c r="BC154" s="55">
        <f t="shared" si="211"/>
        <v>0</v>
      </c>
      <c r="BD154" s="55">
        <f t="shared" si="211"/>
        <v>0</v>
      </c>
      <c r="BE154" s="55">
        <f t="shared" si="211"/>
        <v>6115</v>
      </c>
      <c r="BF154" s="55">
        <f t="shared" si="211"/>
        <v>0</v>
      </c>
      <c r="BG154" s="55">
        <f t="shared" si="211"/>
        <v>0</v>
      </c>
      <c r="BH154" s="55">
        <f t="shared" si="211"/>
        <v>0</v>
      </c>
      <c r="BI154" s="55">
        <f t="shared" si="211"/>
        <v>0</v>
      </c>
      <c r="BJ154" s="55">
        <f t="shared" si="211"/>
        <v>0</v>
      </c>
      <c r="BK154" s="55">
        <f t="shared" si="211"/>
        <v>0</v>
      </c>
      <c r="BL154" s="55">
        <f t="shared" si="211"/>
        <v>6115</v>
      </c>
      <c r="BM154" s="55">
        <f t="shared" si="211"/>
        <v>0</v>
      </c>
      <c r="BN154" s="55">
        <f t="shared" si="211"/>
        <v>0</v>
      </c>
      <c r="BO154" s="55">
        <f t="shared" si="211"/>
        <v>6600</v>
      </c>
      <c r="BP154" s="55">
        <f t="shared" si="211"/>
        <v>0</v>
      </c>
      <c r="BQ154" s="55">
        <f t="shared" si="211"/>
        <v>0</v>
      </c>
      <c r="BR154" s="55">
        <f t="shared" si="211"/>
        <v>12715</v>
      </c>
      <c r="BS154" s="55">
        <f t="shared" si="211"/>
        <v>0</v>
      </c>
      <c r="BT154" s="55">
        <f t="shared" si="211"/>
        <v>0</v>
      </c>
      <c r="BU154" s="55">
        <f t="shared" si="211"/>
        <v>0</v>
      </c>
      <c r="BV154" s="55">
        <f t="shared" si="211"/>
        <v>0</v>
      </c>
      <c r="BW154" s="55">
        <f t="shared" si="211"/>
        <v>0</v>
      </c>
      <c r="BX154" s="55">
        <f t="shared" si="211"/>
        <v>0</v>
      </c>
      <c r="BY154" s="55">
        <f t="shared" si="211"/>
        <v>12715</v>
      </c>
      <c r="BZ154" s="55">
        <f t="shared" si="211"/>
        <v>0</v>
      </c>
      <c r="CA154" s="55">
        <f t="shared" si="211"/>
        <v>0</v>
      </c>
      <c r="CB154" s="55">
        <f t="shared" si="211"/>
        <v>0</v>
      </c>
      <c r="CC154" s="55">
        <f t="shared" si="211"/>
        <v>0</v>
      </c>
      <c r="CD154" s="55">
        <f t="shared" si="211"/>
        <v>0</v>
      </c>
      <c r="CE154" s="55">
        <f t="shared" si="211"/>
        <v>0</v>
      </c>
      <c r="CF154" s="55">
        <f t="shared" si="211"/>
        <v>12715</v>
      </c>
      <c r="CG154" s="55">
        <f t="shared" si="211"/>
        <v>0</v>
      </c>
      <c r="CH154" s="55">
        <f t="shared" si="211"/>
        <v>0</v>
      </c>
      <c r="CI154" s="55">
        <f t="shared" si="211"/>
        <v>0</v>
      </c>
      <c r="CJ154" s="55">
        <f t="shared" si="211"/>
        <v>0</v>
      </c>
      <c r="CK154" s="55"/>
      <c r="CL154" s="55"/>
      <c r="CM154" s="55">
        <f t="shared" si="211"/>
        <v>0</v>
      </c>
      <c r="CN154" s="55">
        <f t="shared" si="211"/>
        <v>0</v>
      </c>
      <c r="CO154" s="55">
        <f t="shared" si="211"/>
        <v>12715</v>
      </c>
      <c r="CP154" s="55">
        <f t="shared" si="211"/>
        <v>0</v>
      </c>
      <c r="CQ154" s="55">
        <f t="shared" si="211"/>
        <v>0</v>
      </c>
      <c r="CR154" s="55">
        <f t="shared" si="211"/>
        <v>-136</v>
      </c>
      <c r="CS154" s="55">
        <f t="shared" si="211"/>
        <v>0</v>
      </c>
      <c r="CT154" s="55">
        <f t="shared" si="211"/>
        <v>0</v>
      </c>
      <c r="CU154" s="55">
        <f t="shared" si="211"/>
        <v>0</v>
      </c>
      <c r="CV154" s="55">
        <f t="shared" si="211"/>
        <v>0</v>
      </c>
      <c r="CW154" s="55">
        <f t="shared" si="211"/>
        <v>12579</v>
      </c>
      <c r="CX154" s="55">
        <f t="shared" si="211"/>
        <v>0</v>
      </c>
      <c r="CY154" s="55">
        <f t="shared" si="211"/>
        <v>0</v>
      </c>
      <c r="CZ154" s="55">
        <f t="shared" si="211"/>
        <v>0</v>
      </c>
      <c r="DA154" s="55">
        <f t="shared" si="211"/>
        <v>0</v>
      </c>
      <c r="DB154" s="55">
        <f t="shared" si="211"/>
        <v>0</v>
      </c>
      <c r="DC154" s="55">
        <f t="shared" si="211"/>
        <v>0</v>
      </c>
      <c r="DD154" s="55">
        <f t="shared" si="211"/>
        <v>0</v>
      </c>
      <c r="DE154" s="55">
        <f t="shared" si="211"/>
        <v>12579</v>
      </c>
      <c r="DF154" s="55">
        <f t="shared" si="211"/>
        <v>0</v>
      </c>
    </row>
    <row r="155" spans="1:110" ht="58.5" customHeight="1">
      <c r="A155" s="63" t="s">
        <v>144</v>
      </c>
      <c r="B155" s="64" t="s">
        <v>139</v>
      </c>
      <c r="C155" s="64" t="s">
        <v>149</v>
      </c>
      <c r="D155" s="65" t="s">
        <v>492</v>
      </c>
      <c r="E155" s="64" t="s">
        <v>145</v>
      </c>
      <c r="F155" s="55"/>
      <c r="G155" s="55"/>
      <c r="H155" s="55"/>
      <c r="I155" s="55"/>
      <c r="J155" s="55"/>
      <c r="K155" s="40"/>
      <c r="L155" s="40"/>
      <c r="M155" s="55"/>
      <c r="N155" s="55"/>
      <c r="O155" s="55"/>
      <c r="P155" s="55"/>
      <c r="Q155" s="55"/>
      <c r="R155" s="40"/>
      <c r="S155" s="40"/>
      <c r="T155" s="55"/>
      <c r="U155" s="55"/>
      <c r="V155" s="40"/>
      <c r="W155" s="40"/>
      <c r="X155" s="55"/>
      <c r="Y155" s="55"/>
      <c r="Z155" s="40"/>
      <c r="AA155" s="55"/>
      <c r="AB155" s="55"/>
      <c r="AC155" s="40"/>
      <c r="AD155" s="40"/>
      <c r="AE155" s="40"/>
      <c r="AF155" s="55"/>
      <c r="AG155" s="40"/>
      <c r="AH155" s="55"/>
      <c r="AI155" s="40"/>
      <c r="AJ155" s="40"/>
      <c r="AK155" s="55"/>
      <c r="AL155" s="55"/>
      <c r="AM155" s="55"/>
      <c r="AN155" s="56"/>
      <c r="AO155" s="40"/>
      <c r="AP155" s="40"/>
      <c r="AQ155" s="55"/>
      <c r="AR155" s="56"/>
      <c r="AS155" s="40"/>
      <c r="AT155" s="55"/>
      <c r="AU155" s="56"/>
      <c r="AV155" s="55">
        <v>6115</v>
      </c>
      <c r="AW155" s="55"/>
      <c r="AX155" s="55"/>
      <c r="AY155" s="55">
        <f>AT155+AV155+AW155+AX155</f>
        <v>6115</v>
      </c>
      <c r="AZ155" s="55">
        <f>AU155+AX155</f>
        <v>0</v>
      </c>
      <c r="BA155" s="40"/>
      <c r="BB155" s="40"/>
      <c r="BC155" s="40"/>
      <c r="BD155" s="40"/>
      <c r="BE155" s="55">
        <f>AY155+BA155+BB155+BC155+BD155</f>
        <v>6115</v>
      </c>
      <c r="BF155" s="56">
        <f>AZ155+BD155</f>
        <v>0</v>
      </c>
      <c r="BG155" s="55"/>
      <c r="BH155" s="55"/>
      <c r="BI155" s="38"/>
      <c r="BJ155" s="38"/>
      <c r="BK155" s="38"/>
      <c r="BL155" s="55">
        <f>BE155+BG155+BH155+BI155+BJ155+BK155</f>
        <v>6115</v>
      </c>
      <c r="BM155" s="55">
        <f>BF155+BK155</f>
        <v>0</v>
      </c>
      <c r="BN155" s="40"/>
      <c r="BO155" s="55">
        <v>6600</v>
      </c>
      <c r="BP155" s="40"/>
      <c r="BQ155" s="40"/>
      <c r="BR155" s="55">
        <f>BL155+BN155+BO155+BP155+BQ155</f>
        <v>12715</v>
      </c>
      <c r="BS155" s="55">
        <f>BM155+BQ155</f>
        <v>0</v>
      </c>
      <c r="BT155" s="41"/>
      <c r="BU155" s="41"/>
      <c r="BV155" s="41"/>
      <c r="BW155" s="41"/>
      <c r="BX155" s="41"/>
      <c r="BY155" s="55">
        <f>BR155+BT155+BU155+BV155+BW155+BX155</f>
        <v>12715</v>
      </c>
      <c r="BZ155" s="55">
        <f>BS155+BX155</f>
        <v>0</v>
      </c>
      <c r="CA155" s="40"/>
      <c r="CB155" s="40"/>
      <c r="CC155" s="40"/>
      <c r="CD155" s="40"/>
      <c r="CE155" s="40"/>
      <c r="CF155" s="55">
        <f>BY155+CA155+CB155+CC155+CE155</f>
        <v>12715</v>
      </c>
      <c r="CG155" s="55">
        <f>BZ155+CE155</f>
        <v>0</v>
      </c>
      <c r="CH155" s="40"/>
      <c r="CI155" s="40"/>
      <c r="CJ155" s="40"/>
      <c r="CK155" s="40"/>
      <c r="CL155" s="40"/>
      <c r="CM155" s="40"/>
      <c r="CN155" s="40"/>
      <c r="CO155" s="55">
        <f>CF155+CH155+CI155+CJ155+CM155+CN155</f>
        <v>12715</v>
      </c>
      <c r="CP155" s="55">
        <f>CG155+CN155</f>
        <v>0</v>
      </c>
      <c r="CQ155" s="55"/>
      <c r="CR155" s="56">
        <v>-136</v>
      </c>
      <c r="CS155" s="40"/>
      <c r="CT155" s="40"/>
      <c r="CU155" s="40"/>
      <c r="CV155" s="40"/>
      <c r="CW155" s="55">
        <f>CO155+CQ155+CR155+CS155+CT155+CU155+CV155</f>
        <v>12579</v>
      </c>
      <c r="CX155" s="55">
        <f>CP155+CV155</f>
        <v>0</v>
      </c>
      <c r="CY155" s="55"/>
      <c r="CZ155" s="40"/>
      <c r="DA155" s="40"/>
      <c r="DB155" s="40"/>
      <c r="DC155" s="40"/>
      <c r="DD155" s="40"/>
      <c r="DE155" s="55">
        <f>CW155+CY155+CZ155+DA155+DB155+DC155+DD155</f>
        <v>12579</v>
      </c>
      <c r="DF155" s="55">
        <f>CX155+DD155</f>
        <v>0</v>
      </c>
    </row>
    <row r="156" spans="1:110" ht="57" customHeight="1">
      <c r="A156" s="63" t="s">
        <v>493</v>
      </c>
      <c r="B156" s="64" t="s">
        <v>139</v>
      </c>
      <c r="C156" s="64" t="s">
        <v>149</v>
      </c>
      <c r="D156" s="65" t="s">
        <v>494</v>
      </c>
      <c r="E156" s="64"/>
      <c r="F156" s="55"/>
      <c r="G156" s="55"/>
      <c r="H156" s="55"/>
      <c r="I156" s="55"/>
      <c r="J156" s="55"/>
      <c r="K156" s="40"/>
      <c r="L156" s="40"/>
      <c r="M156" s="55"/>
      <c r="N156" s="55"/>
      <c r="O156" s="55"/>
      <c r="P156" s="55"/>
      <c r="Q156" s="55"/>
      <c r="R156" s="40"/>
      <c r="S156" s="40"/>
      <c r="T156" s="55"/>
      <c r="U156" s="55"/>
      <c r="V156" s="40"/>
      <c r="W156" s="40"/>
      <c r="X156" s="55"/>
      <c r="Y156" s="55"/>
      <c r="Z156" s="40"/>
      <c r="AA156" s="55"/>
      <c r="AB156" s="55"/>
      <c r="AC156" s="40"/>
      <c r="AD156" s="40"/>
      <c r="AE156" s="40"/>
      <c r="AF156" s="55"/>
      <c r="AG156" s="40"/>
      <c r="AH156" s="55"/>
      <c r="AI156" s="40"/>
      <c r="AJ156" s="40"/>
      <c r="AK156" s="55"/>
      <c r="AL156" s="55"/>
      <c r="AM156" s="55"/>
      <c r="AN156" s="56"/>
      <c r="AO156" s="40"/>
      <c r="AP156" s="40"/>
      <c r="AQ156" s="55"/>
      <c r="AR156" s="56"/>
      <c r="AS156" s="40"/>
      <c r="AT156" s="55"/>
      <c r="AU156" s="56"/>
      <c r="AV156" s="55">
        <f>AV157</f>
        <v>450</v>
      </c>
      <c r="AW156" s="55">
        <f>AW157</f>
        <v>0</v>
      </c>
      <c r="AX156" s="55">
        <f>AX157</f>
        <v>0</v>
      </c>
      <c r="AY156" s="55">
        <f>AY157</f>
        <v>450</v>
      </c>
      <c r="AZ156" s="55">
        <f t="shared" ref="AZ156:DF156" si="212">AZ157</f>
        <v>0</v>
      </c>
      <c r="BA156" s="55">
        <f t="shared" si="212"/>
        <v>0</v>
      </c>
      <c r="BB156" s="55">
        <f t="shared" si="212"/>
        <v>0</v>
      </c>
      <c r="BC156" s="55">
        <f t="shared" si="212"/>
        <v>0</v>
      </c>
      <c r="BD156" s="55">
        <f t="shared" si="212"/>
        <v>0</v>
      </c>
      <c r="BE156" s="55">
        <f t="shared" si="212"/>
        <v>450</v>
      </c>
      <c r="BF156" s="55">
        <f t="shared" si="212"/>
        <v>0</v>
      </c>
      <c r="BG156" s="55">
        <f t="shared" si="212"/>
        <v>0</v>
      </c>
      <c r="BH156" s="55">
        <f t="shared" si="212"/>
        <v>0</v>
      </c>
      <c r="BI156" s="55">
        <f t="shared" si="212"/>
        <v>0</v>
      </c>
      <c r="BJ156" s="55">
        <f t="shared" si="212"/>
        <v>0</v>
      </c>
      <c r="BK156" s="55">
        <f t="shared" si="212"/>
        <v>0</v>
      </c>
      <c r="BL156" s="55">
        <f t="shared" si="212"/>
        <v>450</v>
      </c>
      <c r="BM156" s="55">
        <f t="shared" si="212"/>
        <v>0</v>
      </c>
      <c r="BN156" s="55">
        <f t="shared" si="212"/>
        <v>0</v>
      </c>
      <c r="BO156" s="55">
        <f t="shared" si="212"/>
        <v>0</v>
      </c>
      <c r="BP156" s="55">
        <f t="shared" si="212"/>
        <v>0</v>
      </c>
      <c r="BQ156" s="55">
        <f t="shared" si="212"/>
        <v>0</v>
      </c>
      <c r="BR156" s="55">
        <f t="shared" si="212"/>
        <v>450</v>
      </c>
      <c r="BS156" s="55">
        <f t="shared" si="212"/>
        <v>0</v>
      </c>
      <c r="BT156" s="55">
        <f t="shared" si="212"/>
        <v>0</v>
      </c>
      <c r="BU156" s="55">
        <f t="shared" si="212"/>
        <v>0</v>
      </c>
      <c r="BV156" s="55">
        <f t="shared" si="212"/>
        <v>-13</v>
      </c>
      <c r="BW156" s="55">
        <f t="shared" si="212"/>
        <v>0</v>
      </c>
      <c r="BX156" s="55">
        <f t="shared" si="212"/>
        <v>0</v>
      </c>
      <c r="BY156" s="55">
        <f t="shared" si="212"/>
        <v>437</v>
      </c>
      <c r="BZ156" s="55">
        <f t="shared" si="212"/>
        <v>0</v>
      </c>
      <c r="CA156" s="55">
        <f t="shared" si="212"/>
        <v>0</v>
      </c>
      <c r="CB156" s="55">
        <f t="shared" si="212"/>
        <v>-40</v>
      </c>
      <c r="CC156" s="55">
        <f t="shared" si="212"/>
        <v>0</v>
      </c>
      <c r="CD156" s="55">
        <f t="shared" si="212"/>
        <v>0</v>
      </c>
      <c r="CE156" s="55">
        <f t="shared" si="212"/>
        <v>0</v>
      </c>
      <c r="CF156" s="55">
        <f t="shared" si="212"/>
        <v>397</v>
      </c>
      <c r="CG156" s="55">
        <f t="shared" si="212"/>
        <v>0</v>
      </c>
      <c r="CH156" s="55">
        <f t="shared" si="212"/>
        <v>0</v>
      </c>
      <c r="CI156" s="55">
        <f t="shared" si="212"/>
        <v>0</v>
      </c>
      <c r="CJ156" s="55">
        <f t="shared" si="212"/>
        <v>0</v>
      </c>
      <c r="CK156" s="55"/>
      <c r="CL156" s="55"/>
      <c r="CM156" s="55">
        <f t="shared" si="212"/>
        <v>0</v>
      </c>
      <c r="CN156" s="55">
        <f t="shared" si="212"/>
        <v>0</v>
      </c>
      <c r="CO156" s="55">
        <f t="shared" si="212"/>
        <v>397</v>
      </c>
      <c r="CP156" s="55">
        <f t="shared" si="212"/>
        <v>0</v>
      </c>
      <c r="CQ156" s="55">
        <f t="shared" si="212"/>
        <v>0</v>
      </c>
      <c r="CR156" s="55">
        <f t="shared" si="212"/>
        <v>0</v>
      </c>
      <c r="CS156" s="55">
        <f t="shared" si="212"/>
        <v>0</v>
      </c>
      <c r="CT156" s="55">
        <f t="shared" si="212"/>
        <v>0</v>
      </c>
      <c r="CU156" s="55">
        <f t="shared" si="212"/>
        <v>0</v>
      </c>
      <c r="CV156" s="55">
        <f t="shared" si="212"/>
        <v>0</v>
      </c>
      <c r="CW156" s="55">
        <f t="shared" si="212"/>
        <v>397</v>
      </c>
      <c r="CX156" s="55">
        <f t="shared" si="212"/>
        <v>0</v>
      </c>
      <c r="CY156" s="55">
        <f t="shared" si="212"/>
        <v>0</v>
      </c>
      <c r="CZ156" s="55">
        <f t="shared" si="212"/>
        <v>0</v>
      </c>
      <c r="DA156" s="55">
        <f t="shared" si="212"/>
        <v>0</v>
      </c>
      <c r="DB156" s="55">
        <f t="shared" si="212"/>
        <v>0</v>
      </c>
      <c r="DC156" s="55">
        <f t="shared" si="212"/>
        <v>0</v>
      </c>
      <c r="DD156" s="55">
        <f t="shared" si="212"/>
        <v>0</v>
      </c>
      <c r="DE156" s="55">
        <f t="shared" si="212"/>
        <v>397</v>
      </c>
      <c r="DF156" s="55">
        <f t="shared" si="212"/>
        <v>0</v>
      </c>
    </row>
    <row r="157" spans="1:110" ht="51" customHeight="1">
      <c r="A157" s="63" t="s">
        <v>144</v>
      </c>
      <c r="B157" s="64" t="s">
        <v>139</v>
      </c>
      <c r="C157" s="64" t="s">
        <v>149</v>
      </c>
      <c r="D157" s="65" t="s">
        <v>494</v>
      </c>
      <c r="E157" s="64" t="s">
        <v>145</v>
      </c>
      <c r="F157" s="55"/>
      <c r="G157" s="55"/>
      <c r="H157" s="55"/>
      <c r="I157" s="55"/>
      <c r="J157" s="55"/>
      <c r="K157" s="40"/>
      <c r="L157" s="40"/>
      <c r="M157" s="55"/>
      <c r="N157" s="55"/>
      <c r="O157" s="55"/>
      <c r="P157" s="55"/>
      <c r="Q157" s="55"/>
      <c r="R157" s="40"/>
      <c r="S157" s="40"/>
      <c r="T157" s="55"/>
      <c r="U157" s="55"/>
      <c r="V157" s="40"/>
      <c r="W157" s="40"/>
      <c r="X157" s="55"/>
      <c r="Y157" s="55"/>
      <c r="Z157" s="40"/>
      <c r="AA157" s="55"/>
      <c r="AB157" s="55"/>
      <c r="AC157" s="40"/>
      <c r="AD157" s="40"/>
      <c r="AE157" s="40"/>
      <c r="AF157" s="55"/>
      <c r="AG157" s="40"/>
      <c r="AH157" s="55"/>
      <c r="AI157" s="40"/>
      <c r="AJ157" s="40"/>
      <c r="AK157" s="55"/>
      <c r="AL157" s="55"/>
      <c r="AM157" s="55"/>
      <c r="AN157" s="56"/>
      <c r="AO157" s="40"/>
      <c r="AP157" s="40"/>
      <c r="AQ157" s="55"/>
      <c r="AR157" s="56"/>
      <c r="AS157" s="40"/>
      <c r="AT157" s="55"/>
      <c r="AU157" s="56"/>
      <c r="AV157" s="55">
        <v>450</v>
      </c>
      <c r="AW157" s="55"/>
      <c r="AX157" s="55"/>
      <c r="AY157" s="55">
        <f>AT157+AV157+AW157+AX157</f>
        <v>450</v>
      </c>
      <c r="AZ157" s="55">
        <f>AU157+AX157</f>
        <v>0</v>
      </c>
      <c r="BA157" s="40"/>
      <c r="BB157" s="40"/>
      <c r="BC157" s="40"/>
      <c r="BD157" s="40"/>
      <c r="BE157" s="55">
        <f>AY157+BA157+BB157+BC157+BD157</f>
        <v>450</v>
      </c>
      <c r="BF157" s="56">
        <f>AZ157+BD157</f>
        <v>0</v>
      </c>
      <c r="BG157" s="55"/>
      <c r="BH157" s="55"/>
      <c r="BI157" s="38"/>
      <c r="BJ157" s="38"/>
      <c r="BK157" s="38"/>
      <c r="BL157" s="55">
        <f>BE157+BG157+BH157+BI157+BJ157+BK157</f>
        <v>450</v>
      </c>
      <c r="BM157" s="55">
        <f>BF157+BK157</f>
        <v>0</v>
      </c>
      <c r="BN157" s="40"/>
      <c r="BO157" s="40"/>
      <c r="BP157" s="40"/>
      <c r="BQ157" s="40"/>
      <c r="BR157" s="55">
        <f>BL157+BN157+BO157+BP157+BQ157</f>
        <v>450</v>
      </c>
      <c r="BS157" s="55">
        <f>BM157+BQ157</f>
        <v>0</v>
      </c>
      <c r="BT157" s="41"/>
      <c r="BU157" s="41"/>
      <c r="BV157" s="55">
        <v>-13</v>
      </c>
      <c r="BW157" s="41"/>
      <c r="BX157" s="41"/>
      <c r="BY157" s="55">
        <f>BR157+BT157+BU157+BV157+BW157+BX157</f>
        <v>437</v>
      </c>
      <c r="BZ157" s="55">
        <f>BS157+BX157</f>
        <v>0</v>
      </c>
      <c r="CA157" s="40"/>
      <c r="CB157" s="56">
        <v>-40</v>
      </c>
      <c r="CC157" s="40"/>
      <c r="CD157" s="40"/>
      <c r="CE157" s="40"/>
      <c r="CF157" s="55">
        <f>BY157+CA157+CB157+CC157+CE157</f>
        <v>397</v>
      </c>
      <c r="CG157" s="55">
        <f>BZ157+CE157</f>
        <v>0</v>
      </c>
      <c r="CH157" s="40"/>
      <c r="CI157" s="40"/>
      <c r="CJ157" s="40"/>
      <c r="CK157" s="40"/>
      <c r="CL157" s="40"/>
      <c r="CM157" s="40"/>
      <c r="CN157" s="40"/>
      <c r="CO157" s="55">
        <f>CF157+CH157+CI157+CJ157+CM157+CN157</f>
        <v>397</v>
      </c>
      <c r="CP157" s="55">
        <f>CG157+CN157</f>
        <v>0</v>
      </c>
      <c r="CQ157" s="55"/>
      <c r="CR157" s="40"/>
      <c r="CS157" s="40"/>
      <c r="CT157" s="40"/>
      <c r="CU157" s="40"/>
      <c r="CV157" s="40"/>
      <c r="CW157" s="55">
        <f>CO157+CQ157+CR157+CS157+CT157+CU157+CV157</f>
        <v>397</v>
      </c>
      <c r="CX157" s="55">
        <f>CP157+CV157</f>
        <v>0</v>
      </c>
      <c r="CY157" s="55"/>
      <c r="CZ157" s="40"/>
      <c r="DA157" s="40"/>
      <c r="DB157" s="40"/>
      <c r="DC157" s="40"/>
      <c r="DD157" s="40"/>
      <c r="DE157" s="55">
        <f>CW157+CY157+CZ157+DA157+DB157+DC157+DD157</f>
        <v>397</v>
      </c>
      <c r="DF157" s="55">
        <f>CX157+DD157</f>
        <v>0</v>
      </c>
    </row>
    <row r="158" spans="1:110" ht="102" customHeight="1">
      <c r="A158" s="63" t="s">
        <v>495</v>
      </c>
      <c r="B158" s="64" t="s">
        <v>139</v>
      </c>
      <c r="C158" s="64" t="s">
        <v>149</v>
      </c>
      <c r="D158" s="65" t="s">
        <v>496</v>
      </c>
      <c r="E158" s="64"/>
      <c r="F158" s="55"/>
      <c r="G158" s="55"/>
      <c r="H158" s="55"/>
      <c r="I158" s="55"/>
      <c r="J158" s="55"/>
      <c r="K158" s="40"/>
      <c r="L158" s="40"/>
      <c r="M158" s="55"/>
      <c r="N158" s="55"/>
      <c r="O158" s="55"/>
      <c r="P158" s="55"/>
      <c r="Q158" s="55"/>
      <c r="R158" s="40"/>
      <c r="S158" s="40"/>
      <c r="T158" s="55"/>
      <c r="U158" s="55"/>
      <c r="V158" s="40"/>
      <c r="W158" s="40"/>
      <c r="X158" s="55"/>
      <c r="Y158" s="55"/>
      <c r="Z158" s="40"/>
      <c r="AA158" s="55"/>
      <c r="AB158" s="55"/>
      <c r="AC158" s="40"/>
      <c r="AD158" s="40"/>
      <c r="AE158" s="40"/>
      <c r="AF158" s="55"/>
      <c r="AG158" s="40"/>
      <c r="AH158" s="55"/>
      <c r="AI158" s="40"/>
      <c r="AJ158" s="40"/>
      <c r="AK158" s="55"/>
      <c r="AL158" s="55"/>
      <c r="AM158" s="55"/>
      <c r="AN158" s="56"/>
      <c r="AO158" s="40"/>
      <c r="AP158" s="40"/>
      <c r="AQ158" s="55"/>
      <c r="AR158" s="56"/>
      <c r="AS158" s="40"/>
      <c r="AT158" s="55"/>
      <c r="AU158" s="56"/>
      <c r="AV158" s="55">
        <f>AV159</f>
        <v>435</v>
      </c>
      <c r="AW158" s="55">
        <f>AW159</f>
        <v>0</v>
      </c>
      <c r="AX158" s="55">
        <f>AX159</f>
        <v>0</v>
      </c>
      <c r="AY158" s="55">
        <f>AY159</f>
        <v>435</v>
      </c>
      <c r="AZ158" s="55">
        <f t="shared" ref="AZ158:DF158" si="213">AZ159</f>
        <v>0</v>
      </c>
      <c r="BA158" s="55">
        <f t="shared" si="213"/>
        <v>0</v>
      </c>
      <c r="BB158" s="55">
        <f t="shared" si="213"/>
        <v>0</v>
      </c>
      <c r="BC158" s="55">
        <f t="shared" si="213"/>
        <v>0</v>
      </c>
      <c r="BD158" s="55">
        <f t="shared" si="213"/>
        <v>0</v>
      </c>
      <c r="BE158" s="55">
        <f t="shared" si="213"/>
        <v>435</v>
      </c>
      <c r="BF158" s="55">
        <f t="shared" si="213"/>
        <v>0</v>
      </c>
      <c r="BG158" s="55">
        <f t="shared" si="213"/>
        <v>0</v>
      </c>
      <c r="BH158" s="55">
        <f t="shared" si="213"/>
        <v>0</v>
      </c>
      <c r="BI158" s="55">
        <f t="shared" si="213"/>
        <v>0</v>
      </c>
      <c r="BJ158" s="55">
        <f t="shared" si="213"/>
        <v>0</v>
      </c>
      <c r="BK158" s="55">
        <f t="shared" si="213"/>
        <v>0</v>
      </c>
      <c r="BL158" s="55">
        <f t="shared" si="213"/>
        <v>435</v>
      </c>
      <c r="BM158" s="55">
        <f t="shared" si="213"/>
        <v>0</v>
      </c>
      <c r="BN158" s="55">
        <f t="shared" si="213"/>
        <v>0</v>
      </c>
      <c r="BO158" s="55">
        <f t="shared" si="213"/>
        <v>0</v>
      </c>
      <c r="BP158" s="55">
        <f t="shared" si="213"/>
        <v>0</v>
      </c>
      <c r="BQ158" s="55">
        <f t="shared" si="213"/>
        <v>0</v>
      </c>
      <c r="BR158" s="55">
        <f t="shared" si="213"/>
        <v>435</v>
      </c>
      <c r="BS158" s="55">
        <f t="shared" si="213"/>
        <v>0</v>
      </c>
      <c r="BT158" s="55">
        <f t="shared" si="213"/>
        <v>0</v>
      </c>
      <c r="BU158" s="55">
        <f t="shared" si="213"/>
        <v>0</v>
      </c>
      <c r="BV158" s="55">
        <f t="shared" si="213"/>
        <v>-55</v>
      </c>
      <c r="BW158" s="55">
        <f t="shared" si="213"/>
        <v>0</v>
      </c>
      <c r="BX158" s="55">
        <f t="shared" si="213"/>
        <v>0</v>
      </c>
      <c r="BY158" s="55">
        <f t="shared" si="213"/>
        <v>380</v>
      </c>
      <c r="BZ158" s="55">
        <f t="shared" si="213"/>
        <v>0</v>
      </c>
      <c r="CA158" s="55">
        <f t="shared" si="213"/>
        <v>0</v>
      </c>
      <c r="CB158" s="55">
        <f t="shared" si="213"/>
        <v>-3</v>
      </c>
      <c r="CC158" s="55">
        <f t="shared" si="213"/>
        <v>0</v>
      </c>
      <c r="CD158" s="55">
        <f t="shared" si="213"/>
        <v>0</v>
      </c>
      <c r="CE158" s="55">
        <f t="shared" si="213"/>
        <v>0</v>
      </c>
      <c r="CF158" s="55">
        <f t="shared" si="213"/>
        <v>377</v>
      </c>
      <c r="CG158" s="55">
        <f t="shared" si="213"/>
        <v>0</v>
      </c>
      <c r="CH158" s="55">
        <f t="shared" si="213"/>
        <v>0</v>
      </c>
      <c r="CI158" s="55">
        <f t="shared" si="213"/>
        <v>0</v>
      </c>
      <c r="CJ158" s="55">
        <f t="shared" si="213"/>
        <v>0</v>
      </c>
      <c r="CK158" s="55"/>
      <c r="CL158" s="55"/>
      <c r="CM158" s="55">
        <f t="shared" si="213"/>
        <v>0</v>
      </c>
      <c r="CN158" s="55">
        <f t="shared" si="213"/>
        <v>0</v>
      </c>
      <c r="CO158" s="55">
        <f t="shared" si="213"/>
        <v>377</v>
      </c>
      <c r="CP158" s="55">
        <f t="shared" si="213"/>
        <v>0</v>
      </c>
      <c r="CQ158" s="55">
        <f t="shared" si="213"/>
        <v>0</v>
      </c>
      <c r="CR158" s="55">
        <f t="shared" si="213"/>
        <v>0</v>
      </c>
      <c r="CS158" s="55">
        <f t="shared" si="213"/>
        <v>0</v>
      </c>
      <c r="CT158" s="55">
        <f t="shared" si="213"/>
        <v>0</v>
      </c>
      <c r="CU158" s="55">
        <f t="shared" si="213"/>
        <v>0</v>
      </c>
      <c r="CV158" s="55">
        <f t="shared" si="213"/>
        <v>0</v>
      </c>
      <c r="CW158" s="55">
        <f t="shared" si="213"/>
        <v>377</v>
      </c>
      <c r="CX158" s="55">
        <f t="shared" si="213"/>
        <v>0</v>
      </c>
      <c r="CY158" s="55">
        <f t="shared" si="213"/>
        <v>0</v>
      </c>
      <c r="CZ158" s="55">
        <f t="shared" si="213"/>
        <v>0</v>
      </c>
      <c r="DA158" s="55">
        <f t="shared" si="213"/>
        <v>0</v>
      </c>
      <c r="DB158" s="55">
        <f t="shared" si="213"/>
        <v>0</v>
      </c>
      <c r="DC158" s="55">
        <f t="shared" si="213"/>
        <v>0</v>
      </c>
      <c r="DD158" s="55">
        <f t="shared" si="213"/>
        <v>0</v>
      </c>
      <c r="DE158" s="55">
        <f t="shared" si="213"/>
        <v>377</v>
      </c>
      <c r="DF158" s="55">
        <f t="shared" si="213"/>
        <v>0</v>
      </c>
    </row>
    <row r="159" spans="1:110" ht="53.25" customHeight="1">
      <c r="A159" s="63" t="s">
        <v>144</v>
      </c>
      <c r="B159" s="64" t="s">
        <v>139</v>
      </c>
      <c r="C159" s="64" t="s">
        <v>149</v>
      </c>
      <c r="D159" s="65" t="s">
        <v>496</v>
      </c>
      <c r="E159" s="64" t="s">
        <v>145</v>
      </c>
      <c r="F159" s="55"/>
      <c r="G159" s="55"/>
      <c r="H159" s="55"/>
      <c r="I159" s="55"/>
      <c r="J159" s="55"/>
      <c r="K159" s="40"/>
      <c r="L159" s="40"/>
      <c r="M159" s="55"/>
      <c r="N159" s="55"/>
      <c r="O159" s="55"/>
      <c r="P159" s="55"/>
      <c r="Q159" s="55"/>
      <c r="R159" s="40"/>
      <c r="S159" s="40"/>
      <c r="T159" s="55"/>
      <c r="U159" s="55"/>
      <c r="V159" s="40"/>
      <c r="W159" s="40"/>
      <c r="X159" s="55"/>
      <c r="Y159" s="55"/>
      <c r="Z159" s="40"/>
      <c r="AA159" s="55"/>
      <c r="AB159" s="55"/>
      <c r="AC159" s="40"/>
      <c r="AD159" s="40"/>
      <c r="AE159" s="40"/>
      <c r="AF159" s="55"/>
      <c r="AG159" s="40"/>
      <c r="AH159" s="55"/>
      <c r="AI159" s="40"/>
      <c r="AJ159" s="40"/>
      <c r="AK159" s="55"/>
      <c r="AL159" s="55"/>
      <c r="AM159" s="55"/>
      <c r="AN159" s="56"/>
      <c r="AO159" s="40"/>
      <c r="AP159" s="40"/>
      <c r="AQ159" s="55"/>
      <c r="AR159" s="56"/>
      <c r="AS159" s="40"/>
      <c r="AT159" s="55"/>
      <c r="AU159" s="56"/>
      <c r="AV159" s="55">
        <v>435</v>
      </c>
      <c r="AW159" s="55"/>
      <c r="AX159" s="55"/>
      <c r="AY159" s="55">
        <f>AT159+AV159+AW159+AX159</f>
        <v>435</v>
      </c>
      <c r="AZ159" s="55">
        <f>AU159+AX159</f>
        <v>0</v>
      </c>
      <c r="BA159" s="40"/>
      <c r="BB159" s="40"/>
      <c r="BC159" s="40"/>
      <c r="BD159" s="40"/>
      <c r="BE159" s="55">
        <f>AY159+BA159+BB159+BC159+BD159</f>
        <v>435</v>
      </c>
      <c r="BF159" s="56">
        <f>AZ159+BD159</f>
        <v>0</v>
      </c>
      <c r="BG159" s="55"/>
      <c r="BH159" s="55"/>
      <c r="BI159" s="38"/>
      <c r="BJ159" s="38"/>
      <c r="BK159" s="38"/>
      <c r="BL159" s="55">
        <f>BE159+BG159+BH159+BI159+BJ159+BK159</f>
        <v>435</v>
      </c>
      <c r="BM159" s="55">
        <f>BF159+BK159</f>
        <v>0</v>
      </c>
      <c r="BN159" s="40"/>
      <c r="BO159" s="40"/>
      <c r="BP159" s="40"/>
      <c r="BQ159" s="40"/>
      <c r="BR159" s="55">
        <f>BL159+BN159+BO159+BP159+BQ159</f>
        <v>435</v>
      </c>
      <c r="BS159" s="55">
        <f>BM159+BQ159</f>
        <v>0</v>
      </c>
      <c r="BT159" s="41"/>
      <c r="BU159" s="41"/>
      <c r="BV159" s="55">
        <v>-55</v>
      </c>
      <c r="BW159" s="41"/>
      <c r="BX159" s="41"/>
      <c r="BY159" s="55">
        <f>BR159+BT159+BU159+BV159+BW159+BX159</f>
        <v>380</v>
      </c>
      <c r="BZ159" s="55">
        <f>BS159+BX159</f>
        <v>0</v>
      </c>
      <c r="CA159" s="40"/>
      <c r="CB159" s="56">
        <v>-3</v>
      </c>
      <c r="CC159" s="40"/>
      <c r="CD159" s="40"/>
      <c r="CE159" s="40"/>
      <c r="CF159" s="55">
        <f>BY159+CA159+CB159+CC159+CE159</f>
        <v>377</v>
      </c>
      <c r="CG159" s="55">
        <f>BZ159+CE159</f>
        <v>0</v>
      </c>
      <c r="CH159" s="40"/>
      <c r="CI159" s="40"/>
      <c r="CJ159" s="40"/>
      <c r="CK159" s="40"/>
      <c r="CL159" s="40"/>
      <c r="CM159" s="40"/>
      <c r="CN159" s="40"/>
      <c r="CO159" s="55">
        <f>CF159+CH159+CI159+CJ159+CM159+CN159</f>
        <v>377</v>
      </c>
      <c r="CP159" s="55">
        <f>CG159+CN159</f>
        <v>0</v>
      </c>
      <c r="CQ159" s="55"/>
      <c r="CR159" s="40"/>
      <c r="CS159" s="40"/>
      <c r="CT159" s="40"/>
      <c r="CU159" s="40"/>
      <c r="CV159" s="40"/>
      <c r="CW159" s="55">
        <f>CO159+CQ159+CR159+CS159+CT159+CU159+CV159</f>
        <v>377</v>
      </c>
      <c r="CX159" s="55">
        <f>CP159+CV159</f>
        <v>0</v>
      </c>
      <c r="CY159" s="55"/>
      <c r="CZ159" s="40"/>
      <c r="DA159" s="40"/>
      <c r="DB159" s="40"/>
      <c r="DC159" s="40"/>
      <c r="DD159" s="40"/>
      <c r="DE159" s="55">
        <f>CW159+CY159+CZ159+DA159+DB159+DC159+DD159</f>
        <v>377</v>
      </c>
      <c r="DF159" s="55">
        <f>CX159+DD159</f>
        <v>0</v>
      </c>
    </row>
    <row r="160" spans="1:110">
      <c r="A160" s="95"/>
      <c r="B160" s="92"/>
      <c r="C160" s="92"/>
      <c r="D160" s="93"/>
      <c r="E160" s="92"/>
      <c r="F160" s="38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1"/>
      <c r="AL160" s="41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38"/>
      <c r="BH160" s="38"/>
      <c r="BI160" s="38"/>
      <c r="BJ160" s="38"/>
      <c r="BK160" s="38"/>
      <c r="BL160" s="38"/>
      <c r="BM160" s="38"/>
      <c r="BN160" s="40"/>
      <c r="BO160" s="40"/>
      <c r="BP160" s="40"/>
      <c r="BQ160" s="40"/>
      <c r="BR160" s="40"/>
      <c r="BS160" s="40"/>
      <c r="BT160" s="41"/>
      <c r="BU160" s="41"/>
      <c r="BV160" s="41"/>
      <c r="BW160" s="41"/>
      <c r="BX160" s="41"/>
      <c r="BY160" s="41"/>
      <c r="BZ160" s="41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</row>
    <row r="161" spans="1:110" s="8" customFormat="1" ht="28.5" customHeight="1">
      <c r="A161" s="42" t="s">
        <v>39</v>
      </c>
      <c r="B161" s="43" t="s">
        <v>40</v>
      </c>
      <c r="C161" s="43"/>
      <c r="D161" s="44"/>
      <c r="E161" s="43"/>
      <c r="F161" s="94">
        <f t="shared" ref="F161:AD161" si="214">F163+F167+F171+F188+F197+F203</f>
        <v>414584</v>
      </c>
      <c r="G161" s="94" t="e">
        <f t="shared" si="214"/>
        <v>#REF!</v>
      </c>
      <c r="H161" s="94" t="e">
        <f t="shared" si="214"/>
        <v>#REF!</v>
      </c>
      <c r="I161" s="94" t="e">
        <f t="shared" si="214"/>
        <v>#REF!</v>
      </c>
      <c r="J161" s="94" t="e">
        <f t="shared" si="214"/>
        <v>#REF!</v>
      </c>
      <c r="K161" s="94" t="e">
        <f t="shared" si="214"/>
        <v>#REF!</v>
      </c>
      <c r="L161" s="94" t="e">
        <f t="shared" si="214"/>
        <v>#REF!</v>
      </c>
      <c r="M161" s="94" t="e">
        <f t="shared" si="214"/>
        <v>#REF!</v>
      </c>
      <c r="N161" s="94" t="e">
        <f t="shared" si="214"/>
        <v>#REF!</v>
      </c>
      <c r="O161" s="94" t="e">
        <f t="shared" si="214"/>
        <v>#REF!</v>
      </c>
      <c r="P161" s="94" t="e">
        <f t="shared" si="214"/>
        <v>#REF!</v>
      </c>
      <c r="Q161" s="94" t="e">
        <f t="shared" si="214"/>
        <v>#REF!</v>
      </c>
      <c r="R161" s="94">
        <f t="shared" si="214"/>
        <v>-200</v>
      </c>
      <c r="S161" s="94">
        <f t="shared" si="214"/>
        <v>0</v>
      </c>
      <c r="T161" s="94">
        <f t="shared" si="214"/>
        <v>235258</v>
      </c>
      <c r="U161" s="94">
        <f t="shared" si="214"/>
        <v>234839</v>
      </c>
      <c r="V161" s="94">
        <f t="shared" si="214"/>
        <v>0</v>
      </c>
      <c r="W161" s="94">
        <f t="shared" si="214"/>
        <v>0</v>
      </c>
      <c r="X161" s="94">
        <f t="shared" si="214"/>
        <v>235258</v>
      </c>
      <c r="Y161" s="94">
        <f t="shared" si="214"/>
        <v>234839</v>
      </c>
      <c r="Z161" s="94">
        <f t="shared" si="214"/>
        <v>7021</v>
      </c>
      <c r="AA161" s="94">
        <f t="shared" si="214"/>
        <v>242279</v>
      </c>
      <c r="AB161" s="94">
        <f t="shared" si="214"/>
        <v>234839</v>
      </c>
      <c r="AC161" s="94">
        <f t="shared" si="214"/>
        <v>0</v>
      </c>
      <c r="AD161" s="94">
        <f t="shared" si="214"/>
        <v>0</v>
      </c>
      <c r="AE161" s="94"/>
      <c r="AF161" s="94">
        <f t="shared" ref="AF161:BS161" si="215">AF163+AF167+AF171+AF188+AF197+AF203</f>
        <v>242279</v>
      </c>
      <c r="AG161" s="94">
        <f t="shared" si="215"/>
        <v>0</v>
      </c>
      <c r="AH161" s="94">
        <f t="shared" si="215"/>
        <v>234839</v>
      </c>
      <c r="AI161" s="94">
        <f t="shared" si="215"/>
        <v>0</v>
      </c>
      <c r="AJ161" s="94">
        <f t="shared" si="215"/>
        <v>0</v>
      </c>
      <c r="AK161" s="94">
        <f t="shared" si="215"/>
        <v>242279</v>
      </c>
      <c r="AL161" s="94">
        <f t="shared" si="215"/>
        <v>0</v>
      </c>
      <c r="AM161" s="94">
        <f t="shared" si="215"/>
        <v>77027</v>
      </c>
      <c r="AN161" s="94">
        <f t="shared" si="215"/>
        <v>319306</v>
      </c>
      <c r="AO161" s="94">
        <f t="shared" si="215"/>
        <v>0</v>
      </c>
      <c r="AP161" s="94">
        <f t="shared" si="215"/>
        <v>0</v>
      </c>
      <c r="AQ161" s="94">
        <f t="shared" si="215"/>
        <v>319306</v>
      </c>
      <c r="AR161" s="94">
        <f t="shared" si="215"/>
        <v>0</v>
      </c>
      <c r="AS161" s="94">
        <f t="shared" si="215"/>
        <v>0</v>
      </c>
      <c r="AT161" s="94">
        <f t="shared" si="215"/>
        <v>319306</v>
      </c>
      <c r="AU161" s="94">
        <f t="shared" si="215"/>
        <v>0</v>
      </c>
      <c r="AV161" s="94">
        <f t="shared" si="215"/>
        <v>-2356</v>
      </c>
      <c r="AW161" s="94">
        <f t="shared" si="215"/>
        <v>27161</v>
      </c>
      <c r="AX161" s="94">
        <f t="shared" si="215"/>
        <v>0</v>
      </c>
      <c r="AY161" s="94">
        <f t="shared" si="215"/>
        <v>344111</v>
      </c>
      <c r="AZ161" s="94">
        <f t="shared" si="215"/>
        <v>0</v>
      </c>
      <c r="BA161" s="94">
        <f t="shared" si="215"/>
        <v>7665</v>
      </c>
      <c r="BB161" s="94">
        <f t="shared" si="215"/>
        <v>0</v>
      </c>
      <c r="BC161" s="94">
        <f t="shared" si="215"/>
        <v>0</v>
      </c>
      <c r="BD161" s="94">
        <f t="shared" si="215"/>
        <v>0</v>
      </c>
      <c r="BE161" s="94">
        <f t="shared" si="215"/>
        <v>351776</v>
      </c>
      <c r="BF161" s="94">
        <f t="shared" si="215"/>
        <v>0</v>
      </c>
      <c r="BG161" s="94">
        <f t="shared" si="215"/>
        <v>-6532</v>
      </c>
      <c r="BH161" s="94">
        <f t="shared" si="215"/>
        <v>-98</v>
      </c>
      <c r="BI161" s="94">
        <f t="shared" si="215"/>
        <v>40549</v>
      </c>
      <c r="BJ161" s="94">
        <f t="shared" si="215"/>
        <v>0</v>
      </c>
      <c r="BK161" s="94">
        <f t="shared" si="215"/>
        <v>55415</v>
      </c>
      <c r="BL161" s="94">
        <f t="shared" si="215"/>
        <v>441110</v>
      </c>
      <c r="BM161" s="94">
        <f t="shared" si="215"/>
        <v>55415</v>
      </c>
      <c r="BN161" s="94">
        <f t="shared" si="215"/>
        <v>-800</v>
      </c>
      <c r="BO161" s="94">
        <f t="shared" si="215"/>
        <v>92497</v>
      </c>
      <c r="BP161" s="94">
        <f t="shared" si="215"/>
        <v>1207</v>
      </c>
      <c r="BQ161" s="94">
        <f t="shared" si="215"/>
        <v>0</v>
      </c>
      <c r="BR161" s="94">
        <f t="shared" si="215"/>
        <v>534014</v>
      </c>
      <c r="BS161" s="94">
        <f t="shared" si="215"/>
        <v>55415</v>
      </c>
      <c r="BT161" s="94">
        <f t="shared" ref="BT161:DF161" si="216">BT163+BT167+BT171+BT188+BT197+BT203</f>
        <v>-9014</v>
      </c>
      <c r="BU161" s="94">
        <f>BU163+BU167+BU171+BU188+BU197+BU203</f>
        <v>0</v>
      </c>
      <c r="BV161" s="94">
        <f>BV163+BV167+BV171+BV188+BV197+BV203</f>
        <v>-2020</v>
      </c>
      <c r="BW161" s="94">
        <f>BW163+BW167+BW171+BW188+BW197+BW203</f>
        <v>0</v>
      </c>
      <c r="BX161" s="94">
        <f>BX163+BX167+BX171+BX188+BX197+BX203</f>
        <v>600</v>
      </c>
      <c r="BY161" s="94">
        <f t="shared" si="216"/>
        <v>523580</v>
      </c>
      <c r="BZ161" s="94">
        <f t="shared" si="216"/>
        <v>56015</v>
      </c>
      <c r="CA161" s="94">
        <f t="shared" si="216"/>
        <v>-8102</v>
      </c>
      <c r="CB161" s="94">
        <f t="shared" si="216"/>
        <v>0</v>
      </c>
      <c r="CC161" s="94">
        <f t="shared" si="216"/>
        <v>-9802</v>
      </c>
      <c r="CD161" s="94">
        <f>CD163+CD167+CD171+CD188+CD197+CD203</f>
        <v>28800</v>
      </c>
      <c r="CE161" s="94">
        <f t="shared" si="216"/>
        <v>38168</v>
      </c>
      <c r="CF161" s="94">
        <f t="shared" si="216"/>
        <v>572644</v>
      </c>
      <c r="CG161" s="94">
        <f t="shared" si="216"/>
        <v>94183</v>
      </c>
      <c r="CH161" s="94">
        <f t="shared" si="216"/>
        <v>0</v>
      </c>
      <c r="CI161" s="94">
        <f t="shared" si="216"/>
        <v>-1131</v>
      </c>
      <c r="CJ161" s="94">
        <f t="shared" si="216"/>
        <v>-4508</v>
      </c>
      <c r="CK161" s="94"/>
      <c r="CL161" s="94"/>
      <c r="CM161" s="94">
        <f t="shared" si="216"/>
        <v>10000</v>
      </c>
      <c r="CN161" s="94">
        <f t="shared" si="216"/>
        <v>0</v>
      </c>
      <c r="CO161" s="94">
        <f t="shared" si="216"/>
        <v>577005</v>
      </c>
      <c r="CP161" s="94">
        <f t="shared" si="216"/>
        <v>94183</v>
      </c>
      <c r="CQ161" s="94">
        <f t="shared" si="216"/>
        <v>0</v>
      </c>
      <c r="CR161" s="94">
        <f t="shared" si="216"/>
        <v>-300</v>
      </c>
      <c r="CS161" s="94">
        <f t="shared" si="216"/>
        <v>-620</v>
      </c>
      <c r="CT161" s="94">
        <f t="shared" si="216"/>
        <v>0</v>
      </c>
      <c r="CU161" s="94">
        <f t="shared" si="216"/>
        <v>0</v>
      </c>
      <c r="CV161" s="94">
        <f t="shared" si="216"/>
        <v>48966</v>
      </c>
      <c r="CW161" s="94">
        <f t="shared" si="216"/>
        <v>625051</v>
      </c>
      <c r="CX161" s="94">
        <f t="shared" si="216"/>
        <v>143149</v>
      </c>
      <c r="CY161" s="94">
        <f t="shared" si="216"/>
        <v>0</v>
      </c>
      <c r="CZ161" s="94">
        <f t="shared" si="216"/>
        <v>-145</v>
      </c>
      <c r="DA161" s="94">
        <f t="shared" si="216"/>
        <v>27214</v>
      </c>
      <c r="DB161" s="94">
        <f t="shared" si="216"/>
        <v>-298</v>
      </c>
      <c r="DC161" s="94">
        <f t="shared" si="216"/>
        <v>0</v>
      </c>
      <c r="DD161" s="94">
        <f t="shared" si="216"/>
        <v>0</v>
      </c>
      <c r="DE161" s="94">
        <f t="shared" si="216"/>
        <v>651822</v>
      </c>
      <c r="DF161" s="94">
        <f t="shared" si="216"/>
        <v>143149</v>
      </c>
    </row>
    <row r="162" spans="1:110" ht="16.5">
      <c r="A162" s="96"/>
      <c r="B162" s="36"/>
      <c r="C162" s="36"/>
      <c r="D162" s="37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38"/>
      <c r="BH162" s="38"/>
      <c r="BI162" s="38"/>
      <c r="BJ162" s="38"/>
      <c r="BK162" s="38"/>
      <c r="BL162" s="38"/>
      <c r="BM162" s="38"/>
      <c r="BN162" s="40"/>
      <c r="BO162" s="40"/>
      <c r="BP162" s="40"/>
      <c r="BQ162" s="40"/>
      <c r="BR162" s="40"/>
      <c r="BS162" s="40"/>
      <c r="BT162" s="41"/>
      <c r="BU162" s="41"/>
      <c r="BV162" s="41"/>
      <c r="BW162" s="41"/>
      <c r="BX162" s="41"/>
      <c r="BY162" s="41"/>
      <c r="BZ162" s="41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</row>
    <row r="163" spans="1:110" s="10" customFormat="1" ht="18.75" hidden="1">
      <c r="A163" s="49" t="s">
        <v>41</v>
      </c>
      <c r="B163" s="50" t="s">
        <v>142</v>
      </c>
      <c r="C163" s="50" t="s">
        <v>156</v>
      </c>
      <c r="D163" s="61"/>
      <c r="E163" s="50"/>
      <c r="F163" s="62">
        <f t="shared" ref="F163:V164" si="217">F164</f>
        <v>6711</v>
      </c>
      <c r="G163" s="62">
        <f t="shared" si="217"/>
        <v>-1070</v>
      </c>
      <c r="H163" s="62">
        <f t="shared" si="217"/>
        <v>5641</v>
      </c>
      <c r="I163" s="62">
        <f t="shared" si="217"/>
        <v>0</v>
      </c>
      <c r="J163" s="62">
        <f t="shared" si="217"/>
        <v>0</v>
      </c>
      <c r="K163" s="62">
        <f t="shared" si="217"/>
        <v>0</v>
      </c>
      <c r="L163" s="62">
        <f t="shared" si="217"/>
        <v>0</v>
      </c>
      <c r="M163" s="62">
        <f t="shared" si="217"/>
        <v>0</v>
      </c>
      <c r="N163" s="62">
        <f t="shared" si="217"/>
        <v>0</v>
      </c>
      <c r="O163" s="62">
        <f t="shared" si="217"/>
        <v>0</v>
      </c>
      <c r="P163" s="62">
        <f t="shared" si="217"/>
        <v>0</v>
      </c>
      <c r="Q163" s="62">
        <f t="shared" si="217"/>
        <v>0</v>
      </c>
      <c r="R163" s="62">
        <f t="shared" si="217"/>
        <v>0</v>
      </c>
      <c r="S163" s="62">
        <f t="shared" si="217"/>
        <v>0</v>
      </c>
      <c r="T163" s="62">
        <f t="shared" si="217"/>
        <v>0</v>
      </c>
      <c r="U163" s="62">
        <f t="shared" si="217"/>
        <v>0</v>
      </c>
      <c r="V163" s="62">
        <f t="shared" si="217"/>
        <v>0</v>
      </c>
      <c r="W163" s="62">
        <f t="shared" ref="V163:AK164" si="218">W164</f>
        <v>0</v>
      </c>
      <c r="X163" s="62">
        <f t="shared" si="218"/>
        <v>0</v>
      </c>
      <c r="Y163" s="62">
        <f t="shared" si="218"/>
        <v>0</v>
      </c>
      <c r="Z163" s="62">
        <f t="shared" si="218"/>
        <v>0</v>
      </c>
      <c r="AA163" s="62">
        <f t="shared" si="218"/>
        <v>0</v>
      </c>
      <c r="AB163" s="62">
        <f t="shared" si="218"/>
        <v>0</v>
      </c>
      <c r="AC163" s="62">
        <f t="shared" si="218"/>
        <v>0</v>
      </c>
      <c r="AD163" s="62">
        <f t="shared" si="218"/>
        <v>0</v>
      </c>
      <c r="AE163" s="62"/>
      <c r="AF163" s="62">
        <f t="shared" si="218"/>
        <v>0</v>
      </c>
      <c r="AG163" s="62">
        <f t="shared" si="218"/>
        <v>0</v>
      </c>
      <c r="AH163" s="62">
        <f t="shared" si="218"/>
        <v>0</v>
      </c>
      <c r="AI163" s="62">
        <f t="shared" si="218"/>
        <v>0</v>
      </c>
      <c r="AJ163" s="62">
        <f t="shared" si="218"/>
        <v>0</v>
      </c>
      <c r="AK163" s="62">
        <f t="shared" si="218"/>
        <v>0</v>
      </c>
      <c r="AL163" s="62">
        <f t="shared" ref="AI163:AL164" si="219">AL164</f>
        <v>0</v>
      </c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6"/>
      <c r="BH163" s="86"/>
      <c r="BI163" s="86"/>
      <c r="BJ163" s="86"/>
      <c r="BK163" s="86"/>
      <c r="BL163" s="86"/>
      <c r="BM163" s="86"/>
      <c r="BN163" s="85"/>
      <c r="BO163" s="85"/>
      <c r="BP163" s="85"/>
      <c r="BQ163" s="85"/>
      <c r="BR163" s="85"/>
      <c r="BS163" s="85"/>
      <c r="BT163" s="87"/>
      <c r="BU163" s="87"/>
      <c r="BV163" s="87"/>
      <c r="BW163" s="87"/>
      <c r="BX163" s="87"/>
      <c r="BY163" s="87"/>
      <c r="BZ163" s="87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</row>
    <row r="164" spans="1:110" s="11" customFormat="1" ht="59.25" hidden="1" customHeight="1">
      <c r="A164" s="63" t="s">
        <v>157</v>
      </c>
      <c r="B164" s="64" t="s">
        <v>142</v>
      </c>
      <c r="C164" s="64" t="s">
        <v>156</v>
      </c>
      <c r="D164" s="65" t="s">
        <v>42</v>
      </c>
      <c r="E164" s="64"/>
      <c r="F164" s="66">
        <f t="shared" si="217"/>
        <v>6711</v>
      </c>
      <c r="G164" s="66">
        <f t="shared" si="217"/>
        <v>-1070</v>
      </c>
      <c r="H164" s="66">
        <f t="shared" si="217"/>
        <v>5641</v>
      </c>
      <c r="I164" s="66">
        <f t="shared" si="217"/>
        <v>0</v>
      </c>
      <c r="J164" s="66">
        <f t="shared" si="217"/>
        <v>0</v>
      </c>
      <c r="K164" s="66">
        <f t="shared" si="217"/>
        <v>0</v>
      </c>
      <c r="L164" s="66">
        <f t="shared" si="217"/>
        <v>0</v>
      </c>
      <c r="M164" s="66">
        <f t="shared" si="217"/>
        <v>0</v>
      </c>
      <c r="N164" s="66">
        <f t="shared" si="217"/>
        <v>0</v>
      </c>
      <c r="O164" s="66">
        <f t="shared" si="217"/>
        <v>0</v>
      </c>
      <c r="P164" s="66">
        <f t="shared" si="217"/>
        <v>0</v>
      </c>
      <c r="Q164" s="66">
        <f t="shared" si="217"/>
        <v>0</v>
      </c>
      <c r="R164" s="66">
        <f t="shared" si="217"/>
        <v>0</v>
      </c>
      <c r="S164" s="66">
        <f t="shared" si="217"/>
        <v>0</v>
      </c>
      <c r="T164" s="66">
        <f t="shared" si="217"/>
        <v>0</v>
      </c>
      <c r="U164" s="66">
        <f t="shared" si="217"/>
        <v>0</v>
      </c>
      <c r="V164" s="66">
        <f t="shared" si="218"/>
        <v>0</v>
      </c>
      <c r="W164" s="66">
        <f t="shared" si="218"/>
        <v>0</v>
      </c>
      <c r="X164" s="66">
        <f t="shared" si="218"/>
        <v>0</v>
      </c>
      <c r="Y164" s="66">
        <f t="shared" si="218"/>
        <v>0</v>
      </c>
      <c r="Z164" s="66">
        <f t="shared" si="218"/>
        <v>0</v>
      </c>
      <c r="AA164" s="66">
        <f t="shared" si="218"/>
        <v>0</v>
      </c>
      <c r="AB164" s="66">
        <f t="shared" si="218"/>
        <v>0</v>
      </c>
      <c r="AC164" s="66">
        <f t="shared" si="218"/>
        <v>0</v>
      </c>
      <c r="AD164" s="66">
        <f t="shared" si="218"/>
        <v>0</v>
      </c>
      <c r="AE164" s="66"/>
      <c r="AF164" s="66">
        <f t="shared" si="218"/>
        <v>0</v>
      </c>
      <c r="AG164" s="66">
        <f t="shared" si="218"/>
        <v>0</v>
      </c>
      <c r="AH164" s="66">
        <f t="shared" si="218"/>
        <v>0</v>
      </c>
      <c r="AI164" s="66">
        <f t="shared" si="219"/>
        <v>0</v>
      </c>
      <c r="AJ164" s="66">
        <f t="shared" si="219"/>
        <v>0</v>
      </c>
      <c r="AK164" s="66">
        <f t="shared" si="219"/>
        <v>0</v>
      </c>
      <c r="AL164" s="66">
        <f t="shared" si="219"/>
        <v>0</v>
      </c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2"/>
      <c r="BH164" s="82"/>
      <c r="BI164" s="82"/>
      <c r="BJ164" s="82"/>
      <c r="BK164" s="82"/>
      <c r="BL164" s="82"/>
      <c r="BM164" s="82"/>
      <c r="BN164" s="81"/>
      <c r="BO164" s="81"/>
      <c r="BP164" s="81"/>
      <c r="BQ164" s="81"/>
      <c r="BR164" s="81"/>
      <c r="BS164" s="81"/>
      <c r="BT164" s="83"/>
      <c r="BU164" s="83"/>
      <c r="BV164" s="83"/>
      <c r="BW164" s="83"/>
      <c r="BX164" s="83"/>
      <c r="BY164" s="83"/>
      <c r="BZ164" s="83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</row>
    <row r="165" spans="1:110" s="12" customFormat="1" ht="93.75" hidden="1" customHeight="1">
      <c r="A165" s="63" t="s">
        <v>283</v>
      </c>
      <c r="B165" s="64" t="s">
        <v>142</v>
      </c>
      <c r="C165" s="64" t="s">
        <v>156</v>
      </c>
      <c r="D165" s="65" t="s">
        <v>42</v>
      </c>
      <c r="E165" s="64" t="s">
        <v>158</v>
      </c>
      <c r="F165" s="55">
        <v>6711</v>
      </c>
      <c r="G165" s="55">
        <f>H165-F165</f>
        <v>-1070</v>
      </c>
      <c r="H165" s="55">
        <v>5641</v>
      </c>
      <c r="I165" s="56"/>
      <c r="J165" s="56"/>
      <c r="K165" s="56"/>
      <c r="L165" s="56"/>
      <c r="M165" s="55"/>
      <c r="N165" s="55">
        <f>O165-M165</f>
        <v>0</v>
      </c>
      <c r="O165" s="55">
        <f t="shared" ref="O165:U165" si="220">J165+L165</f>
        <v>0</v>
      </c>
      <c r="P165" s="55">
        <f t="shared" si="220"/>
        <v>0</v>
      </c>
      <c r="Q165" s="55">
        <f t="shared" si="220"/>
        <v>0</v>
      </c>
      <c r="R165" s="55">
        <f t="shared" si="220"/>
        <v>0</v>
      </c>
      <c r="S165" s="55">
        <f t="shared" si="220"/>
        <v>0</v>
      </c>
      <c r="T165" s="55">
        <f t="shared" si="220"/>
        <v>0</v>
      </c>
      <c r="U165" s="55">
        <f t="shared" si="220"/>
        <v>0</v>
      </c>
      <c r="V165" s="55">
        <f t="shared" ref="V165:AB165" si="221">Q165+S165</f>
        <v>0</v>
      </c>
      <c r="W165" s="55">
        <f t="shared" si="221"/>
        <v>0</v>
      </c>
      <c r="X165" s="55">
        <f t="shared" si="221"/>
        <v>0</v>
      </c>
      <c r="Y165" s="55">
        <f t="shared" si="221"/>
        <v>0</v>
      </c>
      <c r="Z165" s="55">
        <f t="shared" si="221"/>
        <v>0</v>
      </c>
      <c r="AA165" s="55">
        <f t="shared" si="221"/>
        <v>0</v>
      </c>
      <c r="AB165" s="55">
        <f t="shared" si="221"/>
        <v>0</v>
      </c>
      <c r="AC165" s="55">
        <f>X165+Z165</f>
        <v>0</v>
      </c>
      <c r="AD165" s="55">
        <f>Y165+AA165</f>
        <v>0</v>
      </c>
      <c r="AE165" s="55"/>
      <c r="AF165" s="55">
        <f>Y165+AA165</f>
        <v>0</v>
      </c>
      <c r="AG165" s="55">
        <f>AB165+AD165</f>
        <v>0</v>
      </c>
      <c r="AH165" s="55">
        <f>Z165+AB165</f>
        <v>0</v>
      </c>
      <c r="AI165" s="55">
        <f>AA165+AC165</f>
        <v>0</v>
      </c>
      <c r="AJ165" s="55">
        <f>AB165+AD165</f>
        <v>0</v>
      </c>
      <c r="AK165" s="55">
        <f>AC165+AE165</f>
        <v>0</v>
      </c>
      <c r="AL165" s="55">
        <f>AD165+AF165</f>
        <v>0</v>
      </c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8"/>
      <c r="BH165" s="58"/>
      <c r="BI165" s="58"/>
      <c r="BJ165" s="58"/>
      <c r="BK165" s="58"/>
      <c r="BL165" s="58"/>
      <c r="BM165" s="58"/>
      <c r="BN165" s="57"/>
      <c r="BO165" s="57"/>
      <c r="BP165" s="57"/>
      <c r="BQ165" s="57"/>
      <c r="BR165" s="57"/>
      <c r="BS165" s="57"/>
      <c r="BT165" s="55"/>
      <c r="BU165" s="55"/>
      <c r="BV165" s="55"/>
      <c r="BW165" s="55"/>
      <c r="BX165" s="55"/>
      <c r="BY165" s="55"/>
      <c r="BZ165" s="55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</row>
    <row r="166" spans="1:110" ht="14.25" hidden="1">
      <c r="A166" s="96"/>
      <c r="B166" s="36"/>
      <c r="C166" s="36"/>
      <c r="D166" s="37"/>
      <c r="E166" s="36"/>
      <c r="F166" s="41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41"/>
      <c r="AL166" s="41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38"/>
      <c r="BH166" s="38"/>
      <c r="BI166" s="38"/>
      <c r="BJ166" s="38"/>
      <c r="BK166" s="38"/>
      <c r="BL166" s="38"/>
      <c r="BM166" s="38"/>
      <c r="BN166" s="40"/>
      <c r="BO166" s="40"/>
      <c r="BP166" s="40"/>
      <c r="BQ166" s="40"/>
      <c r="BR166" s="40"/>
      <c r="BS166" s="40"/>
      <c r="BT166" s="41"/>
      <c r="BU166" s="41"/>
      <c r="BV166" s="41"/>
      <c r="BW166" s="41"/>
      <c r="BX166" s="41"/>
      <c r="BY166" s="41"/>
      <c r="BZ166" s="41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</row>
    <row r="167" spans="1:110" s="10" customFormat="1" ht="18.75">
      <c r="A167" s="49" t="s">
        <v>43</v>
      </c>
      <c r="B167" s="50" t="s">
        <v>142</v>
      </c>
      <c r="C167" s="50" t="s">
        <v>143</v>
      </c>
      <c r="D167" s="61"/>
      <c r="E167" s="50"/>
      <c r="F167" s="52">
        <f t="shared" ref="F167:V168" si="222">F168</f>
        <v>3270</v>
      </c>
      <c r="G167" s="52">
        <f t="shared" si="222"/>
        <v>199</v>
      </c>
      <c r="H167" s="52">
        <f t="shared" si="222"/>
        <v>3469</v>
      </c>
      <c r="I167" s="52">
        <f t="shared" si="222"/>
        <v>0</v>
      </c>
      <c r="J167" s="52">
        <f t="shared" si="222"/>
        <v>3715</v>
      </c>
      <c r="K167" s="52">
        <f t="shared" si="222"/>
        <v>0</v>
      </c>
      <c r="L167" s="52">
        <f t="shared" si="222"/>
        <v>0</v>
      </c>
      <c r="M167" s="52">
        <f t="shared" si="222"/>
        <v>3715</v>
      </c>
      <c r="N167" s="52">
        <f t="shared" si="222"/>
        <v>-408</v>
      </c>
      <c r="O167" s="52">
        <f t="shared" si="222"/>
        <v>3307</v>
      </c>
      <c r="P167" s="52">
        <f t="shared" si="222"/>
        <v>0</v>
      </c>
      <c r="Q167" s="52">
        <f t="shared" si="222"/>
        <v>3307</v>
      </c>
      <c r="R167" s="52">
        <f t="shared" si="222"/>
        <v>0</v>
      </c>
      <c r="S167" s="52">
        <f t="shared" si="222"/>
        <v>0</v>
      </c>
      <c r="T167" s="52">
        <f t="shared" si="222"/>
        <v>3307</v>
      </c>
      <c r="U167" s="52">
        <f t="shared" si="222"/>
        <v>3307</v>
      </c>
      <c r="V167" s="52">
        <f t="shared" si="222"/>
        <v>0</v>
      </c>
      <c r="W167" s="52">
        <f t="shared" ref="V167:AL168" si="223">W168</f>
        <v>0</v>
      </c>
      <c r="X167" s="52">
        <f t="shared" si="223"/>
        <v>3307</v>
      </c>
      <c r="Y167" s="52">
        <f t="shared" si="223"/>
        <v>3307</v>
      </c>
      <c r="Z167" s="52">
        <f t="shared" si="223"/>
        <v>0</v>
      </c>
      <c r="AA167" s="52">
        <f t="shared" si="223"/>
        <v>3307</v>
      </c>
      <c r="AB167" s="52">
        <f t="shared" si="223"/>
        <v>3307</v>
      </c>
      <c r="AC167" s="52">
        <f t="shared" si="223"/>
        <v>0</v>
      </c>
      <c r="AD167" s="52">
        <f t="shared" si="223"/>
        <v>0</v>
      </c>
      <c r="AE167" s="52"/>
      <c r="AF167" s="52">
        <f t="shared" si="223"/>
        <v>3307</v>
      </c>
      <c r="AG167" s="52">
        <f t="shared" si="223"/>
        <v>0</v>
      </c>
      <c r="AH167" s="52">
        <f t="shared" si="223"/>
        <v>3307</v>
      </c>
      <c r="AI167" s="52">
        <f t="shared" si="223"/>
        <v>0</v>
      </c>
      <c r="AJ167" s="52">
        <f t="shared" si="223"/>
        <v>0</v>
      </c>
      <c r="AK167" s="52">
        <f t="shared" si="223"/>
        <v>3307</v>
      </c>
      <c r="AL167" s="52">
        <f t="shared" si="223"/>
        <v>0</v>
      </c>
      <c r="AM167" s="52">
        <f t="shared" ref="AM167:CX168" si="224">AM168</f>
        <v>0</v>
      </c>
      <c r="AN167" s="52">
        <f t="shared" si="224"/>
        <v>3307</v>
      </c>
      <c r="AO167" s="52">
        <f t="shared" si="224"/>
        <v>0</v>
      </c>
      <c r="AP167" s="52">
        <f t="shared" si="224"/>
        <v>0</v>
      </c>
      <c r="AQ167" s="52">
        <f t="shared" si="224"/>
        <v>3307</v>
      </c>
      <c r="AR167" s="52">
        <f t="shared" si="224"/>
        <v>0</v>
      </c>
      <c r="AS167" s="52">
        <f t="shared" si="224"/>
        <v>0</v>
      </c>
      <c r="AT167" s="52">
        <f t="shared" si="224"/>
        <v>3307</v>
      </c>
      <c r="AU167" s="52">
        <f t="shared" si="224"/>
        <v>0</v>
      </c>
      <c r="AV167" s="52">
        <f t="shared" si="224"/>
        <v>0</v>
      </c>
      <c r="AW167" s="52">
        <f t="shared" si="224"/>
        <v>0</v>
      </c>
      <c r="AX167" s="52">
        <f t="shared" si="224"/>
        <v>0</v>
      </c>
      <c r="AY167" s="52">
        <f t="shared" si="224"/>
        <v>3307</v>
      </c>
      <c r="AZ167" s="52">
        <f t="shared" si="224"/>
        <v>0</v>
      </c>
      <c r="BA167" s="52">
        <f t="shared" si="224"/>
        <v>0</v>
      </c>
      <c r="BB167" s="52">
        <f t="shared" si="224"/>
        <v>0</v>
      </c>
      <c r="BC167" s="52">
        <f t="shared" si="224"/>
        <v>0</v>
      </c>
      <c r="BD167" s="52">
        <f t="shared" si="224"/>
        <v>0</v>
      </c>
      <c r="BE167" s="52">
        <f t="shared" si="224"/>
        <v>3307</v>
      </c>
      <c r="BF167" s="52">
        <f t="shared" si="224"/>
        <v>0</v>
      </c>
      <c r="BG167" s="52">
        <f t="shared" si="224"/>
        <v>0</v>
      </c>
      <c r="BH167" s="52">
        <f t="shared" si="224"/>
        <v>0</v>
      </c>
      <c r="BI167" s="52">
        <f t="shared" si="224"/>
        <v>15000</v>
      </c>
      <c r="BJ167" s="52">
        <f t="shared" si="224"/>
        <v>0</v>
      </c>
      <c r="BK167" s="52">
        <f t="shared" si="224"/>
        <v>0</v>
      </c>
      <c r="BL167" s="52">
        <f t="shared" si="224"/>
        <v>18307</v>
      </c>
      <c r="BM167" s="52">
        <f t="shared" si="224"/>
        <v>0</v>
      </c>
      <c r="BN167" s="52">
        <f t="shared" si="224"/>
        <v>0</v>
      </c>
      <c r="BO167" s="52">
        <f t="shared" si="224"/>
        <v>0</v>
      </c>
      <c r="BP167" s="52">
        <f t="shared" si="224"/>
        <v>0</v>
      </c>
      <c r="BQ167" s="52">
        <f t="shared" si="224"/>
        <v>0</v>
      </c>
      <c r="BR167" s="52">
        <f t="shared" si="224"/>
        <v>18307</v>
      </c>
      <c r="BS167" s="52">
        <f t="shared" si="224"/>
        <v>0</v>
      </c>
      <c r="BT167" s="52">
        <f t="shared" si="224"/>
        <v>0</v>
      </c>
      <c r="BU167" s="52">
        <f t="shared" si="224"/>
        <v>0</v>
      </c>
      <c r="BV167" s="52">
        <f t="shared" si="224"/>
        <v>0</v>
      </c>
      <c r="BW167" s="52">
        <f t="shared" si="224"/>
        <v>0</v>
      </c>
      <c r="BX167" s="52">
        <f t="shared" si="224"/>
        <v>0</v>
      </c>
      <c r="BY167" s="52">
        <f t="shared" si="224"/>
        <v>18307</v>
      </c>
      <c r="BZ167" s="52">
        <f t="shared" si="224"/>
        <v>0</v>
      </c>
      <c r="CA167" s="52">
        <f t="shared" si="224"/>
        <v>-8108</v>
      </c>
      <c r="CB167" s="52">
        <f t="shared" si="224"/>
        <v>0</v>
      </c>
      <c r="CC167" s="52">
        <f t="shared" si="224"/>
        <v>-7003</v>
      </c>
      <c r="CD167" s="52">
        <f t="shared" si="224"/>
        <v>0</v>
      </c>
      <c r="CE167" s="52">
        <f t="shared" si="224"/>
        <v>0</v>
      </c>
      <c r="CF167" s="52">
        <f t="shared" si="224"/>
        <v>3196</v>
      </c>
      <c r="CG167" s="52">
        <f t="shared" si="224"/>
        <v>0</v>
      </c>
      <c r="CH167" s="52">
        <f t="shared" si="224"/>
        <v>0</v>
      </c>
      <c r="CI167" s="52">
        <f t="shared" si="224"/>
        <v>-213</v>
      </c>
      <c r="CJ167" s="52">
        <f t="shared" si="224"/>
        <v>0</v>
      </c>
      <c r="CK167" s="52"/>
      <c r="CL167" s="52"/>
      <c r="CM167" s="52">
        <f t="shared" si="224"/>
        <v>0</v>
      </c>
      <c r="CN167" s="52">
        <f t="shared" si="224"/>
        <v>0</v>
      </c>
      <c r="CO167" s="52">
        <f t="shared" si="224"/>
        <v>2983</v>
      </c>
      <c r="CP167" s="52">
        <f t="shared" si="224"/>
        <v>0</v>
      </c>
      <c r="CQ167" s="52">
        <f t="shared" si="224"/>
        <v>0</v>
      </c>
      <c r="CR167" s="52">
        <f t="shared" si="224"/>
        <v>-1</v>
      </c>
      <c r="CS167" s="52">
        <f t="shared" si="224"/>
        <v>-215</v>
      </c>
      <c r="CT167" s="52">
        <f t="shared" si="224"/>
        <v>0</v>
      </c>
      <c r="CU167" s="52">
        <f t="shared" si="224"/>
        <v>0</v>
      </c>
      <c r="CV167" s="52">
        <f t="shared" si="224"/>
        <v>0</v>
      </c>
      <c r="CW167" s="52">
        <f t="shared" si="224"/>
        <v>2767</v>
      </c>
      <c r="CX167" s="52">
        <f t="shared" si="224"/>
        <v>0</v>
      </c>
      <c r="CY167" s="52">
        <f t="shared" ref="CX167:DF168" si="225">CY168</f>
        <v>0</v>
      </c>
      <c r="CZ167" s="52">
        <f t="shared" si="225"/>
        <v>0</v>
      </c>
      <c r="DA167" s="52">
        <f t="shared" si="225"/>
        <v>0</v>
      </c>
      <c r="DB167" s="52">
        <f t="shared" si="225"/>
        <v>0</v>
      </c>
      <c r="DC167" s="52">
        <f t="shared" si="225"/>
        <v>0</v>
      </c>
      <c r="DD167" s="52">
        <f t="shared" si="225"/>
        <v>0</v>
      </c>
      <c r="DE167" s="52">
        <f t="shared" si="225"/>
        <v>2767</v>
      </c>
      <c r="DF167" s="52">
        <f t="shared" si="225"/>
        <v>0</v>
      </c>
    </row>
    <row r="168" spans="1:110" s="11" customFormat="1" ht="26.25" customHeight="1">
      <c r="A168" s="63" t="s">
        <v>154</v>
      </c>
      <c r="B168" s="64" t="s">
        <v>142</v>
      </c>
      <c r="C168" s="64" t="s">
        <v>143</v>
      </c>
      <c r="D168" s="65" t="s">
        <v>155</v>
      </c>
      <c r="E168" s="64"/>
      <c r="F168" s="55">
        <f t="shared" si="222"/>
        <v>3270</v>
      </c>
      <c r="G168" s="55">
        <f t="shared" si="222"/>
        <v>199</v>
      </c>
      <c r="H168" s="55">
        <f t="shared" si="222"/>
        <v>3469</v>
      </c>
      <c r="I168" s="55">
        <f t="shared" si="222"/>
        <v>0</v>
      </c>
      <c r="J168" s="55">
        <f t="shared" si="222"/>
        <v>3715</v>
      </c>
      <c r="K168" s="55">
        <f t="shared" si="222"/>
        <v>0</v>
      </c>
      <c r="L168" s="55">
        <f t="shared" si="222"/>
        <v>0</v>
      </c>
      <c r="M168" s="55">
        <f t="shared" si="222"/>
        <v>3715</v>
      </c>
      <c r="N168" s="55">
        <f t="shared" si="222"/>
        <v>-408</v>
      </c>
      <c r="O168" s="55">
        <f t="shared" si="222"/>
        <v>3307</v>
      </c>
      <c r="P168" s="55">
        <f t="shared" si="222"/>
        <v>0</v>
      </c>
      <c r="Q168" s="55">
        <f t="shared" si="222"/>
        <v>3307</v>
      </c>
      <c r="R168" s="55">
        <f t="shared" si="222"/>
        <v>0</v>
      </c>
      <c r="S168" s="55">
        <f t="shared" si="222"/>
        <v>0</v>
      </c>
      <c r="T168" s="55">
        <f t="shared" si="222"/>
        <v>3307</v>
      </c>
      <c r="U168" s="55">
        <f t="shared" si="222"/>
        <v>3307</v>
      </c>
      <c r="V168" s="55">
        <f t="shared" si="223"/>
        <v>0</v>
      </c>
      <c r="W168" s="55">
        <f t="shared" si="223"/>
        <v>0</v>
      </c>
      <c r="X168" s="55">
        <f t="shared" si="223"/>
        <v>3307</v>
      </c>
      <c r="Y168" s="55">
        <f t="shared" si="223"/>
        <v>3307</v>
      </c>
      <c r="Z168" s="55">
        <f t="shared" si="223"/>
        <v>0</v>
      </c>
      <c r="AA168" s="55">
        <f t="shared" si="223"/>
        <v>3307</v>
      </c>
      <c r="AB168" s="55">
        <f t="shared" si="223"/>
        <v>3307</v>
      </c>
      <c r="AC168" s="55">
        <f t="shared" si="223"/>
        <v>0</v>
      </c>
      <c r="AD168" s="55">
        <f t="shared" si="223"/>
        <v>0</v>
      </c>
      <c r="AE168" s="55"/>
      <c r="AF168" s="55">
        <f t="shared" si="223"/>
        <v>3307</v>
      </c>
      <c r="AG168" s="55">
        <f t="shared" si="223"/>
        <v>0</v>
      </c>
      <c r="AH168" s="55">
        <f t="shared" si="223"/>
        <v>3307</v>
      </c>
      <c r="AI168" s="55">
        <f t="shared" ref="AI168:CT168" si="226">AI169</f>
        <v>0</v>
      </c>
      <c r="AJ168" s="55">
        <f t="shared" si="226"/>
        <v>0</v>
      </c>
      <c r="AK168" s="55">
        <f t="shared" si="226"/>
        <v>3307</v>
      </c>
      <c r="AL168" s="55">
        <f t="shared" si="226"/>
        <v>0</v>
      </c>
      <c r="AM168" s="55">
        <f t="shared" si="226"/>
        <v>0</v>
      </c>
      <c r="AN168" s="55">
        <f t="shared" si="226"/>
        <v>3307</v>
      </c>
      <c r="AO168" s="55">
        <f t="shared" si="226"/>
        <v>0</v>
      </c>
      <c r="AP168" s="55">
        <f t="shared" si="226"/>
        <v>0</v>
      </c>
      <c r="AQ168" s="55">
        <f t="shared" si="226"/>
        <v>3307</v>
      </c>
      <c r="AR168" s="55">
        <f t="shared" si="226"/>
        <v>0</v>
      </c>
      <c r="AS168" s="55">
        <f t="shared" si="226"/>
        <v>0</v>
      </c>
      <c r="AT168" s="55">
        <f t="shared" si="226"/>
        <v>3307</v>
      </c>
      <c r="AU168" s="55">
        <f t="shared" si="226"/>
        <v>0</v>
      </c>
      <c r="AV168" s="55">
        <f t="shared" si="226"/>
        <v>0</v>
      </c>
      <c r="AW168" s="55">
        <f t="shared" si="226"/>
        <v>0</v>
      </c>
      <c r="AX168" s="55">
        <f t="shared" si="226"/>
        <v>0</v>
      </c>
      <c r="AY168" s="55">
        <f t="shared" si="226"/>
        <v>3307</v>
      </c>
      <c r="AZ168" s="55">
        <f t="shared" si="226"/>
        <v>0</v>
      </c>
      <c r="BA168" s="55">
        <f t="shared" si="226"/>
        <v>0</v>
      </c>
      <c r="BB168" s="55">
        <f t="shared" si="226"/>
        <v>0</v>
      </c>
      <c r="BC168" s="55">
        <f t="shared" si="226"/>
        <v>0</v>
      </c>
      <c r="BD168" s="55">
        <f t="shared" si="226"/>
        <v>0</v>
      </c>
      <c r="BE168" s="55">
        <f t="shared" si="226"/>
        <v>3307</v>
      </c>
      <c r="BF168" s="55">
        <f t="shared" si="226"/>
        <v>0</v>
      </c>
      <c r="BG168" s="55">
        <f t="shared" si="226"/>
        <v>0</v>
      </c>
      <c r="BH168" s="55">
        <f t="shared" si="226"/>
        <v>0</v>
      </c>
      <c r="BI168" s="55">
        <f t="shared" si="226"/>
        <v>15000</v>
      </c>
      <c r="BJ168" s="55">
        <f t="shared" si="226"/>
        <v>0</v>
      </c>
      <c r="BK168" s="55">
        <f t="shared" si="226"/>
        <v>0</v>
      </c>
      <c r="BL168" s="55">
        <f t="shared" si="226"/>
        <v>18307</v>
      </c>
      <c r="BM168" s="55">
        <f t="shared" si="226"/>
        <v>0</v>
      </c>
      <c r="BN168" s="55">
        <f t="shared" si="226"/>
        <v>0</v>
      </c>
      <c r="BO168" s="55">
        <f t="shared" si="226"/>
        <v>0</v>
      </c>
      <c r="BP168" s="55">
        <f t="shared" si="226"/>
        <v>0</v>
      </c>
      <c r="BQ168" s="55">
        <f t="shared" si="226"/>
        <v>0</v>
      </c>
      <c r="BR168" s="55">
        <f t="shared" si="226"/>
        <v>18307</v>
      </c>
      <c r="BS168" s="55">
        <f t="shared" si="226"/>
        <v>0</v>
      </c>
      <c r="BT168" s="55">
        <f t="shared" si="226"/>
        <v>0</v>
      </c>
      <c r="BU168" s="55">
        <f t="shared" si="226"/>
        <v>0</v>
      </c>
      <c r="BV168" s="55">
        <f t="shared" si="226"/>
        <v>0</v>
      </c>
      <c r="BW168" s="55">
        <f t="shared" si="226"/>
        <v>0</v>
      </c>
      <c r="BX168" s="55">
        <f t="shared" si="226"/>
        <v>0</v>
      </c>
      <c r="BY168" s="55">
        <f t="shared" si="226"/>
        <v>18307</v>
      </c>
      <c r="BZ168" s="55">
        <f t="shared" si="226"/>
        <v>0</v>
      </c>
      <c r="CA168" s="55">
        <f t="shared" si="226"/>
        <v>-8108</v>
      </c>
      <c r="CB168" s="55">
        <f t="shared" si="226"/>
        <v>0</v>
      </c>
      <c r="CC168" s="55">
        <f t="shared" si="226"/>
        <v>-7003</v>
      </c>
      <c r="CD168" s="55">
        <f t="shared" si="226"/>
        <v>0</v>
      </c>
      <c r="CE168" s="55">
        <f t="shared" si="226"/>
        <v>0</v>
      </c>
      <c r="CF168" s="55">
        <f t="shared" si="226"/>
        <v>3196</v>
      </c>
      <c r="CG168" s="55">
        <f t="shared" si="226"/>
        <v>0</v>
      </c>
      <c r="CH168" s="55">
        <f t="shared" si="226"/>
        <v>0</v>
      </c>
      <c r="CI168" s="55">
        <f t="shared" si="226"/>
        <v>-213</v>
      </c>
      <c r="CJ168" s="55">
        <f t="shared" si="226"/>
        <v>0</v>
      </c>
      <c r="CK168" s="55"/>
      <c r="CL168" s="55"/>
      <c r="CM168" s="55">
        <f t="shared" si="226"/>
        <v>0</v>
      </c>
      <c r="CN168" s="55">
        <f t="shared" si="226"/>
        <v>0</v>
      </c>
      <c r="CO168" s="55">
        <f t="shared" si="226"/>
        <v>2983</v>
      </c>
      <c r="CP168" s="55">
        <f t="shared" si="226"/>
        <v>0</v>
      </c>
      <c r="CQ168" s="55">
        <f t="shared" si="226"/>
        <v>0</v>
      </c>
      <c r="CR168" s="55">
        <f t="shared" si="226"/>
        <v>-1</v>
      </c>
      <c r="CS168" s="55">
        <f t="shared" si="226"/>
        <v>-215</v>
      </c>
      <c r="CT168" s="55">
        <f t="shared" si="226"/>
        <v>0</v>
      </c>
      <c r="CU168" s="55">
        <f t="shared" si="224"/>
        <v>0</v>
      </c>
      <c r="CV168" s="55">
        <f t="shared" si="224"/>
        <v>0</v>
      </c>
      <c r="CW168" s="55">
        <f t="shared" si="224"/>
        <v>2767</v>
      </c>
      <c r="CX168" s="55">
        <f t="shared" si="225"/>
        <v>0</v>
      </c>
      <c r="CY168" s="55">
        <f t="shared" si="225"/>
        <v>0</v>
      </c>
      <c r="CZ168" s="55">
        <f t="shared" si="225"/>
        <v>0</v>
      </c>
      <c r="DA168" s="55">
        <f t="shared" si="225"/>
        <v>0</v>
      </c>
      <c r="DB168" s="55">
        <f t="shared" si="225"/>
        <v>0</v>
      </c>
      <c r="DC168" s="55">
        <f t="shared" si="225"/>
        <v>0</v>
      </c>
      <c r="DD168" s="55">
        <f t="shared" si="225"/>
        <v>0</v>
      </c>
      <c r="DE168" s="55">
        <f t="shared" si="225"/>
        <v>2767</v>
      </c>
      <c r="DF168" s="55">
        <f t="shared" si="225"/>
        <v>0</v>
      </c>
    </row>
    <row r="169" spans="1:110" s="12" customFormat="1" ht="60" customHeight="1">
      <c r="A169" s="63" t="s">
        <v>144</v>
      </c>
      <c r="B169" s="64" t="s">
        <v>142</v>
      </c>
      <c r="C169" s="64" t="s">
        <v>143</v>
      </c>
      <c r="D169" s="65" t="s">
        <v>155</v>
      </c>
      <c r="E169" s="64" t="s">
        <v>145</v>
      </c>
      <c r="F169" s="55">
        <v>3270</v>
      </c>
      <c r="G169" s="55">
        <f>H169-F169</f>
        <v>199</v>
      </c>
      <c r="H169" s="55">
        <v>3469</v>
      </c>
      <c r="I169" s="55"/>
      <c r="J169" s="55">
        <v>3715</v>
      </c>
      <c r="K169" s="57"/>
      <c r="L169" s="57"/>
      <c r="M169" s="55">
        <v>3715</v>
      </c>
      <c r="N169" s="55">
        <f>O169-M169</f>
        <v>-408</v>
      </c>
      <c r="O169" s="55">
        <v>3307</v>
      </c>
      <c r="P169" s="55"/>
      <c r="Q169" s="55">
        <v>3307</v>
      </c>
      <c r="R169" s="57"/>
      <c r="S169" s="57"/>
      <c r="T169" s="55">
        <f>O169+R169</f>
        <v>3307</v>
      </c>
      <c r="U169" s="55">
        <f>Q169+S169</f>
        <v>3307</v>
      </c>
      <c r="V169" s="57"/>
      <c r="W169" s="57"/>
      <c r="X169" s="55">
        <f>T169+V169</f>
        <v>3307</v>
      </c>
      <c r="Y169" s="55">
        <f>U169+W169</f>
        <v>3307</v>
      </c>
      <c r="Z169" s="57"/>
      <c r="AA169" s="55">
        <f>X169+Z169</f>
        <v>3307</v>
      </c>
      <c r="AB169" s="55">
        <f>Y169</f>
        <v>3307</v>
      </c>
      <c r="AC169" s="57"/>
      <c r="AD169" s="57"/>
      <c r="AE169" s="57"/>
      <c r="AF169" s="55">
        <f>AA169+AC169</f>
        <v>3307</v>
      </c>
      <c r="AG169" s="57"/>
      <c r="AH169" s="55">
        <f>AB169</f>
        <v>3307</v>
      </c>
      <c r="AI169" s="57"/>
      <c r="AJ169" s="57"/>
      <c r="AK169" s="55">
        <f>AF169+AI169</f>
        <v>3307</v>
      </c>
      <c r="AL169" s="55">
        <f>AG169</f>
        <v>0</v>
      </c>
      <c r="AM169" s="55">
        <f>AN169-AK169</f>
        <v>0</v>
      </c>
      <c r="AN169" s="55">
        <v>3307</v>
      </c>
      <c r="AO169" s="57"/>
      <c r="AP169" s="57"/>
      <c r="AQ169" s="55">
        <f>AN169+AP169</f>
        <v>3307</v>
      </c>
      <c r="AR169" s="56">
        <f>AO169</f>
        <v>0</v>
      </c>
      <c r="AS169" s="57"/>
      <c r="AT169" s="55">
        <f>AQ169+AS169</f>
        <v>3307</v>
      </c>
      <c r="AU169" s="56">
        <f>AR169</f>
        <v>0</v>
      </c>
      <c r="AV169" s="57"/>
      <c r="AW169" s="57"/>
      <c r="AX169" s="57"/>
      <c r="AY169" s="55">
        <f>AT169+AV169+AW169+AX169</f>
        <v>3307</v>
      </c>
      <c r="AZ169" s="55">
        <f>AU169+AX169</f>
        <v>0</v>
      </c>
      <c r="BA169" s="57"/>
      <c r="BB169" s="57"/>
      <c r="BC169" s="57"/>
      <c r="BD169" s="57"/>
      <c r="BE169" s="55">
        <f>AY169+BA169+BB169+BC169+BD169</f>
        <v>3307</v>
      </c>
      <c r="BF169" s="56">
        <f>AZ169+BD169</f>
        <v>0</v>
      </c>
      <c r="BG169" s="55"/>
      <c r="BH169" s="55"/>
      <c r="BI169" s="55">
        <v>15000</v>
      </c>
      <c r="BJ169" s="58"/>
      <c r="BK169" s="58"/>
      <c r="BL169" s="55">
        <f>BE169+BG169+BH169+BI169+BJ169+BK169</f>
        <v>18307</v>
      </c>
      <c r="BM169" s="55">
        <f>BF169+BK169</f>
        <v>0</v>
      </c>
      <c r="BN169" s="57"/>
      <c r="BO169" s="57"/>
      <c r="BP169" s="57"/>
      <c r="BQ169" s="57"/>
      <c r="BR169" s="55">
        <f>BL169+BN169+BO169+BP169+BQ169</f>
        <v>18307</v>
      </c>
      <c r="BS169" s="55">
        <f>BM169+BQ169</f>
        <v>0</v>
      </c>
      <c r="BT169" s="55"/>
      <c r="BU169" s="55"/>
      <c r="BV169" s="55"/>
      <c r="BW169" s="55"/>
      <c r="BX169" s="55"/>
      <c r="BY169" s="55">
        <f>BR169+BT169+BU169+BV169+BW169+BX169</f>
        <v>18307</v>
      </c>
      <c r="BZ169" s="55">
        <f>BS169+BX169</f>
        <v>0</v>
      </c>
      <c r="CA169" s="55">
        <v>-8108</v>
      </c>
      <c r="CB169" s="57"/>
      <c r="CC169" s="55">
        <v>-7003</v>
      </c>
      <c r="CD169" s="55"/>
      <c r="CE169" s="57"/>
      <c r="CF169" s="55">
        <f>BY169+CA169+CB169+CC169+CE169</f>
        <v>3196</v>
      </c>
      <c r="CG169" s="55">
        <f>BZ169+CE169</f>
        <v>0</v>
      </c>
      <c r="CH169" s="57"/>
      <c r="CI169" s="56">
        <v>-213</v>
      </c>
      <c r="CJ169" s="57"/>
      <c r="CK169" s="57"/>
      <c r="CL169" s="57"/>
      <c r="CM169" s="57"/>
      <c r="CN169" s="57"/>
      <c r="CO169" s="55">
        <f>CF169+CH169+CI169+CJ169+CM169+CN169</f>
        <v>2983</v>
      </c>
      <c r="CP169" s="55">
        <f>CG169+CN169</f>
        <v>0</v>
      </c>
      <c r="CQ169" s="55"/>
      <c r="CR169" s="56">
        <v>-1</v>
      </c>
      <c r="CS169" s="56">
        <v>-215</v>
      </c>
      <c r="CT169" s="57"/>
      <c r="CU169" s="57"/>
      <c r="CV169" s="57"/>
      <c r="CW169" s="55">
        <f>CO169+CQ169+CR169+CS169+CT169+CU169+CV169</f>
        <v>2767</v>
      </c>
      <c r="CX169" s="55">
        <f>CP169+CV169</f>
        <v>0</v>
      </c>
      <c r="CY169" s="55"/>
      <c r="CZ169" s="57"/>
      <c r="DA169" s="57"/>
      <c r="DB169" s="57"/>
      <c r="DC169" s="57"/>
      <c r="DD169" s="57"/>
      <c r="DE169" s="55">
        <f>CW169+CY169+CZ169+DA169+DB169+DC169+DD169</f>
        <v>2767</v>
      </c>
      <c r="DF169" s="55">
        <f>CX169+DD169</f>
        <v>0</v>
      </c>
    </row>
    <row r="170" spans="1:110" s="12" customFormat="1" ht="18" customHeight="1">
      <c r="A170" s="63"/>
      <c r="B170" s="64"/>
      <c r="C170" s="64"/>
      <c r="D170" s="65"/>
      <c r="E170" s="64"/>
      <c r="F170" s="5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5"/>
      <c r="AL170" s="55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8"/>
      <c r="BH170" s="58"/>
      <c r="BI170" s="58"/>
      <c r="BJ170" s="58"/>
      <c r="BK170" s="58"/>
      <c r="BL170" s="58"/>
      <c r="BM170" s="58"/>
      <c r="BN170" s="57"/>
      <c r="BO170" s="57"/>
      <c r="BP170" s="57"/>
      <c r="BQ170" s="57"/>
      <c r="BR170" s="57"/>
      <c r="BS170" s="57"/>
      <c r="BT170" s="55"/>
      <c r="BU170" s="55"/>
      <c r="BV170" s="55"/>
      <c r="BW170" s="55"/>
      <c r="BX170" s="55"/>
      <c r="BY170" s="55"/>
      <c r="BZ170" s="55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</row>
    <row r="171" spans="1:110" s="12" customFormat="1" ht="18" customHeight="1">
      <c r="A171" s="49" t="s">
        <v>49</v>
      </c>
      <c r="B171" s="50" t="s">
        <v>142</v>
      </c>
      <c r="C171" s="50" t="s">
        <v>159</v>
      </c>
      <c r="D171" s="61"/>
      <c r="E171" s="50"/>
      <c r="F171" s="62">
        <f t="shared" ref="F171:O171" si="227">F172+F174+F177</f>
        <v>274994</v>
      </c>
      <c r="G171" s="62">
        <f t="shared" si="227"/>
        <v>94406</v>
      </c>
      <c r="H171" s="62">
        <f t="shared" si="227"/>
        <v>369400</v>
      </c>
      <c r="I171" s="62">
        <f t="shared" si="227"/>
        <v>0</v>
      </c>
      <c r="J171" s="62">
        <f t="shared" si="227"/>
        <v>412530</v>
      </c>
      <c r="K171" s="62">
        <f t="shared" si="227"/>
        <v>0</v>
      </c>
      <c r="L171" s="62">
        <f t="shared" si="227"/>
        <v>0</v>
      </c>
      <c r="M171" s="62">
        <f t="shared" si="227"/>
        <v>412530</v>
      </c>
      <c r="N171" s="62">
        <f t="shared" si="227"/>
        <v>-239355</v>
      </c>
      <c r="O171" s="62">
        <f t="shared" si="227"/>
        <v>173175</v>
      </c>
      <c r="P171" s="62">
        <f t="shared" ref="P171:U171" si="228">P172+P174+P177</f>
        <v>0</v>
      </c>
      <c r="Q171" s="62">
        <f t="shared" si="228"/>
        <v>177686</v>
      </c>
      <c r="R171" s="62">
        <f t="shared" si="228"/>
        <v>0</v>
      </c>
      <c r="S171" s="62">
        <f t="shared" si="228"/>
        <v>0</v>
      </c>
      <c r="T171" s="62">
        <f t="shared" si="228"/>
        <v>173175</v>
      </c>
      <c r="U171" s="62">
        <f t="shared" si="228"/>
        <v>177686</v>
      </c>
      <c r="V171" s="62">
        <f t="shared" ref="V171:AB171" si="229">V172+V174+V177</f>
        <v>0</v>
      </c>
      <c r="W171" s="62">
        <f t="shared" si="229"/>
        <v>0</v>
      </c>
      <c r="X171" s="62">
        <f t="shared" si="229"/>
        <v>173175</v>
      </c>
      <c r="Y171" s="62">
        <f t="shared" si="229"/>
        <v>177686</v>
      </c>
      <c r="Z171" s="62">
        <f t="shared" si="229"/>
        <v>0</v>
      </c>
      <c r="AA171" s="62">
        <f t="shared" si="229"/>
        <v>173175</v>
      </c>
      <c r="AB171" s="62">
        <f t="shared" si="229"/>
        <v>177686</v>
      </c>
      <c r="AC171" s="62">
        <f>AC172+AC174+AC177</f>
        <v>0</v>
      </c>
      <c r="AD171" s="62">
        <f>AD172+AD174+AD177</f>
        <v>0</v>
      </c>
      <c r="AE171" s="62"/>
      <c r="AF171" s="62">
        <f t="shared" ref="AF171:BS171" si="230">AF172+AF174+AF177</f>
        <v>173175</v>
      </c>
      <c r="AG171" s="62">
        <f t="shared" si="230"/>
        <v>0</v>
      </c>
      <c r="AH171" s="62">
        <f t="shared" si="230"/>
        <v>177686</v>
      </c>
      <c r="AI171" s="62">
        <f t="shared" si="230"/>
        <v>0</v>
      </c>
      <c r="AJ171" s="62">
        <f t="shared" si="230"/>
        <v>0</v>
      </c>
      <c r="AK171" s="62">
        <f t="shared" si="230"/>
        <v>173175</v>
      </c>
      <c r="AL171" s="62">
        <f t="shared" si="230"/>
        <v>0</v>
      </c>
      <c r="AM171" s="62">
        <f t="shared" si="230"/>
        <v>19101</v>
      </c>
      <c r="AN171" s="62">
        <f t="shared" si="230"/>
        <v>192276</v>
      </c>
      <c r="AO171" s="62">
        <f t="shared" si="230"/>
        <v>0</v>
      </c>
      <c r="AP171" s="62">
        <f t="shared" si="230"/>
        <v>0</v>
      </c>
      <c r="AQ171" s="62">
        <f t="shared" si="230"/>
        <v>192276</v>
      </c>
      <c r="AR171" s="62">
        <f t="shared" si="230"/>
        <v>0</v>
      </c>
      <c r="AS171" s="62">
        <f t="shared" si="230"/>
        <v>0</v>
      </c>
      <c r="AT171" s="62">
        <f t="shared" si="230"/>
        <v>192276</v>
      </c>
      <c r="AU171" s="62">
        <f t="shared" si="230"/>
        <v>0</v>
      </c>
      <c r="AV171" s="62">
        <f t="shared" si="230"/>
        <v>0</v>
      </c>
      <c r="AW171" s="62">
        <f t="shared" si="230"/>
        <v>24795</v>
      </c>
      <c r="AX171" s="62">
        <f t="shared" si="230"/>
        <v>0</v>
      </c>
      <c r="AY171" s="62">
        <f t="shared" si="230"/>
        <v>217071</v>
      </c>
      <c r="AZ171" s="62">
        <f t="shared" si="230"/>
        <v>0</v>
      </c>
      <c r="BA171" s="62">
        <f t="shared" si="230"/>
        <v>0</v>
      </c>
      <c r="BB171" s="62">
        <f t="shared" si="230"/>
        <v>0</v>
      </c>
      <c r="BC171" s="62">
        <f t="shared" si="230"/>
        <v>0</v>
      </c>
      <c r="BD171" s="62">
        <f t="shared" si="230"/>
        <v>0</v>
      </c>
      <c r="BE171" s="62">
        <f t="shared" si="230"/>
        <v>217071</v>
      </c>
      <c r="BF171" s="62">
        <f t="shared" si="230"/>
        <v>0</v>
      </c>
      <c r="BG171" s="62">
        <f t="shared" si="230"/>
        <v>0</v>
      </c>
      <c r="BH171" s="62">
        <f t="shared" si="230"/>
        <v>0</v>
      </c>
      <c r="BI171" s="62">
        <f t="shared" si="230"/>
        <v>0</v>
      </c>
      <c r="BJ171" s="62">
        <f t="shared" si="230"/>
        <v>0</v>
      </c>
      <c r="BK171" s="62">
        <f t="shared" si="230"/>
        <v>0</v>
      </c>
      <c r="BL171" s="62">
        <f t="shared" si="230"/>
        <v>217071</v>
      </c>
      <c r="BM171" s="62">
        <f t="shared" si="230"/>
        <v>0</v>
      </c>
      <c r="BN171" s="62">
        <f t="shared" si="230"/>
        <v>0</v>
      </c>
      <c r="BO171" s="62">
        <f t="shared" si="230"/>
        <v>0</v>
      </c>
      <c r="BP171" s="62">
        <f t="shared" si="230"/>
        <v>0</v>
      </c>
      <c r="BQ171" s="62">
        <f t="shared" si="230"/>
        <v>0</v>
      </c>
      <c r="BR171" s="62">
        <f t="shared" si="230"/>
        <v>217071</v>
      </c>
      <c r="BS171" s="62">
        <f t="shared" si="230"/>
        <v>0</v>
      </c>
      <c r="BT171" s="62">
        <f>BT172+BT174+BT177</f>
        <v>0</v>
      </c>
      <c r="BU171" s="62">
        <f t="shared" ref="BU171:DF171" si="231">BU172+BU174+BU177</f>
        <v>0</v>
      </c>
      <c r="BV171" s="62">
        <f t="shared" si="231"/>
        <v>0</v>
      </c>
      <c r="BW171" s="62">
        <f t="shared" si="231"/>
        <v>0</v>
      </c>
      <c r="BX171" s="62">
        <f t="shared" si="231"/>
        <v>0</v>
      </c>
      <c r="BY171" s="62">
        <f t="shared" si="231"/>
        <v>217071</v>
      </c>
      <c r="BZ171" s="62">
        <f t="shared" si="231"/>
        <v>0</v>
      </c>
      <c r="CA171" s="62">
        <f t="shared" si="231"/>
        <v>-91</v>
      </c>
      <c r="CB171" s="62">
        <f t="shared" si="231"/>
        <v>0</v>
      </c>
      <c r="CC171" s="62">
        <f t="shared" si="231"/>
        <v>0</v>
      </c>
      <c r="CD171" s="62">
        <f>CD172+CD174+CD177</f>
        <v>28800</v>
      </c>
      <c r="CE171" s="62">
        <f t="shared" si="231"/>
        <v>0</v>
      </c>
      <c r="CF171" s="62">
        <f t="shared" si="231"/>
        <v>245780</v>
      </c>
      <c r="CG171" s="62">
        <f t="shared" si="231"/>
        <v>0</v>
      </c>
      <c r="CH171" s="62">
        <f t="shared" si="231"/>
        <v>-6</v>
      </c>
      <c r="CI171" s="62">
        <f t="shared" si="231"/>
        <v>0</v>
      </c>
      <c r="CJ171" s="62">
        <f t="shared" si="231"/>
        <v>0</v>
      </c>
      <c r="CK171" s="62"/>
      <c r="CL171" s="62"/>
      <c r="CM171" s="62">
        <f t="shared" si="231"/>
        <v>10000</v>
      </c>
      <c r="CN171" s="62">
        <f t="shared" si="231"/>
        <v>0</v>
      </c>
      <c r="CO171" s="62">
        <f t="shared" si="231"/>
        <v>255774</v>
      </c>
      <c r="CP171" s="62">
        <f t="shared" si="231"/>
        <v>0</v>
      </c>
      <c r="CQ171" s="62">
        <f t="shared" si="231"/>
        <v>0</v>
      </c>
      <c r="CR171" s="62">
        <f t="shared" si="231"/>
        <v>0</v>
      </c>
      <c r="CS171" s="62">
        <f t="shared" si="231"/>
        <v>0</v>
      </c>
      <c r="CT171" s="62">
        <f t="shared" si="231"/>
        <v>0</v>
      </c>
      <c r="CU171" s="62">
        <f t="shared" si="231"/>
        <v>0</v>
      </c>
      <c r="CV171" s="62">
        <f t="shared" si="231"/>
        <v>0</v>
      </c>
      <c r="CW171" s="62">
        <f t="shared" si="231"/>
        <v>255774</v>
      </c>
      <c r="CX171" s="62">
        <f t="shared" si="231"/>
        <v>0</v>
      </c>
      <c r="CY171" s="62">
        <f t="shared" si="231"/>
        <v>0</v>
      </c>
      <c r="CZ171" s="62">
        <f t="shared" si="231"/>
        <v>0</v>
      </c>
      <c r="DA171" s="62">
        <f t="shared" si="231"/>
        <v>27214</v>
      </c>
      <c r="DB171" s="62">
        <f t="shared" si="231"/>
        <v>0</v>
      </c>
      <c r="DC171" s="62">
        <f t="shared" si="231"/>
        <v>0</v>
      </c>
      <c r="DD171" s="62">
        <f t="shared" si="231"/>
        <v>0</v>
      </c>
      <c r="DE171" s="62">
        <f t="shared" si="231"/>
        <v>282988</v>
      </c>
      <c r="DF171" s="62">
        <f t="shared" si="231"/>
        <v>0</v>
      </c>
    </row>
    <row r="172" spans="1:110" s="12" customFormat="1" ht="79.5" hidden="1" customHeight="1">
      <c r="A172" s="63" t="s">
        <v>140</v>
      </c>
      <c r="B172" s="64" t="s">
        <v>142</v>
      </c>
      <c r="C172" s="64" t="s">
        <v>159</v>
      </c>
      <c r="D172" s="65" t="s">
        <v>131</v>
      </c>
      <c r="E172" s="50"/>
      <c r="F172" s="62">
        <f t="shared" ref="F172:AL172" si="232">F173</f>
        <v>0</v>
      </c>
      <c r="G172" s="66">
        <f t="shared" si="232"/>
        <v>9403</v>
      </c>
      <c r="H172" s="66">
        <f t="shared" si="232"/>
        <v>9403</v>
      </c>
      <c r="I172" s="66">
        <f t="shared" si="232"/>
        <v>0</v>
      </c>
      <c r="J172" s="66">
        <f t="shared" si="232"/>
        <v>9073</v>
      </c>
      <c r="K172" s="66">
        <f t="shared" si="232"/>
        <v>0</v>
      </c>
      <c r="L172" s="66">
        <f t="shared" si="232"/>
        <v>0</v>
      </c>
      <c r="M172" s="66">
        <f t="shared" si="232"/>
        <v>9073</v>
      </c>
      <c r="N172" s="66">
        <f t="shared" si="232"/>
        <v>-9073</v>
      </c>
      <c r="O172" s="66">
        <f t="shared" si="232"/>
        <v>0</v>
      </c>
      <c r="P172" s="66">
        <f t="shared" si="232"/>
        <v>0</v>
      </c>
      <c r="Q172" s="66">
        <f t="shared" si="232"/>
        <v>0</v>
      </c>
      <c r="R172" s="66">
        <f t="shared" si="232"/>
        <v>0</v>
      </c>
      <c r="S172" s="66">
        <f t="shared" si="232"/>
        <v>0</v>
      </c>
      <c r="T172" s="66">
        <f t="shared" si="232"/>
        <v>0</v>
      </c>
      <c r="U172" s="66">
        <f t="shared" si="232"/>
        <v>0</v>
      </c>
      <c r="V172" s="66">
        <f t="shared" si="232"/>
        <v>0</v>
      </c>
      <c r="W172" s="66">
        <f t="shared" si="232"/>
        <v>0</v>
      </c>
      <c r="X172" s="66">
        <f t="shared" si="232"/>
        <v>0</v>
      </c>
      <c r="Y172" s="66">
        <f t="shared" si="232"/>
        <v>0</v>
      </c>
      <c r="Z172" s="66">
        <f t="shared" si="232"/>
        <v>0</v>
      </c>
      <c r="AA172" s="66">
        <f t="shared" si="232"/>
        <v>0</v>
      </c>
      <c r="AB172" s="66">
        <f t="shared" si="232"/>
        <v>0</v>
      </c>
      <c r="AC172" s="66">
        <f t="shared" si="232"/>
        <v>0</v>
      </c>
      <c r="AD172" s="66">
        <f t="shared" si="232"/>
        <v>0</v>
      </c>
      <c r="AE172" s="66"/>
      <c r="AF172" s="66">
        <f t="shared" si="232"/>
        <v>0</v>
      </c>
      <c r="AG172" s="66">
        <f t="shared" si="232"/>
        <v>0</v>
      </c>
      <c r="AH172" s="66">
        <f t="shared" si="232"/>
        <v>0</v>
      </c>
      <c r="AI172" s="66">
        <f t="shared" si="232"/>
        <v>0</v>
      </c>
      <c r="AJ172" s="66">
        <f t="shared" si="232"/>
        <v>0</v>
      </c>
      <c r="AK172" s="66">
        <f t="shared" si="232"/>
        <v>0</v>
      </c>
      <c r="AL172" s="66">
        <f t="shared" si="232"/>
        <v>0</v>
      </c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8"/>
      <c r="BH172" s="58"/>
      <c r="BI172" s="58"/>
      <c r="BJ172" s="58"/>
      <c r="BK172" s="58"/>
      <c r="BL172" s="58"/>
      <c r="BM172" s="58"/>
      <c r="BN172" s="57"/>
      <c r="BO172" s="57"/>
      <c r="BP172" s="57"/>
      <c r="BQ172" s="57"/>
      <c r="BR172" s="57"/>
      <c r="BS172" s="57"/>
      <c r="BT172" s="55"/>
      <c r="BU172" s="55"/>
      <c r="BV172" s="55"/>
      <c r="BW172" s="55"/>
      <c r="BX172" s="55"/>
      <c r="BY172" s="55"/>
      <c r="BZ172" s="55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</row>
    <row r="173" spans="1:110" s="12" customFormat="1" ht="45" hidden="1" customHeight="1">
      <c r="A173" s="63" t="s">
        <v>242</v>
      </c>
      <c r="B173" s="64" t="s">
        <v>142</v>
      </c>
      <c r="C173" s="64" t="s">
        <v>159</v>
      </c>
      <c r="D173" s="65" t="s">
        <v>131</v>
      </c>
      <c r="E173" s="64" t="s">
        <v>243</v>
      </c>
      <c r="F173" s="62"/>
      <c r="G173" s="55">
        <f>H173-F173</f>
        <v>9403</v>
      </c>
      <c r="H173" s="66">
        <v>9403</v>
      </c>
      <c r="I173" s="66"/>
      <c r="J173" s="66">
        <v>9073</v>
      </c>
      <c r="K173" s="57"/>
      <c r="L173" s="57"/>
      <c r="M173" s="55">
        <v>9073</v>
      </c>
      <c r="N173" s="55">
        <f>O173-M173</f>
        <v>-9073</v>
      </c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8"/>
      <c r="BH173" s="58"/>
      <c r="BI173" s="58"/>
      <c r="BJ173" s="58"/>
      <c r="BK173" s="58"/>
      <c r="BL173" s="58"/>
      <c r="BM173" s="58"/>
      <c r="BN173" s="57"/>
      <c r="BO173" s="57"/>
      <c r="BP173" s="57"/>
      <c r="BQ173" s="57"/>
      <c r="BR173" s="57"/>
      <c r="BS173" s="57"/>
      <c r="BT173" s="55"/>
      <c r="BU173" s="55"/>
      <c r="BV173" s="55"/>
      <c r="BW173" s="55"/>
      <c r="BX173" s="55"/>
      <c r="BY173" s="55"/>
      <c r="BZ173" s="55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</row>
    <row r="174" spans="1:110" s="12" customFormat="1" ht="16.5">
      <c r="A174" s="63" t="s">
        <v>160</v>
      </c>
      <c r="B174" s="64" t="s">
        <v>142</v>
      </c>
      <c r="C174" s="64" t="s">
        <v>159</v>
      </c>
      <c r="D174" s="65" t="s">
        <v>161</v>
      </c>
      <c r="E174" s="64"/>
      <c r="F174" s="66">
        <f t="shared" ref="F174:V175" si="233">F175</f>
        <v>1968</v>
      </c>
      <c r="G174" s="66">
        <f t="shared" si="233"/>
        <v>225</v>
      </c>
      <c r="H174" s="66">
        <f t="shared" si="233"/>
        <v>2193</v>
      </c>
      <c r="I174" s="66">
        <f t="shared" si="233"/>
        <v>0</v>
      </c>
      <c r="J174" s="66">
        <f t="shared" si="233"/>
        <v>2530</v>
      </c>
      <c r="K174" s="66">
        <f t="shared" si="233"/>
        <v>0</v>
      </c>
      <c r="L174" s="66">
        <f t="shared" si="233"/>
        <v>0</v>
      </c>
      <c r="M174" s="66">
        <f t="shared" si="233"/>
        <v>2530</v>
      </c>
      <c r="N174" s="66">
        <f t="shared" si="233"/>
        <v>-2530</v>
      </c>
      <c r="O174" s="66">
        <f t="shared" si="233"/>
        <v>0</v>
      </c>
      <c r="P174" s="66">
        <f t="shared" si="233"/>
        <v>0</v>
      </c>
      <c r="Q174" s="66">
        <f t="shared" si="233"/>
        <v>0</v>
      </c>
      <c r="R174" s="66">
        <f t="shared" si="233"/>
        <v>0</v>
      </c>
      <c r="S174" s="66">
        <f t="shared" si="233"/>
        <v>0</v>
      </c>
      <c r="T174" s="66">
        <f t="shared" si="233"/>
        <v>0</v>
      </c>
      <c r="U174" s="66">
        <f t="shared" si="233"/>
        <v>0</v>
      </c>
      <c r="V174" s="66">
        <f t="shared" si="233"/>
        <v>0</v>
      </c>
      <c r="W174" s="66">
        <f t="shared" ref="V174:AK175" si="234">W175</f>
        <v>0</v>
      </c>
      <c r="X174" s="66">
        <f t="shared" si="234"/>
        <v>0</v>
      </c>
      <c r="Y174" s="66">
        <f t="shared" si="234"/>
        <v>0</v>
      </c>
      <c r="Z174" s="66">
        <f t="shared" si="234"/>
        <v>0</v>
      </c>
      <c r="AA174" s="66">
        <f t="shared" si="234"/>
        <v>0</v>
      </c>
      <c r="AB174" s="66">
        <f t="shared" si="234"/>
        <v>0</v>
      </c>
      <c r="AC174" s="66">
        <f t="shared" si="234"/>
        <v>0</v>
      </c>
      <c r="AD174" s="66">
        <f t="shared" si="234"/>
        <v>0</v>
      </c>
      <c r="AE174" s="66"/>
      <c r="AF174" s="66">
        <f t="shared" si="234"/>
        <v>0</v>
      </c>
      <c r="AG174" s="66">
        <f t="shared" si="234"/>
        <v>0</v>
      </c>
      <c r="AH174" s="66">
        <f t="shared" si="234"/>
        <v>0</v>
      </c>
      <c r="AI174" s="66">
        <f t="shared" si="234"/>
        <v>0</v>
      </c>
      <c r="AJ174" s="66">
        <f t="shared" si="234"/>
        <v>0</v>
      </c>
      <c r="AK174" s="66">
        <f t="shared" si="234"/>
        <v>0</v>
      </c>
      <c r="AL174" s="66">
        <f t="shared" ref="AI174:AL175" si="235">AL175</f>
        <v>0</v>
      </c>
      <c r="AM174" s="55">
        <f t="shared" ref="AM174:BB175" si="236">AM175</f>
        <v>2543</v>
      </c>
      <c r="AN174" s="55">
        <f t="shared" si="236"/>
        <v>2543</v>
      </c>
      <c r="AO174" s="55">
        <f t="shared" si="236"/>
        <v>0</v>
      </c>
      <c r="AP174" s="55">
        <f t="shared" si="236"/>
        <v>0</v>
      </c>
      <c r="AQ174" s="55">
        <f t="shared" si="236"/>
        <v>2543</v>
      </c>
      <c r="AR174" s="55">
        <f t="shared" si="236"/>
        <v>0</v>
      </c>
      <c r="AS174" s="55">
        <f t="shared" si="236"/>
        <v>0</v>
      </c>
      <c r="AT174" s="55">
        <f t="shared" si="236"/>
        <v>2543</v>
      </c>
      <c r="AU174" s="55">
        <f t="shared" si="236"/>
        <v>0</v>
      </c>
      <c r="AV174" s="55">
        <f t="shared" si="236"/>
        <v>0</v>
      </c>
      <c r="AW174" s="55">
        <f t="shared" si="236"/>
        <v>0</v>
      </c>
      <c r="AX174" s="55">
        <f t="shared" si="236"/>
        <v>0</v>
      </c>
      <c r="AY174" s="55">
        <f t="shared" si="236"/>
        <v>2543</v>
      </c>
      <c r="AZ174" s="55">
        <f t="shared" si="236"/>
        <v>0</v>
      </c>
      <c r="BA174" s="55">
        <f t="shared" si="236"/>
        <v>0</v>
      </c>
      <c r="BB174" s="55">
        <f t="shared" si="236"/>
        <v>0</v>
      </c>
      <c r="BC174" s="55">
        <f t="shared" ref="BC174:BX175" si="237">BC175</f>
        <v>0</v>
      </c>
      <c r="BD174" s="55">
        <f t="shared" si="237"/>
        <v>0</v>
      </c>
      <c r="BE174" s="55">
        <f t="shared" si="237"/>
        <v>2543</v>
      </c>
      <c r="BF174" s="55">
        <f t="shared" si="237"/>
        <v>0</v>
      </c>
      <c r="BG174" s="55">
        <f t="shared" si="237"/>
        <v>0</v>
      </c>
      <c r="BH174" s="55">
        <f t="shared" si="237"/>
        <v>0</v>
      </c>
      <c r="BI174" s="55">
        <f t="shared" si="237"/>
        <v>0</v>
      </c>
      <c r="BJ174" s="55">
        <f t="shared" si="237"/>
        <v>0</v>
      </c>
      <c r="BK174" s="55">
        <f t="shared" si="237"/>
        <v>0</v>
      </c>
      <c r="BL174" s="55">
        <f t="shared" si="237"/>
        <v>2543</v>
      </c>
      <c r="BM174" s="55">
        <f t="shared" si="237"/>
        <v>0</v>
      </c>
      <c r="BN174" s="55">
        <f t="shared" si="237"/>
        <v>0</v>
      </c>
      <c r="BO174" s="55">
        <f t="shared" si="237"/>
        <v>0</v>
      </c>
      <c r="BP174" s="55">
        <f t="shared" si="237"/>
        <v>0</v>
      </c>
      <c r="BQ174" s="55">
        <f t="shared" si="237"/>
        <v>0</v>
      </c>
      <c r="BR174" s="55">
        <f t="shared" si="237"/>
        <v>2543</v>
      </c>
      <c r="BS174" s="55">
        <f t="shared" ref="BM174:BS175" si="238">BS175</f>
        <v>0</v>
      </c>
      <c r="BT174" s="55">
        <f t="shared" si="237"/>
        <v>0</v>
      </c>
      <c r="BU174" s="55">
        <f t="shared" si="237"/>
        <v>0</v>
      </c>
      <c r="BV174" s="55">
        <f t="shared" si="237"/>
        <v>0</v>
      </c>
      <c r="BW174" s="55">
        <f t="shared" si="237"/>
        <v>0</v>
      </c>
      <c r="BX174" s="55">
        <f t="shared" si="237"/>
        <v>0</v>
      </c>
      <c r="BY174" s="55">
        <f t="shared" ref="BT174:CI175" si="239">BY175</f>
        <v>2543</v>
      </c>
      <c r="BZ174" s="55">
        <f t="shared" si="239"/>
        <v>0</v>
      </c>
      <c r="CA174" s="55">
        <f t="shared" si="239"/>
        <v>0</v>
      </c>
      <c r="CB174" s="55">
        <f t="shared" si="239"/>
        <v>0</v>
      </c>
      <c r="CC174" s="55">
        <f t="shared" si="239"/>
        <v>0</v>
      </c>
      <c r="CD174" s="55">
        <f t="shared" si="239"/>
        <v>0</v>
      </c>
      <c r="CE174" s="55">
        <f t="shared" si="239"/>
        <v>0</v>
      </c>
      <c r="CF174" s="55">
        <f t="shared" si="239"/>
        <v>2543</v>
      </c>
      <c r="CG174" s="55">
        <f t="shared" si="239"/>
        <v>0</v>
      </c>
      <c r="CH174" s="55">
        <f t="shared" si="239"/>
        <v>-235</v>
      </c>
      <c r="CI174" s="55">
        <f t="shared" si="239"/>
        <v>0</v>
      </c>
      <c r="CJ174" s="55">
        <f t="shared" ref="CJ174:CY175" si="240">CJ175</f>
        <v>0</v>
      </c>
      <c r="CK174" s="55"/>
      <c r="CL174" s="55"/>
      <c r="CM174" s="55">
        <f t="shared" si="240"/>
        <v>0</v>
      </c>
      <c r="CN174" s="55">
        <f t="shared" si="240"/>
        <v>0</v>
      </c>
      <c r="CO174" s="55">
        <f t="shared" si="240"/>
        <v>2308</v>
      </c>
      <c r="CP174" s="55">
        <f t="shared" si="240"/>
        <v>0</v>
      </c>
      <c r="CQ174" s="55">
        <f t="shared" si="240"/>
        <v>0</v>
      </c>
      <c r="CR174" s="55">
        <f t="shared" si="240"/>
        <v>0</v>
      </c>
      <c r="CS174" s="55">
        <f t="shared" si="240"/>
        <v>0</v>
      </c>
      <c r="CT174" s="55">
        <f t="shared" si="240"/>
        <v>0</v>
      </c>
      <c r="CU174" s="55">
        <f t="shared" si="240"/>
        <v>0</v>
      </c>
      <c r="CV174" s="55">
        <f t="shared" si="240"/>
        <v>0</v>
      </c>
      <c r="CW174" s="55">
        <f t="shared" si="240"/>
        <v>2308</v>
      </c>
      <c r="CX174" s="55">
        <f t="shared" si="240"/>
        <v>0</v>
      </c>
      <c r="CY174" s="55">
        <f t="shared" si="240"/>
        <v>0</v>
      </c>
      <c r="CZ174" s="55">
        <f t="shared" ref="CX174:DF175" si="241">CZ175</f>
        <v>0</v>
      </c>
      <c r="DA174" s="55">
        <f t="shared" si="241"/>
        <v>0</v>
      </c>
      <c r="DB174" s="55">
        <f t="shared" si="241"/>
        <v>0</v>
      </c>
      <c r="DC174" s="55">
        <f t="shared" si="241"/>
        <v>0</v>
      </c>
      <c r="DD174" s="55">
        <f t="shared" si="241"/>
        <v>0</v>
      </c>
      <c r="DE174" s="55">
        <f t="shared" si="241"/>
        <v>2308</v>
      </c>
      <c r="DF174" s="55">
        <f t="shared" si="241"/>
        <v>0</v>
      </c>
    </row>
    <row r="175" spans="1:110" s="12" customFormat="1" ht="101.25" customHeight="1">
      <c r="A175" s="98" t="s">
        <v>560</v>
      </c>
      <c r="B175" s="64" t="s">
        <v>142</v>
      </c>
      <c r="C175" s="64" t="s">
        <v>159</v>
      </c>
      <c r="D175" s="65" t="s">
        <v>204</v>
      </c>
      <c r="E175" s="64"/>
      <c r="F175" s="66">
        <f t="shared" si="233"/>
        <v>1968</v>
      </c>
      <c r="G175" s="66">
        <f t="shared" si="233"/>
        <v>225</v>
      </c>
      <c r="H175" s="66">
        <f t="shared" si="233"/>
        <v>2193</v>
      </c>
      <c r="I175" s="66">
        <f t="shared" si="233"/>
        <v>0</v>
      </c>
      <c r="J175" s="66">
        <f t="shared" si="233"/>
        <v>2530</v>
      </c>
      <c r="K175" s="66">
        <f t="shared" si="233"/>
        <v>0</v>
      </c>
      <c r="L175" s="66">
        <f t="shared" si="233"/>
        <v>0</v>
      </c>
      <c r="M175" s="66">
        <f t="shared" si="233"/>
        <v>2530</v>
      </c>
      <c r="N175" s="66">
        <f t="shared" si="233"/>
        <v>-2530</v>
      </c>
      <c r="O175" s="66">
        <f t="shared" si="233"/>
        <v>0</v>
      </c>
      <c r="P175" s="66">
        <f t="shared" si="233"/>
        <v>0</v>
      </c>
      <c r="Q175" s="66">
        <f t="shared" si="233"/>
        <v>0</v>
      </c>
      <c r="R175" s="66">
        <f t="shared" si="233"/>
        <v>0</v>
      </c>
      <c r="S175" s="66">
        <f t="shared" si="233"/>
        <v>0</v>
      </c>
      <c r="T175" s="66">
        <f t="shared" si="233"/>
        <v>0</v>
      </c>
      <c r="U175" s="66">
        <f t="shared" si="233"/>
        <v>0</v>
      </c>
      <c r="V175" s="66">
        <f t="shared" si="234"/>
        <v>0</v>
      </c>
      <c r="W175" s="66">
        <f t="shared" si="234"/>
        <v>0</v>
      </c>
      <c r="X175" s="66">
        <f t="shared" si="234"/>
        <v>0</v>
      </c>
      <c r="Y175" s="66">
        <f t="shared" si="234"/>
        <v>0</v>
      </c>
      <c r="Z175" s="66">
        <f t="shared" si="234"/>
        <v>0</v>
      </c>
      <c r="AA175" s="66">
        <f t="shared" si="234"/>
        <v>0</v>
      </c>
      <c r="AB175" s="66">
        <f t="shared" si="234"/>
        <v>0</v>
      </c>
      <c r="AC175" s="66">
        <f t="shared" si="234"/>
        <v>0</v>
      </c>
      <c r="AD175" s="66">
        <f t="shared" si="234"/>
        <v>0</v>
      </c>
      <c r="AE175" s="66"/>
      <c r="AF175" s="66">
        <f t="shared" si="234"/>
        <v>0</v>
      </c>
      <c r="AG175" s="66">
        <f t="shared" si="234"/>
        <v>0</v>
      </c>
      <c r="AH175" s="66">
        <f t="shared" si="234"/>
        <v>0</v>
      </c>
      <c r="AI175" s="66">
        <f t="shared" si="235"/>
        <v>0</v>
      </c>
      <c r="AJ175" s="66">
        <f t="shared" si="235"/>
        <v>0</v>
      </c>
      <c r="AK175" s="66">
        <f t="shared" si="235"/>
        <v>0</v>
      </c>
      <c r="AL175" s="66">
        <f t="shared" si="235"/>
        <v>0</v>
      </c>
      <c r="AM175" s="55">
        <f t="shared" si="236"/>
        <v>2543</v>
      </c>
      <c r="AN175" s="55">
        <f t="shared" si="236"/>
        <v>2543</v>
      </c>
      <c r="AO175" s="55">
        <f t="shared" si="236"/>
        <v>0</v>
      </c>
      <c r="AP175" s="55">
        <f t="shared" si="236"/>
        <v>0</v>
      </c>
      <c r="AQ175" s="55">
        <f t="shared" si="236"/>
        <v>2543</v>
      </c>
      <c r="AR175" s="55">
        <f t="shared" si="236"/>
        <v>0</v>
      </c>
      <c r="AS175" s="55">
        <f t="shared" si="236"/>
        <v>0</v>
      </c>
      <c r="AT175" s="55">
        <f t="shared" si="236"/>
        <v>2543</v>
      </c>
      <c r="AU175" s="55">
        <f t="shared" si="236"/>
        <v>0</v>
      </c>
      <c r="AV175" s="55">
        <f t="shared" si="236"/>
        <v>0</v>
      </c>
      <c r="AW175" s="55">
        <f t="shared" si="236"/>
        <v>0</v>
      </c>
      <c r="AX175" s="55">
        <f t="shared" si="236"/>
        <v>0</v>
      </c>
      <c r="AY175" s="55">
        <f t="shared" si="236"/>
        <v>2543</v>
      </c>
      <c r="AZ175" s="55">
        <f t="shared" si="236"/>
        <v>0</v>
      </c>
      <c r="BA175" s="55">
        <f t="shared" si="236"/>
        <v>0</v>
      </c>
      <c r="BB175" s="55">
        <f t="shared" si="236"/>
        <v>0</v>
      </c>
      <c r="BC175" s="55">
        <f t="shared" si="237"/>
        <v>0</v>
      </c>
      <c r="BD175" s="55">
        <f t="shared" si="237"/>
        <v>0</v>
      </c>
      <c r="BE175" s="55">
        <f t="shared" si="237"/>
        <v>2543</v>
      </c>
      <c r="BF175" s="55">
        <f t="shared" si="237"/>
        <v>0</v>
      </c>
      <c r="BG175" s="55">
        <f t="shared" si="237"/>
        <v>0</v>
      </c>
      <c r="BH175" s="55">
        <f t="shared" si="237"/>
        <v>0</v>
      </c>
      <c r="BI175" s="55">
        <f t="shared" si="237"/>
        <v>0</v>
      </c>
      <c r="BJ175" s="55">
        <f t="shared" si="237"/>
        <v>0</v>
      </c>
      <c r="BK175" s="55">
        <f t="shared" si="237"/>
        <v>0</v>
      </c>
      <c r="BL175" s="55">
        <f t="shared" si="237"/>
        <v>2543</v>
      </c>
      <c r="BM175" s="55">
        <f t="shared" si="238"/>
        <v>0</v>
      </c>
      <c r="BN175" s="55">
        <f t="shared" si="238"/>
        <v>0</v>
      </c>
      <c r="BO175" s="55">
        <f t="shared" si="238"/>
        <v>0</v>
      </c>
      <c r="BP175" s="55">
        <f t="shared" si="238"/>
        <v>0</v>
      </c>
      <c r="BQ175" s="55">
        <f t="shared" si="238"/>
        <v>0</v>
      </c>
      <c r="BR175" s="55">
        <f t="shared" si="238"/>
        <v>2543</v>
      </c>
      <c r="BS175" s="55">
        <f t="shared" si="238"/>
        <v>0</v>
      </c>
      <c r="BT175" s="55">
        <f t="shared" si="239"/>
        <v>0</v>
      </c>
      <c r="BU175" s="55">
        <f t="shared" si="239"/>
        <v>0</v>
      </c>
      <c r="BV175" s="55">
        <f t="shared" si="239"/>
        <v>0</v>
      </c>
      <c r="BW175" s="55">
        <f t="shared" si="239"/>
        <v>0</v>
      </c>
      <c r="BX175" s="55">
        <f t="shared" si="239"/>
        <v>0</v>
      </c>
      <c r="BY175" s="55">
        <f t="shared" si="239"/>
        <v>2543</v>
      </c>
      <c r="BZ175" s="55">
        <f t="shared" si="239"/>
        <v>0</v>
      </c>
      <c r="CA175" s="55">
        <f t="shared" si="239"/>
        <v>0</v>
      </c>
      <c r="CB175" s="55">
        <f t="shared" si="239"/>
        <v>0</v>
      </c>
      <c r="CC175" s="55">
        <f t="shared" si="239"/>
        <v>0</v>
      </c>
      <c r="CD175" s="55">
        <f t="shared" si="239"/>
        <v>0</v>
      </c>
      <c r="CE175" s="55">
        <f t="shared" si="239"/>
        <v>0</v>
      </c>
      <c r="CF175" s="55">
        <f t="shared" si="239"/>
        <v>2543</v>
      </c>
      <c r="CG175" s="55">
        <f t="shared" si="239"/>
        <v>0</v>
      </c>
      <c r="CH175" s="55">
        <f t="shared" si="239"/>
        <v>-235</v>
      </c>
      <c r="CI175" s="55">
        <f t="shared" si="239"/>
        <v>0</v>
      </c>
      <c r="CJ175" s="55">
        <f t="shared" si="240"/>
        <v>0</v>
      </c>
      <c r="CK175" s="55"/>
      <c r="CL175" s="55"/>
      <c r="CM175" s="55">
        <f t="shared" si="240"/>
        <v>0</v>
      </c>
      <c r="CN175" s="55">
        <f t="shared" si="240"/>
        <v>0</v>
      </c>
      <c r="CO175" s="55">
        <f t="shared" si="240"/>
        <v>2308</v>
      </c>
      <c r="CP175" s="55">
        <f t="shared" si="240"/>
        <v>0</v>
      </c>
      <c r="CQ175" s="55">
        <f t="shared" si="240"/>
        <v>0</v>
      </c>
      <c r="CR175" s="55">
        <f t="shared" si="240"/>
        <v>0</v>
      </c>
      <c r="CS175" s="55">
        <f t="shared" si="240"/>
        <v>0</v>
      </c>
      <c r="CT175" s="55">
        <f t="shared" si="240"/>
        <v>0</v>
      </c>
      <c r="CU175" s="55">
        <f t="shared" si="240"/>
        <v>0</v>
      </c>
      <c r="CV175" s="55">
        <f t="shared" si="240"/>
        <v>0</v>
      </c>
      <c r="CW175" s="55">
        <f t="shared" si="240"/>
        <v>2308</v>
      </c>
      <c r="CX175" s="55">
        <f t="shared" si="241"/>
        <v>0</v>
      </c>
      <c r="CY175" s="55">
        <f t="shared" si="241"/>
        <v>0</v>
      </c>
      <c r="CZ175" s="55">
        <f t="shared" si="241"/>
        <v>0</v>
      </c>
      <c r="DA175" s="55">
        <f t="shared" si="241"/>
        <v>0</v>
      </c>
      <c r="DB175" s="55">
        <f t="shared" si="241"/>
        <v>0</v>
      </c>
      <c r="DC175" s="55">
        <f t="shared" si="241"/>
        <v>0</v>
      </c>
      <c r="DD175" s="55">
        <f t="shared" si="241"/>
        <v>0</v>
      </c>
      <c r="DE175" s="55">
        <f t="shared" si="241"/>
        <v>2308</v>
      </c>
      <c r="DF175" s="55">
        <f t="shared" si="241"/>
        <v>0</v>
      </c>
    </row>
    <row r="176" spans="1:110" s="12" customFormat="1" ht="87.75" customHeight="1">
      <c r="A176" s="63" t="s">
        <v>284</v>
      </c>
      <c r="B176" s="64" t="s">
        <v>142</v>
      </c>
      <c r="C176" s="64" t="s">
        <v>159</v>
      </c>
      <c r="D176" s="65" t="s">
        <v>204</v>
      </c>
      <c r="E176" s="64" t="s">
        <v>150</v>
      </c>
      <c r="F176" s="55">
        <v>1968</v>
      </c>
      <c r="G176" s="55">
        <f>H176-F176</f>
        <v>225</v>
      </c>
      <c r="H176" s="55">
        <v>2193</v>
      </c>
      <c r="I176" s="55"/>
      <c r="J176" s="55">
        <v>2530</v>
      </c>
      <c r="K176" s="57"/>
      <c r="L176" s="57"/>
      <c r="M176" s="55">
        <v>2530</v>
      </c>
      <c r="N176" s="55">
        <f>O176-M176</f>
        <v>-2530</v>
      </c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>
        <f>AN176-AK176</f>
        <v>2543</v>
      </c>
      <c r="AN176" s="55">
        <v>2543</v>
      </c>
      <c r="AO176" s="57"/>
      <c r="AP176" s="57"/>
      <c r="AQ176" s="55">
        <f>AN176+AP176</f>
        <v>2543</v>
      </c>
      <c r="AR176" s="56">
        <f>AO176</f>
        <v>0</v>
      </c>
      <c r="AS176" s="57"/>
      <c r="AT176" s="55">
        <f>AQ176+AS176</f>
        <v>2543</v>
      </c>
      <c r="AU176" s="56">
        <f>AR176</f>
        <v>0</v>
      </c>
      <c r="AV176" s="57"/>
      <c r="AW176" s="57"/>
      <c r="AX176" s="57"/>
      <c r="AY176" s="55">
        <f>AT176+AV176+AW176+AX176</f>
        <v>2543</v>
      </c>
      <c r="AZ176" s="55">
        <f>AU176+AX176</f>
        <v>0</v>
      </c>
      <c r="BA176" s="57"/>
      <c r="BB176" s="57"/>
      <c r="BC176" s="57"/>
      <c r="BD176" s="57"/>
      <c r="BE176" s="55">
        <f>AY176+BA176+BB176+BC176+BD176</f>
        <v>2543</v>
      </c>
      <c r="BF176" s="56">
        <f>AZ176+BD176</f>
        <v>0</v>
      </c>
      <c r="BG176" s="55"/>
      <c r="BH176" s="55"/>
      <c r="BI176" s="58"/>
      <c r="BJ176" s="58"/>
      <c r="BK176" s="58"/>
      <c r="BL176" s="55">
        <f>BE176+BG176+BH176+BI176+BJ176+BK176</f>
        <v>2543</v>
      </c>
      <c r="BM176" s="55">
        <f>BF176+BK176</f>
        <v>0</v>
      </c>
      <c r="BN176" s="57"/>
      <c r="BO176" s="57"/>
      <c r="BP176" s="57"/>
      <c r="BQ176" s="57"/>
      <c r="BR176" s="55">
        <f>BL176+BN176+BO176+BP176+BQ176</f>
        <v>2543</v>
      </c>
      <c r="BS176" s="55">
        <f>BM176+BQ176</f>
        <v>0</v>
      </c>
      <c r="BT176" s="55"/>
      <c r="BU176" s="55"/>
      <c r="BV176" s="55"/>
      <c r="BW176" s="55"/>
      <c r="BX176" s="55"/>
      <c r="BY176" s="55">
        <f>BR176+BT176+BU176+BV176+BW176+BX176</f>
        <v>2543</v>
      </c>
      <c r="BZ176" s="55">
        <f>BS176+BX176</f>
        <v>0</v>
      </c>
      <c r="CA176" s="57"/>
      <c r="CB176" s="57"/>
      <c r="CC176" s="57"/>
      <c r="CD176" s="57"/>
      <c r="CE176" s="57"/>
      <c r="CF176" s="55">
        <f>BY176+CA176+CB176+CC176+CE176</f>
        <v>2543</v>
      </c>
      <c r="CG176" s="55">
        <f>BZ176+CE176</f>
        <v>0</v>
      </c>
      <c r="CH176" s="56">
        <v>-235</v>
      </c>
      <c r="CI176" s="57"/>
      <c r="CJ176" s="57"/>
      <c r="CK176" s="57"/>
      <c r="CL176" s="57"/>
      <c r="CM176" s="57"/>
      <c r="CN176" s="57"/>
      <c r="CO176" s="55">
        <f>CF176+CH176+CI176+CJ176+CM176+CN176</f>
        <v>2308</v>
      </c>
      <c r="CP176" s="55">
        <f>CG176+CN176</f>
        <v>0</v>
      </c>
      <c r="CQ176" s="55"/>
      <c r="CR176" s="57"/>
      <c r="CS176" s="57"/>
      <c r="CT176" s="57"/>
      <c r="CU176" s="57"/>
      <c r="CV176" s="57"/>
      <c r="CW176" s="55">
        <f>CO176+CQ176+CR176+CS176+CT176+CU176+CV176</f>
        <v>2308</v>
      </c>
      <c r="CX176" s="55">
        <f>CP176+CV176</f>
        <v>0</v>
      </c>
      <c r="CY176" s="55"/>
      <c r="CZ176" s="57"/>
      <c r="DA176" s="57"/>
      <c r="DB176" s="57"/>
      <c r="DC176" s="57"/>
      <c r="DD176" s="57"/>
      <c r="DE176" s="55">
        <f>CW176+CY176+CZ176+DA176+DB176+DC176+DD176</f>
        <v>2308</v>
      </c>
      <c r="DF176" s="55">
        <f>CX176+DD176</f>
        <v>0</v>
      </c>
    </row>
    <row r="177" spans="1:110" s="12" customFormat="1" ht="28.5" customHeight="1">
      <c r="A177" s="63" t="s">
        <v>50</v>
      </c>
      <c r="B177" s="64" t="s">
        <v>142</v>
      </c>
      <c r="C177" s="64" t="s">
        <v>159</v>
      </c>
      <c r="D177" s="65" t="s">
        <v>163</v>
      </c>
      <c r="E177" s="64"/>
      <c r="F177" s="66">
        <f t="shared" ref="F177:L177" si="242">F179+F181+F183</f>
        <v>273026</v>
      </c>
      <c r="G177" s="66">
        <f t="shared" si="242"/>
        <v>84778</v>
      </c>
      <c r="H177" s="66">
        <f t="shared" si="242"/>
        <v>357804</v>
      </c>
      <c r="I177" s="66">
        <f t="shared" si="242"/>
        <v>0</v>
      </c>
      <c r="J177" s="66">
        <f t="shared" si="242"/>
        <v>400927</v>
      </c>
      <c r="K177" s="66">
        <f t="shared" si="242"/>
        <v>0</v>
      </c>
      <c r="L177" s="66">
        <f t="shared" si="242"/>
        <v>0</v>
      </c>
      <c r="M177" s="66">
        <f t="shared" ref="M177:U177" si="243">M178+M179+M181+M183</f>
        <v>400927</v>
      </c>
      <c r="N177" s="66">
        <f t="shared" si="243"/>
        <v>-227752</v>
      </c>
      <c r="O177" s="66">
        <f t="shared" si="243"/>
        <v>173175</v>
      </c>
      <c r="P177" s="66">
        <f t="shared" si="243"/>
        <v>0</v>
      </c>
      <c r="Q177" s="66">
        <f t="shared" si="243"/>
        <v>177686</v>
      </c>
      <c r="R177" s="66">
        <f t="shared" si="243"/>
        <v>0</v>
      </c>
      <c r="S177" s="66">
        <f t="shared" si="243"/>
        <v>0</v>
      </c>
      <c r="T177" s="66">
        <f t="shared" si="243"/>
        <v>173175</v>
      </c>
      <c r="U177" s="66">
        <f t="shared" si="243"/>
        <v>177686</v>
      </c>
      <c r="V177" s="66">
        <f t="shared" ref="V177:AB177" si="244">V178+V179+V181+V183</f>
        <v>0</v>
      </c>
      <c r="W177" s="66">
        <f t="shared" si="244"/>
        <v>0</v>
      </c>
      <c r="X177" s="66">
        <f t="shared" si="244"/>
        <v>173175</v>
      </c>
      <c r="Y177" s="66">
        <f t="shared" si="244"/>
        <v>177686</v>
      </c>
      <c r="Z177" s="66">
        <f t="shared" si="244"/>
        <v>0</v>
      </c>
      <c r="AA177" s="66">
        <f t="shared" si="244"/>
        <v>173175</v>
      </c>
      <c r="AB177" s="66">
        <f t="shared" si="244"/>
        <v>177686</v>
      </c>
      <c r="AC177" s="66">
        <f>AC178+AC179+AC181+AC183</f>
        <v>0</v>
      </c>
      <c r="AD177" s="66">
        <f>AD178+AD179+AD181+AD183</f>
        <v>0</v>
      </c>
      <c r="AE177" s="66"/>
      <c r="AF177" s="66">
        <f t="shared" ref="AF177:BS177" si="245">AF178+AF179+AF181+AF183</f>
        <v>173175</v>
      </c>
      <c r="AG177" s="66">
        <f t="shared" si="245"/>
        <v>0</v>
      </c>
      <c r="AH177" s="66">
        <f t="shared" si="245"/>
        <v>177686</v>
      </c>
      <c r="AI177" s="66">
        <f t="shared" si="245"/>
        <v>0</v>
      </c>
      <c r="AJ177" s="66">
        <f t="shared" si="245"/>
        <v>0</v>
      </c>
      <c r="AK177" s="66">
        <f t="shared" si="245"/>
        <v>173175</v>
      </c>
      <c r="AL177" s="66">
        <f t="shared" si="245"/>
        <v>0</v>
      </c>
      <c r="AM177" s="66">
        <f t="shared" si="245"/>
        <v>16558</v>
      </c>
      <c r="AN177" s="66">
        <f t="shared" si="245"/>
        <v>189733</v>
      </c>
      <c r="AO177" s="66">
        <f t="shared" si="245"/>
        <v>0</v>
      </c>
      <c r="AP177" s="66">
        <f t="shared" si="245"/>
        <v>0</v>
      </c>
      <c r="AQ177" s="66">
        <f t="shared" si="245"/>
        <v>189733</v>
      </c>
      <c r="AR177" s="66">
        <f t="shared" si="245"/>
        <v>0</v>
      </c>
      <c r="AS177" s="66">
        <f t="shared" si="245"/>
        <v>0</v>
      </c>
      <c r="AT177" s="66">
        <f t="shared" si="245"/>
        <v>189733</v>
      </c>
      <c r="AU177" s="66">
        <f t="shared" si="245"/>
        <v>0</v>
      </c>
      <c r="AV177" s="66">
        <f t="shared" si="245"/>
        <v>0</v>
      </c>
      <c r="AW177" s="66">
        <f t="shared" si="245"/>
        <v>24795</v>
      </c>
      <c r="AX177" s="66">
        <f t="shared" si="245"/>
        <v>0</v>
      </c>
      <c r="AY177" s="66">
        <f t="shared" si="245"/>
        <v>214528</v>
      </c>
      <c r="AZ177" s="66">
        <f t="shared" si="245"/>
        <v>0</v>
      </c>
      <c r="BA177" s="66">
        <f t="shared" si="245"/>
        <v>0</v>
      </c>
      <c r="BB177" s="66">
        <f t="shared" si="245"/>
        <v>0</v>
      </c>
      <c r="BC177" s="66">
        <f t="shared" si="245"/>
        <v>0</v>
      </c>
      <c r="BD177" s="66">
        <f t="shared" si="245"/>
        <v>0</v>
      </c>
      <c r="BE177" s="66">
        <f t="shared" si="245"/>
        <v>214528</v>
      </c>
      <c r="BF177" s="66">
        <f t="shared" si="245"/>
        <v>0</v>
      </c>
      <c r="BG177" s="66">
        <f t="shared" si="245"/>
        <v>0</v>
      </c>
      <c r="BH177" s="66">
        <f t="shared" si="245"/>
        <v>0</v>
      </c>
      <c r="BI177" s="66">
        <f t="shared" si="245"/>
        <v>0</v>
      </c>
      <c r="BJ177" s="66">
        <f t="shared" si="245"/>
        <v>0</v>
      </c>
      <c r="BK177" s="66">
        <f t="shared" si="245"/>
        <v>0</v>
      </c>
      <c r="BL177" s="66">
        <f t="shared" si="245"/>
        <v>214528</v>
      </c>
      <c r="BM177" s="66">
        <f t="shared" si="245"/>
        <v>0</v>
      </c>
      <c r="BN177" s="66">
        <f t="shared" si="245"/>
        <v>0</v>
      </c>
      <c r="BO177" s="66">
        <f t="shared" si="245"/>
        <v>0</v>
      </c>
      <c r="BP177" s="66">
        <f t="shared" si="245"/>
        <v>0</v>
      </c>
      <c r="BQ177" s="66">
        <f t="shared" si="245"/>
        <v>0</v>
      </c>
      <c r="BR177" s="66">
        <f t="shared" si="245"/>
        <v>214528</v>
      </c>
      <c r="BS177" s="66">
        <f t="shared" si="245"/>
        <v>0</v>
      </c>
      <c r="BT177" s="66">
        <f>BT178+BT179+BT181+BT183+BT185</f>
        <v>0</v>
      </c>
      <c r="BU177" s="66">
        <f t="shared" ref="BU177:DF177" si="246">BU178+BU179+BU181+BU183+BU185</f>
        <v>0</v>
      </c>
      <c r="BV177" s="66">
        <f t="shared" si="246"/>
        <v>0</v>
      </c>
      <c r="BW177" s="66">
        <f t="shared" si="246"/>
        <v>0</v>
      </c>
      <c r="BX177" s="66">
        <f t="shared" si="246"/>
        <v>0</v>
      </c>
      <c r="BY177" s="66">
        <f t="shared" si="246"/>
        <v>214528</v>
      </c>
      <c r="BZ177" s="66">
        <f t="shared" si="246"/>
        <v>0</v>
      </c>
      <c r="CA177" s="66">
        <f t="shared" si="246"/>
        <v>-91</v>
      </c>
      <c r="CB177" s="66">
        <f t="shared" si="246"/>
        <v>0</v>
      </c>
      <c r="CC177" s="66">
        <f t="shared" si="246"/>
        <v>0</v>
      </c>
      <c r="CD177" s="66">
        <f>CD178+CD179+CD181+CD183+CD185</f>
        <v>28800</v>
      </c>
      <c r="CE177" s="66">
        <f t="shared" si="246"/>
        <v>0</v>
      </c>
      <c r="CF177" s="66">
        <f t="shared" si="246"/>
        <v>243237</v>
      </c>
      <c r="CG177" s="66">
        <f t="shared" si="246"/>
        <v>0</v>
      </c>
      <c r="CH177" s="66">
        <f t="shared" si="246"/>
        <v>229</v>
      </c>
      <c r="CI177" s="66">
        <f t="shared" si="246"/>
        <v>0</v>
      </c>
      <c r="CJ177" s="66">
        <f t="shared" si="246"/>
        <v>0</v>
      </c>
      <c r="CK177" s="66"/>
      <c r="CL177" s="66"/>
      <c r="CM177" s="66">
        <f t="shared" si="246"/>
        <v>10000</v>
      </c>
      <c r="CN177" s="66">
        <f t="shared" si="246"/>
        <v>0</v>
      </c>
      <c r="CO177" s="66">
        <f t="shared" si="246"/>
        <v>253466</v>
      </c>
      <c r="CP177" s="66">
        <f t="shared" si="246"/>
        <v>0</v>
      </c>
      <c r="CQ177" s="66">
        <f t="shared" si="246"/>
        <v>0</v>
      </c>
      <c r="CR177" s="66">
        <f t="shared" si="246"/>
        <v>0</v>
      </c>
      <c r="CS177" s="66">
        <f t="shared" si="246"/>
        <v>0</v>
      </c>
      <c r="CT177" s="66">
        <f t="shared" si="246"/>
        <v>0</v>
      </c>
      <c r="CU177" s="66">
        <f t="shared" si="246"/>
        <v>0</v>
      </c>
      <c r="CV177" s="66">
        <f t="shared" si="246"/>
        <v>0</v>
      </c>
      <c r="CW177" s="66">
        <f t="shared" si="246"/>
        <v>253466</v>
      </c>
      <c r="CX177" s="66">
        <f t="shared" si="246"/>
        <v>0</v>
      </c>
      <c r="CY177" s="66">
        <f t="shared" si="246"/>
        <v>0</v>
      </c>
      <c r="CZ177" s="66">
        <f t="shared" si="246"/>
        <v>0</v>
      </c>
      <c r="DA177" s="66">
        <f t="shared" si="246"/>
        <v>27214</v>
      </c>
      <c r="DB177" s="66">
        <f t="shared" si="246"/>
        <v>0</v>
      </c>
      <c r="DC177" s="66">
        <f t="shared" si="246"/>
        <v>0</v>
      </c>
      <c r="DD177" s="66">
        <f t="shared" si="246"/>
        <v>0</v>
      </c>
      <c r="DE177" s="66">
        <f t="shared" si="246"/>
        <v>280680</v>
      </c>
      <c r="DF177" s="66">
        <f t="shared" si="246"/>
        <v>0</v>
      </c>
    </row>
    <row r="178" spans="1:110" s="12" customFormat="1" ht="86.25" hidden="1" customHeight="1">
      <c r="A178" s="63" t="s">
        <v>284</v>
      </c>
      <c r="B178" s="64" t="s">
        <v>142</v>
      </c>
      <c r="C178" s="64" t="s">
        <v>159</v>
      </c>
      <c r="D178" s="65" t="s">
        <v>163</v>
      </c>
      <c r="E178" s="64" t="s">
        <v>150</v>
      </c>
      <c r="F178" s="66"/>
      <c r="G178" s="66"/>
      <c r="H178" s="66"/>
      <c r="I178" s="66"/>
      <c r="J178" s="66"/>
      <c r="K178" s="66"/>
      <c r="L178" s="66"/>
      <c r="M178" s="66"/>
      <c r="N178" s="55">
        <f>O178-M178</f>
        <v>0</v>
      </c>
      <c r="O178" s="66"/>
      <c r="P178" s="66"/>
      <c r="Q178" s="66"/>
      <c r="R178" s="66"/>
      <c r="S178" s="66"/>
      <c r="T178" s="66"/>
      <c r="U178" s="66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5"/>
      <c r="AL178" s="55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8"/>
      <c r="BH178" s="58"/>
      <c r="BI178" s="58"/>
      <c r="BJ178" s="58"/>
      <c r="BK178" s="58"/>
      <c r="BL178" s="58"/>
      <c r="BM178" s="58"/>
      <c r="BN178" s="57"/>
      <c r="BO178" s="57"/>
      <c r="BP178" s="57"/>
      <c r="BQ178" s="57"/>
      <c r="BR178" s="57"/>
      <c r="BS178" s="57"/>
      <c r="BT178" s="55"/>
      <c r="BU178" s="55"/>
      <c r="BV178" s="55"/>
      <c r="BW178" s="55"/>
      <c r="BX178" s="55"/>
      <c r="BY178" s="55"/>
      <c r="BZ178" s="55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  <c r="DC178" s="57"/>
      <c r="DD178" s="57"/>
      <c r="DE178" s="57"/>
      <c r="DF178" s="57"/>
    </row>
    <row r="179" spans="1:110" s="12" customFormat="1" ht="104.25" customHeight="1">
      <c r="A179" s="98" t="s">
        <v>561</v>
      </c>
      <c r="B179" s="64" t="s">
        <v>142</v>
      </c>
      <c r="C179" s="64" t="s">
        <v>159</v>
      </c>
      <c r="D179" s="65" t="s">
        <v>205</v>
      </c>
      <c r="E179" s="64"/>
      <c r="F179" s="66">
        <f t="shared" ref="F179:BQ179" si="247">F180</f>
        <v>133494</v>
      </c>
      <c r="G179" s="66">
        <f t="shared" si="247"/>
        <v>-45904</v>
      </c>
      <c r="H179" s="66">
        <f t="shared" si="247"/>
        <v>87590</v>
      </c>
      <c r="I179" s="66">
        <f t="shared" si="247"/>
        <v>0</v>
      </c>
      <c r="J179" s="66">
        <f t="shared" si="247"/>
        <v>93809</v>
      </c>
      <c r="K179" s="66">
        <f t="shared" si="247"/>
        <v>0</v>
      </c>
      <c r="L179" s="66">
        <f t="shared" si="247"/>
        <v>0</v>
      </c>
      <c r="M179" s="66">
        <f t="shared" si="247"/>
        <v>93809</v>
      </c>
      <c r="N179" s="66">
        <f t="shared" si="247"/>
        <v>-22965</v>
      </c>
      <c r="O179" s="66">
        <f t="shared" si="247"/>
        <v>70844</v>
      </c>
      <c r="P179" s="66">
        <f t="shared" si="247"/>
        <v>0</v>
      </c>
      <c r="Q179" s="66">
        <f t="shared" si="247"/>
        <v>75355</v>
      </c>
      <c r="R179" s="66">
        <f t="shared" si="247"/>
        <v>0</v>
      </c>
      <c r="S179" s="66">
        <f t="shared" si="247"/>
        <v>0</v>
      </c>
      <c r="T179" s="66">
        <f t="shared" si="247"/>
        <v>70844</v>
      </c>
      <c r="U179" s="66">
        <f t="shared" si="247"/>
        <v>75355</v>
      </c>
      <c r="V179" s="66">
        <f t="shared" si="247"/>
        <v>0</v>
      </c>
      <c r="W179" s="66">
        <f t="shared" si="247"/>
        <v>0</v>
      </c>
      <c r="X179" s="66">
        <f t="shared" si="247"/>
        <v>70844</v>
      </c>
      <c r="Y179" s="66">
        <f t="shared" si="247"/>
        <v>75355</v>
      </c>
      <c r="Z179" s="66">
        <f t="shared" si="247"/>
        <v>0</v>
      </c>
      <c r="AA179" s="66">
        <f t="shared" si="247"/>
        <v>70844</v>
      </c>
      <c r="AB179" s="66">
        <f t="shared" si="247"/>
        <v>75355</v>
      </c>
      <c r="AC179" s="66">
        <f t="shared" si="247"/>
        <v>0</v>
      </c>
      <c r="AD179" s="66">
        <f t="shared" si="247"/>
        <v>0</v>
      </c>
      <c r="AE179" s="66"/>
      <c r="AF179" s="66">
        <f t="shared" si="247"/>
        <v>70844</v>
      </c>
      <c r="AG179" s="66">
        <f t="shared" si="247"/>
        <v>0</v>
      </c>
      <c r="AH179" s="66">
        <f t="shared" si="247"/>
        <v>75355</v>
      </c>
      <c r="AI179" s="66">
        <f t="shared" si="247"/>
        <v>0</v>
      </c>
      <c r="AJ179" s="66">
        <f t="shared" si="247"/>
        <v>0</v>
      </c>
      <c r="AK179" s="66">
        <f t="shared" si="247"/>
        <v>70844</v>
      </c>
      <c r="AL179" s="66">
        <f t="shared" si="247"/>
        <v>0</v>
      </c>
      <c r="AM179" s="66">
        <f t="shared" si="247"/>
        <v>-25947</v>
      </c>
      <c r="AN179" s="66">
        <f t="shared" si="247"/>
        <v>44897</v>
      </c>
      <c r="AO179" s="66">
        <f t="shared" si="247"/>
        <v>0</v>
      </c>
      <c r="AP179" s="66">
        <f t="shared" si="247"/>
        <v>0</v>
      </c>
      <c r="AQ179" s="66">
        <f t="shared" si="247"/>
        <v>44897</v>
      </c>
      <c r="AR179" s="66">
        <f t="shared" si="247"/>
        <v>0</v>
      </c>
      <c r="AS179" s="66">
        <f t="shared" si="247"/>
        <v>0</v>
      </c>
      <c r="AT179" s="66">
        <f t="shared" si="247"/>
        <v>44897</v>
      </c>
      <c r="AU179" s="66">
        <f t="shared" si="247"/>
        <v>0</v>
      </c>
      <c r="AV179" s="66">
        <f t="shared" si="247"/>
        <v>0</v>
      </c>
      <c r="AW179" s="66">
        <f t="shared" si="247"/>
        <v>0</v>
      </c>
      <c r="AX179" s="66">
        <f t="shared" si="247"/>
        <v>0</v>
      </c>
      <c r="AY179" s="66">
        <f t="shared" si="247"/>
        <v>44897</v>
      </c>
      <c r="AZ179" s="66">
        <f t="shared" si="247"/>
        <v>0</v>
      </c>
      <c r="BA179" s="66">
        <f t="shared" si="247"/>
        <v>-2300</v>
      </c>
      <c r="BB179" s="66">
        <f t="shared" si="247"/>
        <v>0</v>
      </c>
      <c r="BC179" s="66">
        <f t="shared" si="247"/>
        <v>0</v>
      </c>
      <c r="BD179" s="66">
        <f t="shared" si="247"/>
        <v>0</v>
      </c>
      <c r="BE179" s="66">
        <f t="shared" si="247"/>
        <v>42597</v>
      </c>
      <c r="BF179" s="66">
        <f t="shared" si="247"/>
        <v>0</v>
      </c>
      <c r="BG179" s="66">
        <f t="shared" si="247"/>
        <v>0</v>
      </c>
      <c r="BH179" s="66">
        <f t="shared" si="247"/>
        <v>0</v>
      </c>
      <c r="BI179" s="66">
        <f t="shared" si="247"/>
        <v>0</v>
      </c>
      <c r="BJ179" s="66">
        <f t="shared" si="247"/>
        <v>0</v>
      </c>
      <c r="BK179" s="66">
        <f t="shared" si="247"/>
        <v>0</v>
      </c>
      <c r="BL179" s="66">
        <f t="shared" si="247"/>
        <v>42597</v>
      </c>
      <c r="BM179" s="66">
        <f t="shared" si="247"/>
        <v>0</v>
      </c>
      <c r="BN179" s="66">
        <f t="shared" si="247"/>
        <v>0</v>
      </c>
      <c r="BO179" s="66">
        <f t="shared" si="247"/>
        <v>0</v>
      </c>
      <c r="BP179" s="66">
        <f t="shared" si="247"/>
        <v>0</v>
      </c>
      <c r="BQ179" s="66">
        <f t="shared" si="247"/>
        <v>0</v>
      </c>
      <c r="BR179" s="66">
        <f t="shared" ref="BR179:DF179" si="248">BR180</f>
        <v>42597</v>
      </c>
      <c r="BS179" s="66">
        <f t="shared" si="248"/>
        <v>0</v>
      </c>
      <c r="BT179" s="66">
        <f t="shared" si="248"/>
        <v>-4680</v>
      </c>
      <c r="BU179" s="66">
        <f t="shared" si="248"/>
        <v>0</v>
      </c>
      <c r="BV179" s="66">
        <f t="shared" si="248"/>
        <v>0</v>
      </c>
      <c r="BW179" s="66">
        <f t="shared" si="248"/>
        <v>0</v>
      </c>
      <c r="BX179" s="66">
        <f t="shared" si="248"/>
        <v>0</v>
      </c>
      <c r="BY179" s="66">
        <f t="shared" si="248"/>
        <v>37917</v>
      </c>
      <c r="BZ179" s="66">
        <f t="shared" si="248"/>
        <v>0</v>
      </c>
      <c r="CA179" s="66">
        <f t="shared" si="248"/>
        <v>-11291</v>
      </c>
      <c r="CB179" s="66">
        <f t="shared" si="248"/>
        <v>0</v>
      </c>
      <c r="CC179" s="66">
        <f t="shared" si="248"/>
        <v>0</v>
      </c>
      <c r="CD179" s="66">
        <f t="shared" si="248"/>
        <v>0</v>
      </c>
      <c r="CE179" s="66">
        <f t="shared" si="248"/>
        <v>0</v>
      </c>
      <c r="CF179" s="66">
        <f t="shared" si="248"/>
        <v>26626</v>
      </c>
      <c r="CG179" s="66">
        <f t="shared" si="248"/>
        <v>0</v>
      </c>
      <c r="CH179" s="66">
        <f t="shared" si="248"/>
        <v>229</v>
      </c>
      <c r="CI179" s="66">
        <f t="shared" si="248"/>
        <v>0</v>
      </c>
      <c r="CJ179" s="66">
        <f t="shared" si="248"/>
        <v>0</v>
      </c>
      <c r="CK179" s="66"/>
      <c r="CL179" s="66"/>
      <c r="CM179" s="66">
        <f t="shared" si="248"/>
        <v>0</v>
      </c>
      <c r="CN179" s="66">
        <f t="shared" si="248"/>
        <v>0</v>
      </c>
      <c r="CO179" s="66">
        <f t="shared" si="248"/>
        <v>26855</v>
      </c>
      <c r="CP179" s="66">
        <f t="shared" si="248"/>
        <v>0</v>
      </c>
      <c r="CQ179" s="66">
        <f t="shared" si="248"/>
        <v>0</v>
      </c>
      <c r="CR179" s="66">
        <f t="shared" si="248"/>
        <v>0</v>
      </c>
      <c r="CS179" s="66">
        <f t="shared" si="248"/>
        <v>0</v>
      </c>
      <c r="CT179" s="66">
        <f t="shared" si="248"/>
        <v>0</v>
      </c>
      <c r="CU179" s="66">
        <f t="shared" si="248"/>
        <v>0</v>
      </c>
      <c r="CV179" s="66">
        <f t="shared" si="248"/>
        <v>0</v>
      </c>
      <c r="CW179" s="66">
        <f t="shared" si="248"/>
        <v>26855</v>
      </c>
      <c r="CX179" s="66">
        <f t="shared" si="248"/>
        <v>0</v>
      </c>
      <c r="CY179" s="66">
        <f t="shared" si="248"/>
        <v>0</v>
      </c>
      <c r="CZ179" s="66">
        <f t="shared" si="248"/>
        <v>0</v>
      </c>
      <c r="DA179" s="66">
        <f t="shared" si="248"/>
        <v>0</v>
      </c>
      <c r="DB179" s="66">
        <f t="shared" si="248"/>
        <v>0</v>
      </c>
      <c r="DC179" s="66">
        <f t="shared" si="248"/>
        <v>0</v>
      </c>
      <c r="DD179" s="66">
        <f t="shared" si="248"/>
        <v>0</v>
      </c>
      <c r="DE179" s="66">
        <f t="shared" si="248"/>
        <v>26855</v>
      </c>
      <c r="DF179" s="66">
        <f t="shared" si="248"/>
        <v>0</v>
      </c>
    </row>
    <row r="180" spans="1:110" s="12" customFormat="1" ht="85.5" customHeight="1">
      <c r="A180" s="63" t="s">
        <v>284</v>
      </c>
      <c r="B180" s="64" t="s">
        <v>142</v>
      </c>
      <c r="C180" s="64" t="s">
        <v>159</v>
      </c>
      <c r="D180" s="65" t="s">
        <v>205</v>
      </c>
      <c r="E180" s="64" t="s">
        <v>150</v>
      </c>
      <c r="F180" s="55">
        <v>133494</v>
      </c>
      <c r="G180" s="55">
        <f>H180-F180</f>
        <v>-45904</v>
      </c>
      <c r="H180" s="55">
        <v>87590</v>
      </c>
      <c r="I180" s="55"/>
      <c r="J180" s="55">
        <v>93809</v>
      </c>
      <c r="K180" s="57"/>
      <c r="L180" s="57"/>
      <c r="M180" s="55">
        <v>93809</v>
      </c>
      <c r="N180" s="55">
        <f>O180-M180</f>
        <v>-22965</v>
      </c>
      <c r="O180" s="55">
        <v>70844</v>
      </c>
      <c r="P180" s="55"/>
      <c r="Q180" s="55">
        <v>75355</v>
      </c>
      <c r="R180" s="57"/>
      <c r="S180" s="57"/>
      <c r="T180" s="55">
        <f>O180+R180</f>
        <v>70844</v>
      </c>
      <c r="U180" s="55">
        <f>Q180+S180</f>
        <v>75355</v>
      </c>
      <c r="V180" s="57"/>
      <c r="W180" s="57"/>
      <c r="X180" s="55">
        <f>T180+V180</f>
        <v>70844</v>
      </c>
      <c r="Y180" s="55">
        <f>U180+W180</f>
        <v>75355</v>
      </c>
      <c r="Z180" s="57"/>
      <c r="AA180" s="55">
        <f>X180+Z180</f>
        <v>70844</v>
      </c>
      <c r="AB180" s="55">
        <f>Y180</f>
        <v>75355</v>
      </c>
      <c r="AC180" s="57"/>
      <c r="AD180" s="57"/>
      <c r="AE180" s="57"/>
      <c r="AF180" s="55">
        <f>AA180+AC180</f>
        <v>70844</v>
      </c>
      <c r="AG180" s="57"/>
      <c r="AH180" s="55">
        <f>AB180</f>
        <v>75355</v>
      </c>
      <c r="AI180" s="57"/>
      <c r="AJ180" s="57"/>
      <c r="AK180" s="55">
        <f>AF180+AI180</f>
        <v>70844</v>
      </c>
      <c r="AL180" s="55">
        <f>AG180</f>
        <v>0</v>
      </c>
      <c r="AM180" s="55">
        <f>AN180-AK180</f>
        <v>-25947</v>
      </c>
      <c r="AN180" s="55">
        <v>44897</v>
      </c>
      <c r="AO180" s="57"/>
      <c r="AP180" s="57"/>
      <c r="AQ180" s="55">
        <f>AN180+AP180</f>
        <v>44897</v>
      </c>
      <c r="AR180" s="56">
        <f>AO180</f>
        <v>0</v>
      </c>
      <c r="AS180" s="57"/>
      <c r="AT180" s="55">
        <f>AQ180+AS180</f>
        <v>44897</v>
      </c>
      <c r="AU180" s="56">
        <f>AR180</f>
        <v>0</v>
      </c>
      <c r="AV180" s="57"/>
      <c r="AW180" s="57"/>
      <c r="AX180" s="57"/>
      <c r="AY180" s="55">
        <f>AT180+AV180+AW180+AX180</f>
        <v>44897</v>
      </c>
      <c r="AZ180" s="55">
        <f>AU180+AX180</f>
        <v>0</v>
      </c>
      <c r="BA180" s="57">
        <v>-2300</v>
      </c>
      <c r="BB180" s="57"/>
      <c r="BC180" s="57"/>
      <c r="BD180" s="57"/>
      <c r="BE180" s="55">
        <f>AY180+BA180+BB180+BC180+BD180</f>
        <v>42597</v>
      </c>
      <c r="BF180" s="56">
        <f>AZ180+BD180</f>
        <v>0</v>
      </c>
      <c r="BG180" s="55"/>
      <c r="BH180" s="55"/>
      <c r="BI180" s="58"/>
      <c r="BJ180" s="58"/>
      <c r="BK180" s="58"/>
      <c r="BL180" s="55">
        <f>BE180+BG180+BH180+BI180+BJ180+BK180</f>
        <v>42597</v>
      </c>
      <c r="BM180" s="55">
        <f>BF180+BK180</f>
        <v>0</v>
      </c>
      <c r="BN180" s="57"/>
      <c r="BO180" s="57"/>
      <c r="BP180" s="57"/>
      <c r="BQ180" s="57"/>
      <c r="BR180" s="55">
        <f>BL180+BN180+BO180+BP180+BQ180</f>
        <v>42597</v>
      </c>
      <c r="BS180" s="55">
        <f>BM180+BQ180</f>
        <v>0</v>
      </c>
      <c r="BT180" s="55">
        <v>-4680</v>
      </c>
      <c r="BU180" s="55"/>
      <c r="BV180" s="55"/>
      <c r="BW180" s="55"/>
      <c r="BX180" s="55"/>
      <c r="BY180" s="55">
        <f>BR180+BT180+BU180+BV180+BW180+BX180</f>
        <v>37917</v>
      </c>
      <c r="BZ180" s="55">
        <f>BS180+BX180</f>
        <v>0</v>
      </c>
      <c r="CA180" s="55">
        <v>-11291</v>
      </c>
      <c r="CB180" s="57"/>
      <c r="CC180" s="57"/>
      <c r="CD180" s="57"/>
      <c r="CE180" s="57"/>
      <c r="CF180" s="55">
        <f>BY180+CA180+CB180+CC180+CE180</f>
        <v>26626</v>
      </c>
      <c r="CG180" s="55">
        <f>BZ180+CE180</f>
        <v>0</v>
      </c>
      <c r="CH180" s="56">
        <v>229</v>
      </c>
      <c r="CI180" s="57"/>
      <c r="CJ180" s="57"/>
      <c r="CK180" s="57"/>
      <c r="CL180" s="57"/>
      <c r="CM180" s="57"/>
      <c r="CN180" s="57"/>
      <c r="CO180" s="55">
        <f>CF180+CH180+CI180+CJ180+CM180+CN180</f>
        <v>26855</v>
      </c>
      <c r="CP180" s="55">
        <f>CG180+CN180</f>
        <v>0</v>
      </c>
      <c r="CQ180" s="55"/>
      <c r="CR180" s="57"/>
      <c r="CS180" s="57"/>
      <c r="CT180" s="57"/>
      <c r="CU180" s="57"/>
      <c r="CV180" s="57"/>
      <c r="CW180" s="55">
        <f>CO180+CQ180+CR180+CS180+CT180+CU180+CV180</f>
        <v>26855</v>
      </c>
      <c r="CX180" s="55">
        <f>CP180+CV180</f>
        <v>0</v>
      </c>
      <c r="CY180" s="55"/>
      <c r="CZ180" s="57"/>
      <c r="DA180" s="57"/>
      <c r="DB180" s="57"/>
      <c r="DC180" s="57"/>
      <c r="DD180" s="57"/>
      <c r="DE180" s="55">
        <f>CW180+CY180+CZ180+DA180+DB180+DC180+DD180</f>
        <v>26855</v>
      </c>
      <c r="DF180" s="55">
        <f>CX180+DD180</f>
        <v>0</v>
      </c>
    </row>
    <row r="181" spans="1:110" s="12" customFormat="1" ht="63" customHeight="1">
      <c r="A181" s="98" t="s">
        <v>562</v>
      </c>
      <c r="B181" s="64" t="s">
        <v>142</v>
      </c>
      <c r="C181" s="64" t="s">
        <v>159</v>
      </c>
      <c r="D181" s="65" t="s">
        <v>206</v>
      </c>
      <c r="E181" s="64"/>
      <c r="F181" s="66">
        <f t="shared" ref="F181:BQ181" si="249">F182</f>
        <v>128459</v>
      </c>
      <c r="G181" s="66">
        <f t="shared" si="249"/>
        <v>130459</v>
      </c>
      <c r="H181" s="66">
        <f t="shared" si="249"/>
        <v>258918</v>
      </c>
      <c r="I181" s="66">
        <f t="shared" si="249"/>
        <v>0</v>
      </c>
      <c r="J181" s="66">
        <f t="shared" si="249"/>
        <v>295376</v>
      </c>
      <c r="K181" s="66">
        <f t="shared" si="249"/>
        <v>0</v>
      </c>
      <c r="L181" s="66">
        <f t="shared" si="249"/>
        <v>0</v>
      </c>
      <c r="M181" s="66">
        <f t="shared" si="249"/>
        <v>295376</v>
      </c>
      <c r="N181" s="66">
        <f t="shared" si="249"/>
        <v>-193045</v>
      </c>
      <c r="O181" s="66">
        <f t="shared" si="249"/>
        <v>102331</v>
      </c>
      <c r="P181" s="66">
        <f t="shared" si="249"/>
        <v>0</v>
      </c>
      <c r="Q181" s="66">
        <f t="shared" si="249"/>
        <v>102331</v>
      </c>
      <c r="R181" s="66">
        <f t="shared" si="249"/>
        <v>0</v>
      </c>
      <c r="S181" s="66">
        <f t="shared" si="249"/>
        <v>0</v>
      </c>
      <c r="T181" s="66">
        <f t="shared" si="249"/>
        <v>102331</v>
      </c>
      <c r="U181" s="66">
        <f t="shared" si="249"/>
        <v>102331</v>
      </c>
      <c r="V181" s="66">
        <f t="shared" si="249"/>
        <v>0</v>
      </c>
      <c r="W181" s="66">
        <f t="shared" si="249"/>
        <v>0</v>
      </c>
      <c r="X181" s="66">
        <f t="shared" si="249"/>
        <v>102331</v>
      </c>
      <c r="Y181" s="66">
        <f t="shared" si="249"/>
        <v>102331</v>
      </c>
      <c r="Z181" s="66">
        <f t="shared" si="249"/>
        <v>0</v>
      </c>
      <c r="AA181" s="66">
        <f t="shared" si="249"/>
        <v>102331</v>
      </c>
      <c r="AB181" s="66">
        <f t="shared" si="249"/>
        <v>102331</v>
      </c>
      <c r="AC181" s="66">
        <f t="shared" si="249"/>
        <v>0</v>
      </c>
      <c r="AD181" s="66">
        <f t="shared" si="249"/>
        <v>0</v>
      </c>
      <c r="AE181" s="66"/>
      <c r="AF181" s="66">
        <f t="shared" si="249"/>
        <v>102331</v>
      </c>
      <c r="AG181" s="66">
        <f t="shared" si="249"/>
        <v>0</v>
      </c>
      <c r="AH181" s="66">
        <f t="shared" si="249"/>
        <v>102331</v>
      </c>
      <c r="AI181" s="66">
        <f t="shared" si="249"/>
        <v>0</v>
      </c>
      <c r="AJ181" s="66">
        <f t="shared" si="249"/>
        <v>0</v>
      </c>
      <c r="AK181" s="66">
        <f t="shared" si="249"/>
        <v>102331</v>
      </c>
      <c r="AL181" s="66">
        <f t="shared" si="249"/>
        <v>0</v>
      </c>
      <c r="AM181" s="66">
        <f t="shared" si="249"/>
        <v>25005</v>
      </c>
      <c r="AN181" s="66">
        <f t="shared" si="249"/>
        <v>127336</v>
      </c>
      <c r="AO181" s="66">
        <f t="shared" si="249"/>
        <v>0</v>
      </c>
      <c r="AP181" s="66">
        <f t="shared" si="249"/>
        <v>0</v>
      </c>
      <c r="AQ181" s="66">
        <f t="shared" si="249"/>
        <v>127336</v>
      </c>
      <c r="AR181" s="66">
        <f t="shared" si="249"/>
        <v>0</v>
      </c>
      <c r="AS181" s="66">
        <f t="shared" si="249"/>
        <v>0</v>
      </c>
      <c r="AT181" s="66">
        <f t="shared" si="249"/>
        <v>127336</v>
      </c>
      <c r="AU181" s="66">
        <f t="shared" si="249"/>
        <v>0</v>
      </c>
      <c r="AV181" s="66">
        <f t="shared" si="249"/>
        <v>0</v>
      </c>
      <c r="AW181" s="66">
        <f t="shared" si="249"/>
        <v>24795</v>
      </c>
      <c r="AX181" s="66">
        <f t="shared" si="249"/>
        <v>0</v>
      </c>
      <c r="AY181" s="66">
        <f t="shared" si="249"/>
        <v>152131</v>
      </c>
      <c r="AZ181" s="66">
        <f t="shared" si="249"/>
        <v>0</v>
      </c>
      <c r="BA181" s="66">
        <f t="shared" si="249"/>
        <v>2300</v>
      </c>
      <c r="BB181" s="66">
        <f t="shared" si="249"/>
        <v>0</v>
      </c>
      <c r="BC181" s="66">
        <f t="shared" si="249"/>
        <v>0</v>
      </c>
      <c r="BD181" s="66">
        <f t="shared" si="249"/>
        <v>0</v>
      </c>
      <c r="BE181" s="66">
        <f t="shared" si="249"/>
        <v>154431</v>
      </c>
      <c r="BF181" s="66">
        <f t="shared" si="249"/>
        <v>0</v>
      </c>
      <c r="BG181" s="66">
        <f t="shared" si="249"/>
        <v>0</v>
      </c>
      <c r="BH181" s="66">
        <f t="shared" si="249"/>
        <v>0</v>
      </c>
      <c r="BI181" s="66">
        <f t="shared" si="249"/>
        <v>0</v>
      </c>
      <c r="BJ181" s="66">
        <f t="shared" si="249"/>
        <v>0</v>
      </c>
      <c r="BK181" s="66">
        <f t="shared" si="249"/>
        <v>0</v>
      </c>
      <c r="BL181" s="66">
        <f t="shared" si="249"/>
        <v>154431</v>
      </c>
      <c r="BM181" s="66">
        <f t="shared" si="249"/>
        <v>0</v>
      </c>
      <c r="BN181" s="66">
        <f t="shared" si="249"/>
        <v>0</v>
      </c>
      <c r="BO181" s="66">
        <f t="shared" si="249"/>
        <v>0</v>
      </c>
      <c r="BP181" s="66">
        <f t="shared" si="249"/>
        <v>0</v>
      </c>
      <c r="BQ181" s="66">
        <f t="shared" si="249"/>
        <v>0</v>
      </c>
      <c r="BR181" s="66">
        <f t="shared" ref="BR181:DF181" si="250">BR182</f>
        <v>154431</v>
      </c>
      <c r="BS181" s="66">
        <f t="shared" si="250"/>
        <v>0</v>
      </c>
      <c r="BT181" s="66">
        <f t="shared" si="250"/>
        <v>0</v>
      </c>
      <c r="BU181" s="66">
        <f t="shared" si="250"/>
        <v>0</v>
      </c>
      <c r="BV181" s="66">
        <f t="shared" si="250"/>
        <v>0</v>
      </c>
      <c r="BW181" s="66">
        <f t="shared" si="250"/>
        <v>0</v>
      </c>
      <c r="BX181" s="66">
        <f t="shared" si="250"/>
        <v>0</v>
      </c>
      <c r="BY181" s="66">
        <f t="shared" si="250"/>
        <v>154431</v>
      </c>
      <c r="BZ181" s="66">
        <f t="shared" si="250"/>
        <v>0</v>
      </c>
      <c r="CA181" s="66">
        <f t="shared" si="250"/>
        <v>11200</v>
      </c>
      <c r="CB181" s="66">
        <f t="shared" si="250"/>
        <v>0</v>
      </c>
      <c r="CC181" s="66">
        <f t="shared" si="250"/>
        <v>0</v>
      </c>
      <c r="CD181" s="66">
        <f t="shared" si="250"/>
        <v>28800</v>
      </c>
      <c r="CE181" s="66">
        <f t="shared" si="250"/>
        <v>0</v>
      </c>
      <c r="CF181" s="66">
        <f t="shared" si="250"/>
        <v>194431</v>
      </c>
      <c r="CG181" s="66">
        <f t="shared" si="250"/>
        <v>0</v>
      </c>
      <c r="CH181" s="66">
        <f t="shared" si="250"/>
        <v>0</v>
      </c>
      <c r="CI181" s="66">
        <f t="shared" si="250"/>
        <v>0</v>
      </c>
      <c r="CJ181" s="66">
        <f t="shared" si="250"/>
        <v>0</v>
      </c>
      <c r="CK181" s="66"/>
      <c r="CL181" s="66"/>
      <c r="CM181" s="66">
        <f t="shared" si="250"/>
        <v>10000</v>
      </c>
      <c r="CN181" s="66">
        <f t="shared" si="250"/>
        <v>0</v>
      </c>
      <c r="CO181" s="66">
        <f t="shared" si="250"/>
        <v>204431</v>
      </c>
      <c r="CP181" s="66">
        <f t="shared" si="250"/>
        <v>0</v>
      </c>
      <c r="CQ181" s="66">
        <f t="shared" si="250"/>
        <v>0</v>
      </c>
      <c r="CR181" s="66">
        <f t="shared" si="250"/>
        <v>0</v>
      </c>
      <c r="CS181" s="66">
        <f t="shared" si="250"/>
        <v>0</v>
      </c>
      <c r="CT181" s="66">
        <f t="shared" si="250"/>
        <v>0</v>
      </c>
      <c r="CU181" s="66">
        <f t="shared" si="250"/>
        <v>0</v>
      </c>
      <c r="CV181" s="66">
        <f t="shared" si="250"/>
        <v>0</v>
      </c>
      <c r="CW181" s="66">
        <f t="shared" si="250"/>
        <v>204431</v>
      </c>
      <c r="CX181" s="66">
        <f t="shared" si="250"/>
        <v>0</v>
      </c>
      <c r="CY181" s="66">
        <f t="shared" si="250"/>
        <v>0</v>
      </c>
      <c r="CZ181" s="66">
        <f t="shared" si="250"/>
        <v>0</v>
      </c>
      <c r="DA181" s="66">
        <f t="shared" si="250"/>
        <v>27214</v>
      </c>
      <c r="DB181" s="66">
        <f t="shared" si="250"/>
        <v>0</v>
      </c>
      <c r="DC181" s="66">
        <f t="shared" si="250"/>
        <v>0</v>
      </c>
      <c r="DD181" s="66">
        <f t="shared" si="250"/>
        <v>0</v>
      </c>
      <c r="DE181" s="66">
        <f t="shared" si="250"/>
        <v>231645</v>
      </c>
      <c r="DF181" s="66">
        <f t="shared" si="250"/>
        <v>0</v>
      </c>
    </row>
    <row r="182" spans="1:110" s="12" customFormat="1" ht="87" customHeight="1">
      <c r="A182" s="63" t="s">
        <v>284</v>
      </c>
      <c r="B182" s="64" t="s">
        <v>142</v>
      </c>
      <c r="C182" s="64" t="s">
        <v>159</v>
      </c>
      <c r="D182" s="65" t="s">
        <v>206</v>
      </c>
      <c r="E182" s="64" t="s">
        <v>150</v>
      </c>
      <c r="F182" s="55">
        <v>128459</v>
      </c>
      <c r="G182" s="55">
        <f>H182-F182</f>
        <v>130459</v>
      </c>
      <c r="H182" s="55">
        <v>258918</v>
      </c>
      <c r="I182" s="55"/>
      <c r="J182" s="55">
        <v>295376</v>
      </c>
      <c r="K182" s="57"/>
      <c r="L182" s="57"/>
      <c r="M182" s="55">
        <v>295376</v>
      </c>
      <c r="N182" s="55">
        <f>O182-M182</f>
        <v>-193045</v>
      </c>
      <c r="O182" s="55">
        <v>102331</v>
      </c>
      <c r="P182" s="55"/>
      <c r="Q182" s="55">
        <v>102331</v>
      </c>
      <c r="R182" s="57"/>
      <c r="S182" s="57"/>
      <c r="T182" s="55">
        <f>O182+R182</f>
        <v>102331</v>
      </c>
      <c r="U182" s="55">
        <f>Q182+S182</f>
        <v>102331</v>
      </c>
      <c r="V182" s="57"/>
      <c r="W182" s="57"/>
      <c r="X182" s="55">
        <f>T182+V182</f>
        <v>102331</v>
      </c>
      <c r="Y182" s="55">
        <f>U182+W182</f>
        <v>102331</v>
      </c>
      <c r="Z182" s="57"/>
      <c r="AA182" s="55">
        <f>X182+Z182</f>
        <v>102331</v>
      </c>
      <c r="AB182" s="55">
        <f>Y182</f>
        <v>102331</v>
      </c>
      <c r="AC182" s="57"/>
      <c r="AD182" s="57"/>
      <c r="AE182" s="57"/>
      <c r="AF182" s="55">
        <f>AA182+AC182</f>
        <v>102331</v>
      </c>
      <c r="AG182" s="57"/>
      <c r="AH182" s="55">
        <f>AB182</f>
        <v>102331</v>
      </c>
      <c r="AI182" s="57"/>
      <c r="AJ182" s="57"/>
      <c r="AK182" s="55">
        <f>AF182+AI182</f>
        <v>102331</v>
      </c>
      <c r="AL182" s="55">
        <f>AG182</f>
        <v>0</v>
      </c>
      <c r="AM182" s="55">
        <f>AN182-AK182</f>
        <v>25005</v>
      </c>
      <c r="AN182" s="55">
        <v>127336</v>
      </c>
      <c r="AO182" s="57"/>
      <c r="AP182" s="57"/>
      <c r="AQ182" s="55">
        <f>AN182+AP182</f>
        <v>127336</v>
      </c>
      <c r="AR182" s="56">
        <f>AO182</f>
        <v>0</v>
      </c>
      <c r="AS182" s="57"/>
      <c r="AT182" s="55">
        <f>AQ182+AS182</f>
        <v>127336</v>
      </c>
      <c r="AU182" s="56">
        <f>AR182</f>
        <v>0</v>
      </c>
      <c r="AV182" s="55"/>
      <c r="AW182" s="55">
        <v>24795</v>
      </c>
      <c r="AX182" s="57"/>
      <c r="AY182" s="55">
        <f>AT182+AV182+AW182+AX182</f>
        <v>152131</v>
      </c>
      <c r="AZ182" s="55">
        <f>AU182+AX182</f>
        <v>0</v>
      </c>
      <c r="BA182" s="55">
        <v>2300</v>
      </c>
      <c r="BB182" s="57"/>
      <c r="BC182" s="57"/>
      <c r="BD182" s="57"/>
      <c r="BE182" s="55">
        <f>AY182+BA182+BB182+BC182+BD182</f>
        <v>154431</v>
      </c>
      <c r="BF182" s="56">
        <f>AZ182+BD182</f>
        <v>0</v>
      </c>
      <c r="BG182" s="55"/>
      <c r="BH182" s="55"/>
      <c r="BI182" s="58"/>
      <c r="BJ182" s="58"/>
      <c r="BK182" s="58"/>
      <c r="BL182" s="55">
        <f>BE182+BG182+BH182+BI182+BJ182+BK182</f>
        <v>154431</v>
      </c>
      <c r="BM182" s="55">
        <f>BF182+BK182</f>
        <v>0</v>
      </c>
      <c r="BN182" s="57"/>
      <c r="BO182" s="57"/>
      <c r="BP182" s="57"/>
      <c r="BQ182" s="57"/>
      <c r="BR182" s="55">
        <f>BL182+BN182+BO182+BP182+BQ182</f>
        <v>154431</v>
      </c>
      <c r="BS182" s="55">
        <f>BM182+BQ182</f>
        <v>0</v>
      </c>
      <c r="BT182" s="55"/>
      <c r="BU182" s="55"/>
      <c r="BV182" s="55"/>
      <c r="BW182" s="55"/>
      <c r="BX182" s="55"/>
      <c r="BY182" s="55">
        <f>BR182+BT182+BU182+BV182+BW182+BX182</f>
        <v>154431</v>
      </c>
      <c r="BZ182" s="55">
        <f>BS182+BX182</f>
        <v>0</v>
      </c>
      <c r="CA182" s="55">
        <v>11200</v>
      </c>
      <c r="CB182" s="57"/>
      <c r="CC182" s="55"/>
      <c r="CD182" s="55">
        <v>28800</v>
      </c>
      <c r="CE182" s="57"/>
      <c r="CF182" s="55">
        <f>BY182+CA182+CB182+CC182+CD182+CE182</f>
        <v>194431</v>
      </c>
      <c r="CG182" s="55">
        <f>BZ182+CE182</f>
        <v>0</v>
      </c>
      <c r="CH182" s="57"/>
      <c r="CI182" s="57"/>
      <c r="CJ182" s="57"/>
      <c r="CK182" s="57"/>
      <c r="CL182" s="57"/>
      <c r="CM182" s="55">
        <v>10000</v>
      </c>
      <c r="CN182" s="57"/>
      <c r="CO182" s="55">
        <f>CF182+CH182+CI182+CJ182+CM182+CN182</f>
        <v>204431</v>
      </c>
      <c r="CP182" s="55">
        <f>CG182+CN182</f>
        <v>0</v>
      </c>
      <c r="CQ182" s="55"/>
      <c r="CR182" s="57"/>
      <c r="CS182" s="57"/>
      <c r="CT182" s="57"/>
      <c r="CU182" s="57"/>
      <c r="CV182" s="57"/>
      <c r="CW182" s="55">
        <f>CO182+CQ182+CR182+CS182+CT182+CU182+CV182</f>
        <v>204431</v>
      </c>
      <c r="CX182" s="55">
        <f>CP182+CV182</f>
        <v>0</v>
      </c>
      <c r="CY182" s="55"/>
      <c r="CZ182" s="57"/>
      <c r="DA182" s="55">
        <v>27214</v>
      </c>
      <c r="DB182" s="57"/>
      <c r="DC182" s="57"/>
      <c r="DD182" s="57"/>
      <c r="DE182" s="55">
        <f>CW182+CY182+CZ182+DA182+DB182+DC182+DD182</f>
        <v>231645</v>
      </c>
      <c r="DF182" s="55">
        <f>CX182+DD182</f>
        <v>0</v>
      </c>
    </row>
    <row r="183" spans="1:110" s="12" customFormat="1" ht="115.5">
      <c r="A183" s="98" t="s">
        <v>563</v>
      </c>
      <c r="B183" s="64" t="s">
        <v>142</v>
      </c>
      <c r="C183" s="64" t="s">
        <v>159</v>
      </c>
      <c r="D183" s="65" t="s">
        <v>207</v>
      </c>
      <c r="E183" s="64"/>
      <c r="F183" s="66">
        <f t="shared" ref="F183:Q185" si="251">F184</f>
        <v>11073</v>
      </c>
      <c r="G183" s="66">
        <f t="shared" si="251"/>
        <v>223</v>
      </c>
      <c r="H183" s="66">
        <f t="shared" si="251"/>
        <v>11296</v>
      </c>
      <c r="I183" s="66">
        <f t="shared" si="251"/>
        <v>0</v>
      </c>
      <c r="J183" s="66">
        <f t="shared" si="251"/>
        <v>11742</v>
      </c>
      <c r="K183" s="66">
        <f t="shared" si="251"/>
        <v>0</v>
      </c>
      <c r="L183" s="66">
        <f t="shared" si="251"/>
        <v>0</v>
      </c>
      <c r="M183" s="66">
        <f t="shared" si="251"/>
        <v>11742</v>
      </c>
      <c r="N183" s="66">
        <f t="shared" si="251"/>
        <v>-11742</v>
      </c>
      <c r="O183" s="66">
        <f t="shared" si="251"/>
        <v>0</v>
      </c>
      <c r="P183" s="66">
        <f t="shared" si="251"/>
        <v>0</v>
      </c>
      <c r="Q183" s="66">
        <f t="shared" si="251"/>
        <v>0</v>
      </c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5"/>
      <c r="AL183" s="55"/>
      <c r="AM183" s="55">
        <f t="shared" ref="AM183:BZ185" si="252">AM184</f>
        <v>17500</v>
      </c>
      <c r="AN183" s="55">
        <f t="shared" si="252"/>
        <v>17500</v>
      </c>
      <c r="AO183" s="55">
        <f t="shared" si="252"/>
        <v>0</v>
      </c>
      <c r="AP183" s="55">
        <f t="shared" si="252"/>
        <v>0</v>
      </c>
      <c r="AQ183" s="55">
        <f t="shared" si="252"/>
        <v>17500</v>
      </c>
      <c r="AR183" s="55">
        <f t="shared" si="252"/>
        <v>0</v>
      </c>
      <c r="AS183" s="55">
        <f t="shared" si="252"/>
        <v>0</v>
      </c>
      <c r="AT183" s="55">
        <f t="shared" si="252"/>
        <v>17500</v>
      </c>
      <c r="AU183" s="55">
        <f t="shared" si="252"/>
        <v>0</v>
      </c>
      <c r="AV183" s="55">
        <f t="shared" si="252"/>
        <v>0</v>
      </c>
      <c r="AW183" s="55">
        <f t="shared" si="252"/>
        <v>0</v>
      </c>
      <c r="AX183" s="55">
        <f t="shared" si="252"/>
        <v>0</v>
      </c>
      <c r="AY183" s="55">
        <f t="shared" si="252"/>
        <v>17500</v>
      </c>
      <c r="AZ183" s="55">
        <f t="shared" si="252"/>
        <v>0</v>
      </c>
      <c r="BA183" s="55">
        <f t="shared" si="252"/>
        <v>0</v>
      </c>
      <c r="BB183" s="55">
        <f t="shared" si="252"/>
        <v>0</v>
      </c>
      <c r="BC183" s="55">
        <f t="shared" si="252"/>
        <v>0</v>
      </c>
      <c r="BD183" s="55">
        <f t="shared" si="252"/>
        <v>0</v>
      </c>
      <c r="BE183" s="55">
        <f t="shared" si="252"/>
        <v>17500</v>
      </c>
      <c r="BF183" s="55">
        <f t="shared" si="252"/>
        <v>0</v>
      </c>
      <c r="BG183" s="55">
        <f t="shared" si="252"/>
        <v>0</v>
      </c>
      <c r="BH183" s="55">
        <f t="shared" si="252"/>
        <v>0</v>
      </c>
      <c r="BI183" s="55">
        <f t="shared" si="252"/>
        <v>0</v>
      </c>
      <c r="BJ183" s="55">
        <f t="shared" si="252"/>
        <v>0</v>
      </c>
      <c r="BK183" s="55">
        <f t="shared" si="252"/>
        <v>0</v>
      </c>
      <c r="BL183" s="55">
        <f t="shared" si="252"/>
        <v>17500</v>
      </c>
      <c r="BM183" s="55">
        <f t="shared" si="252"/>
        <v>0</v>
      </c>
      <c r="BN183" s="55">
        <f t="shared" si="252"/>
        <v>0</v>
      </c>
      <c r="BO183" s="55">
        <f t="shared" si="252"/>
        <v>0</v>
      </c>
      <c r="BP183" s="55">
        <f t="shared" si="252"/>
        <v>0</v>
      </c>
      <c r="BQ183" s="55">
        <f t="shared" si="252"/>
        <v>0</v>
      </c>
      <c r="BR183" s="55">
        <f t="shared" si="252"/>
        <v>17500</v>
      </c>
      <c r="BS183" s="55">
        <f t="shared" si="252"/>
        <v>0</v>
      </c>
      <c r="BT183" s="55">
        <f t="shared" si="252"/>
        <v>0</v>
      </c>
      <c r="BU183" s="55">
        <f t="shared" si="252"/>
        <v>0</v>
      </c>
      <c r="BV183" s="55">
        <f t="shared" si="252"/>
        <v>0</v>
      </c>
      <c r="BW183" s="55">
        <f t="shared" si="252"/>
        <v>0</v>
      </c>
      <c r="BX183" s="55">
        <f t="shared" si="252"/>
        <v>0</v>
      </c>
      <c r="BY183" s="55">
        <f t="shared" si="252"/>
        <v>17500</v>
      </c>
      <c r="BZ183" s="55">
        <f t="shared" si="252"/>
        <v>0</v>
      </c>
      <c r="CA183" s="55">
        <f t="shared" ref="CA183:DF183" si="253">CA184</f>
        <v>0</v>
      </c>
      <c r="CB183" s="55">
        <f t="shared" si="253"/>
        <v>0</v>
      </c>
      <c r="CC183" s="55">
        <f t="shared" si="253"/>
        <v>0</v>
      </c>
      <c r="CD183" s="55">
        <f t="shared" si="253"/>
        <v>0</v>
      </c>
      <c r="CE183" s="55">
        <f t="shared" si="253"/>
        <v>0</v>
      </c>
      <c r="CF183" s="55">
        <f t="shared" si="253"/>
        <v>17500</v>
      </c>
      <c r="CG183" s="55">
        <f t="shared" si="253"/>
        <v>0</v>
      </c>
      <c r="CH183" s="55">
        <f t="shared" si="253"/>
        <v>0</v>
      </c>
      <c r="CI183" s="55">
        <f t="shared" si="253"/>
        <v>0</v>
      </c>
      <c r="CJ183" s="55">
        <f t="shared" si="253"/>
        <v>0</v>
      </c>
      <c r="CK183" s="55"/>
      <c r="CL183" s="55"/>
      <c r="CM183" s="55">
        <f t="shared" si="253"/>
        <v>0</v>
      </c>
      <c r="CN183" s="55">
        <f t="shared" si="253"/>
        <v>0</v>
      </c>
      <c r="CO183" s="55">
        <f t="shared" si="253"/>
        <v>17500</v>
      </c>
      <c r="CP183" s="55">
        <f t="shared" si="253"/>
        <v>0</v>
      </c>
      <c r="CQ183" s="55">
        <f t="shared" si="253"/>
        <v>0</v>
      </c>
      <c r="CR183" s="55">
        <f t="shared" si="253"/>
        <v>0</v>
      </c>
      <c r="CS183" s="55">
        <f t="shared" si="253"/>
        <v>0</v>
      </c>
      <c r="CT183" s="55">
        <f t="shared" si="253"/>
        <v>0</v>
      </c>
      <c r="CU183" s="55">
        <f t="shared" si="253"/>
        <v>0</v>
      </c>
      <c r="CV183" s="55">
        <f t="shared" si="253"/>
        <v>0</v>
      </c>
      <c r="CW183" s="55">
        <f t="shared" si="253"/>
        <v>17500</v>
      </c>
      <c r="CX183" s="55">
        <f t="shared" si="253"/>
        <v>0</v>
      </c>
      <c r="CY183" s="55">
        <f t="shared" si="253"/>
        <v>0</v>
      </c>
      <c r="CZ183" s="55">
        <f t="shared" si="253"/>
        <v>0</v>
      </c>
      <c r="DA183" s="55">
        <f t="shared" si="253"/>
        <v>0</v>
      </c>
      <c r="DB183" s="55">
        <f t="shared" si="253"/>
        <v>0</v>
      </c>
      <c r="DC183" s="55">
        <f t="shared" si="253"/>
        <v>0</v>
      </c>
      <c r="DD183" s="55">
        <f t="shared" si="253"/>
        <v>0</v>
      </c>
      <c r="DE183" s="55">
        <f t="shared" si="253"/>
        <v>17500</v>
      </c>
      <c r="DF183" s="55">
        <f t="shared" si="253"/>
        <v>0</v>
      </c>
    </row>
    <row r="184" spans="1:110" s="12" customFormat="1" ht="91.5" customHeight="1">
      <c r="A184" s="63" t="s">
        <v>284</v>
      </c>
      <c r="B184" s="64" t="s">
        <v>142</v>
      </c>
      <c r="C184" s="64" t="s">
        <v>159</v>
      </c>
      <c r="D184" s="65" t="s">
        <v>207</v>
      </c>
      <c r="E184" s="64" t="s">
        <v>150</v>
      </c>
      <c r="F184" s="55">
        <v>11073</v>
      </c>
      <c r="G184" s="55">
        <f>H184-F184</f>
        <v>223</v>
      </c>
      <c r="H184" s="55">
        <v>11296</v>
      </c>
      <c r="I184" s="55"/>
      <c r="J184" s="55">
        <v>11742</v>
      </c>
      <c r="K184" s="57"/>
      <c r="L184" s="57"/>
      <c r="M184" s="55">
        <v>11742</v>
      </c>
      <c r="N184" s="55">
        <f>O184-M184</f>
        <v>-11742</v>
      </c>
      <c r="O184" s="55"/>
      <c r="P184" s="55"/>
      <c r="Q184" s="55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5"/>
      <c r="AL184" s="55"/>
      <c r="AM184" s="55">
        <f>AN184-AK184</f>
        <v>17500</v>
      </c>
      <c r="AN184" s="55">
        <v>17500</v>
      </c>
      <c r="AO184" s="57"/>
      <c r="AP184" s="57"/>
      <c r="AQ184" s="55">
        <f>AN184+AP184</f>
        <v>17500</v>
      </c>
      <c r="AR184" s="56">
        <f>AO184</f>
        <v>0</v>
      </c>
      <c r="AS184" s="57"/>
      <c r="AT184" s="55">
        <f>AQ184+AS184</f>
        <v>17500</v>
      </c>
      <c r="AU184" s="56">
        <f>AR184</f>
        <v>0</v>
      </c>
      <c r="AV184" s="57"/>
      <c r="AW184" s="57"/>
      <c r="AX184" s="57"/>
      <c r="AY184" s="55">
        <f>AT184+AV184+AW184+AX184</f>
        <v>17500</v>
      </c>
      <c r="AZ184" s="55">
        <f>AU184+AX184</f>
        <v>0</v>
      </c>
      <c r="BA184" s="57"/>
      <c r="BB184" s="57"/>
      <c r="BC184" s="57"/>
      <c r="BD184" s="57"/>
      <c r="BE184" s="55">
        <f>AY184+BA184+BB184+BC184+BD184</f>
        <v>17500</v>
      </c>
      <c r="BF184" s="56">
        <f>AZ184+BD184</f>
        <v>0</v>
      </c>
      <c r="BG184" s="55"/>
      <c r="BH184" s="55"/>
      <c r="BI184" s="58"/>
      <c r="BJ184" s="58"/>
      <c r="BK184" s="58"/>
      <c r="BL184" s="55">
        <f>BE184+BG184+BH184+BI184+BJ184+BK184</f>
        <v>17500</v>
      </c>
      <c r="BM184" s="55">
        <f>BF184+BK184</f>
        <v>0</v>
      </c>
      <c r="BN184" s="57"/>
      <c r="BO184" s="57"/>
      <c r="BP184" s="57"/>
      <c r="BQ184" s="57"/>
      <c r="BR184" s="55">
        <f>BL184+BN184+BO184+BP184+BQ184</f>
        <v>17500</v>
      </c>
      <c r="BS184" s="55">
        <f>BM184+BQ184</f>
        <v>0</v>
      </c>
      <c r="BT184" s="55"/>
      <c r="BU184" s="55"/>
      <c r="BV184" s="55"/>
      <c r="BW184" s="55"/>
      <c r="BX184" s="55"/>
      <c r="BY184" s="55">
        <f>BR184+BT184+BU184+BV184+BW184+BX184</f>
        <v>17500</v>
      </c>
      <c r="BZ184" s="55">
        <f>BS184+BX184</f>
        <v>0</v>
      </c>
      <c r="CA184" s="57"/>
      <c r="CB184" s="57"/>
      <c r="CC184" s="57"/>
      <c r="CD184" s="57"/>
      <c r="CE184" s="57"/>
      <c r="CF184" s="55">
        <f>BY184+CA184+CB184+CC184+CE184</f>
        <v>17500</v>
      </c>
      <c r="CG184" s="55">
        <f>BZ184+CE184</f>
        <v>0</v>
      </c>
      <c r="CH184" s="57"/>
      <c r="CI184" s="57"/>
      <c r="CJ184" s="57"/>
      <c r="CK184" s="57"/>
      <c r="CL184" s="57"/>
      <c r="CM184" s="57"/>
      <c r="CN184" s="57"/>
      <c r="CO184" s="55">
        <f>CF184+CH184+CI184+CJ184+CM184+CN184</f>
        <v>17500</v>
      </c>
      <c r="CP184" s="55">
        <f>CG184+CN184</f>
        <v>0</v>
      </c>
      <c r="CQ184" s="55"/>
      <c r="CR184" s="57"/>
      <c r="CS184" s="57"/>
      <c r="CT184" s="57"/>
      <c r="CU184" s="57"/>
      <c r="CV184" s="57"/>
      <c r="CW184" s="55">
        <f>CO184+CQ184+CR184+CS184+CT184+CU184+CV184</f>
        <v>17500</v>
      </c>
      <c r="CX184" s="55">
        <f>CP184+CV184</f>
        <v>0</v>
      </c>
      <c r="CY184" s="55"/>
      <c r="CZ184" s="57"/>
      <c r="DA184" s="57"/>
      <c r="DB184" s="57"/>
      <c r="DC184" s="57"/>
      <c r="DD184" s="57"/>
      <c r="DE184" s="55">
        <f>CW184+CY184+CZ184+DA184+DB184+DC184+DD184</f>
        <v>17500</v>
      </c>
      <c r="DF184" s="55">
        <f>CX184+DD184</f>
        <v>0</v>
      </c>
    </row>
    <row r="185" spans="1:110" s="12" customFormat="1" ht="106.5" customHeight="1">
      <c r="A185" s="98" t="s">
        <v>1</v>
      </c>
      <c r="B185" s="64" t="s">
        <v>142</v>
      </c>
      <c r="C185" s="64" t="s">
        <v>159</v>
      </c>
      <c r="D185" s="65" t="s">
        <v>564</v>
      </c>
      <c r="E185" s="64"/>
      <c r="F185" s="66">
        <f t="shared" si="251"/>
        <v>11073</v>
      </c>
      <c r="G185" s="66">
        <f t="shared" si="251"/>
        <v>223</v>
      </c>
      <c r="H185" s="66">
        <f t="shared" si="251"/>
        <v>11296</v>
      </c>
      <c r="I185" s="66">
        <f t="shared" si="251"/>
        <v>0</v>
      </c>
      <c r="J185" s="66">
        <f t="shared" si="251"/>
        <v>11742</v>
      </c>
      <c r="K185" s="66">
        <f t="shared" si="251"/>
        <v>0</v>
      </c>
      <c r="L185" s="66">
        <f t="shared" si="251"/>
        <v>0</v>
      </c>
      <c r="M185" s="66">
        <f t="shared" si="251"/>
        <v>11742</v>
      </c>
      <c r="N185" s="66">
        <f t="shared" si="251"/>
        <v>-11742</v>
      </c>
      <c r="O185" s="66">
        <f t="shared" si="251"/>
        <v>0</v>
      </c>
      <c r="P185" s="66">
        <f t="shared" si="251"/>
        <v>0</v>
      </c>
      <c r="Q185" s="66">
        <f t="shared" si="251"/>
        <v>0</v>
      </c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5"/>
      <c r="AL185" s="55"/>
      <c r="AM185" s="55">
        <f t="shared" si="252"/>
        <v>17500</v>
      </c>
      <c r="AN185" s="55">
        <f t="shared" si="252"/>
        <v>17500</v>
      </c>
      <c r="AO185" s="55">
        <f t="shared" si="252"/>
        <v>0</v>
      </c>
      <c r="AP185" s="55">
        <f t="shared" si="252"/>
        <v>0</v>
      </c>
      <c r="AQ185" s="55">
        <f t="shared" si="252"/>
        <v>17500</v>
      </c>
      <c r="AR185" s="55">
        <f t="shared" si="252"/>
        <v>0</v>
      </c>
      <c r="AS185" s="55">
        <f t="shared" si="252"/>
        <v>0</v>
      </c>
      <c r="AT185" s="55">
        <f t="shared" si="252"/>
        <v>17500</v>
      </c>
      <c r="AU185" s="55">
        <f t="shared" si="252"/>
        <v>0</v>
      </c>
      <c r="AV185" s="55">
        <f t="shared" si="252"/>
        <v>0</v>
      </c>
      <c r="AW185" s="55">
        <f t="shared" si="252"/>
        <v>0</v>
      </c>
      <c r="AX185" s="55">
        <f t="shared" si="252"/>
        <v>0</v>
      </c>
      <c r="AY185" s="55">
        <f t="shared" si="252"/>
        <v>17500</v>
      </c>
      <c r="AZ185" s="55">
        <f t="shared" si="252"/>
        <v>0</v>
      </c>
      <c r="BA185" s="55">
        <f t="shared" si="252"/>
        <v>0</v>
      </c>
      <c r="BB185" s="55">
        <f t="shared" si="252"/>
        <v>0</v>
      </c>
      <c r="BC185" s="55">
        <f t="shared" si="252"/>
        <v>0</v>
      </c>
      <c r="BD185" s="55">
        <f t="shared" si="252"/>
        <v>0</v>
      </c>
      <c r="BE185" s="55">
        <f t="shared" si="252"/>
        <v>17500</v>
      </c>
      <c r="BF185" s="55">
        <f t="shared" si="252"/>
        <v>0</v>
      </c>
      <c r="BG185" s="55">
        <f t="shared" si="252"/>
        <v>0</v>
      </c>
      <c r="BH185" s="55">
        <f t="shared" si="252"/>
        <v>0</v>
      </c>
      <c r="BI185" s="55">
        <f t="shared" si="252"/>
        <v>0</v>
      </c>
      <c r="BJ185" s="55">
        <f t="shared" si="252"/>
        <v>0</v>
      </c>
      <c r="BK185" s="55">
        <f t="shared" si="252"/>
        <v>0</v>
      </c>
      <c r="BL185" s="55">
        <f t="shared" si="252"/>
        <v>17500</v>
      </c>
      <c r="BM185" s="55">
        <f t="shared" si="252"/>
        <v>0</v>
      </c>
      <c r="BN185" s="55">
        <f t="shared" si="252"/>
        <v>0</v>
      </c>
      <c r="BO185" s="55">
        <f t="shared" si="252"/>
        <v>0</v>
      </c>
      <c r="BP185" s="55">
        <f t="shared" si="252"/>
        <v>0</v>
      </c>
      <c r="BQ185" s="55">
        <f t="shared" si="252"/>
        <v>0</v>
      </c>
      <c r="BR185" s="55">
        <f t="shared" si="252"/>
        <v>0</v>
      </c>
      <c r="BS185" s="55">
        <f t="shared" si="252"/>
        <v>0</v>
      </c>
      <c r="BT185" s="55">
        <f t="shared" si="252"/>
        <v>4680</v>
      </c>
      <c r="BU185" s="55">
        <f t="shared" si="252"/>
        <v>0</v>
      </c>
      <c r="BV185" s="55">
        <f t="shared" si="252"/>
        <v>0</v>
      </c>
      <c r="BW185" s="55">
        <f t="shared" si="252"/>
        <v>0</v>
      </c>
      <c r="BX185" s="55">
        <f t="shared" si="252"/>
        <v>0</v>
      </c>
      <c r="BY185" s="55">
        <f t="shared" si="252"/>
        <v>4680</v>
      </c>
      <c r="BZ185" s="55">
        <f t="shared" si="252"/>
        <v>0</v>
      </c>
      <c r="CA185" s="55">
        <f t="shared" ref="CA185:DF185" si="254">CA186</f>
        <v>0</v>
      </c>
      <c r="CB185" s="55">
        <f t="shared" si="254"/>
        <v>0</v>
      </c>
      <c r="CC185" s="55">
        <f t="shared" si="254"/>
        <v>0</v>
      </c>
      <c r="CD185" s="55">
        <f t="shared" si="254"/>
        <v>0</v>
      </c>
      <c r="CE185" s="55">
        <f t="shared" si="254"/>
        <v>0</v>
      </c>
      <c r="CF185" s="55">
        <f t="shared" si="254"/>
        <v>4680</v>
      </c>
      <c r="CG185" s="55">
        <f t="shared" si="254"/>
        <v>0</v>
      </c>
      <c r="CH185" s="55">
        <f t="shared" si="254"/>
        <v>0</v>
      </c>
      <c r="CI185" s="55">
        <f t="shared" si="254"/>
        <v>0</v>
      </c>
      <c r="CJ185" s="55">
        <f t="shared" si="254"/>
        <v>0</v>
      </c>
      <c r="CK185" s="55"/>
      <c r="CL185" s="55"/>
      <c r="CM185" s="55">
        <f t="shared" si="254"/>
        <v>0</v>
      </c>
      <c r="CN185" s="55">
        <f t="shared" si="254"/>
        <v>0</v>
      </c>
      <c r="CO185" s="55">
        <f t="shared" si="254"/>
        <v>4680</v>
      </c>
      <c r="CP185" s="55">
        <f t="shared" si="254"/>
        <v>0</v>
      </c>
      <c r="CQ185" s="55">
        <f t="shared" si="254"/>
        <v>0</v>
      </c>
      <c r="CR185" s="55">
        <f t="shared" si="254"/>
        <v>0</v>
      </c>
      <c r="CS185" s="55">
        <f t="shared" si="254"/>
        <v>0</v>
      </c>
      <c r="CT185" s="55">
        <f t="shared" si="254"/>
        <v>0</v>
      </c>
      <c r="CU185" s="55">
        <f t="shared" si="254"/>
        <v>0</v>
      </c>
      <c r="CV185" s="55">
        <f t="shared" si="254"/>
        <v>0</v>
      </c>
      <c r="CW185" s="55">
        <f t="shared" si="254"/>
        <v>4680</v>
      </c>
      <c r="CX185" s="55">
        <f t="shared" si="254"/>
        <v>0</v>
      </c>
      <c r="CY185" s="55">
        <f t="shared" si="254"/>
        <v>0</v>
      </c>
      <c r="CZ185" s="55">
        <f t="shared" si="254"/>
        <v>0</v>
      </c>
      <c r="DA185" s="55">
        <f t="shared" si="254"/>
        <v>0</v>
      </c>
      <c r="DB185" s="55">
        <f t="shared" si="254"/>
        <v>0</v>
      </c>
      <c r="DC185" s="55">
        <f t="shared" si="254"/>
        <v>0</v>
      </c>
      <c r="DD185" s="55">
        <f t="shared" si="254"/>
        <v>0</v>
      </c>
      <c r="DE185" s="55">
        <f t="shared" si="254"/>
        <v>4680</v>
      </c>
      <c r="DF185" s="55">
        <f t="shared" si="254"/>
        <v>0</v>
      </c>
    </row>
    <row r="186" spans="1:110" s="12" customFormat="1" ht="82.5">
      <c r="A186" s="63" t="s">
        <v>284</v>
      </c>
      <c r="B186" s="64" t="s">
        <v>142</v>
      </c>
      <c r="C186" s="64" t="s">
        <v>159</v>
      </c>
      <c r="D186" s="65" t="s">
        <v>564</v>
      </c>
      <c r="E186" s="64" t="s">
        <v>150</v>
      </c>
      <c r="F186" s="55">
        <v>11073</v>
      </c>
      <c r="G186" s="55">
        <f>H186-F186</f>
        <v>223</v>
      </c>
      <c r="H186" s="55">
        <v>11296</v>
      </c>
      <c r="I186" s="55"/>
      <c r="J186" s="55">
        <v>11742</v>
      </c>
      <c r="K186" s="57"/>
      <c r="L186" s="57"/>
      <c r="M186" s="55">
        <v>11742</v>
      </c>
      <c r="N186" s="55">
        <f>O186-M186</f>
        <v>-11742</v>
      </c>
      <c r="O186" s="55"/>
      <c r="P186" s="55"/>
      <c r="Q186" s="55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5"/>
      <c r="AL186" s="55"/>
      <c r="AM186" s="55">
        <f>AN186-AK186</f>
        <v>17500</v>
      </c>
      <c r="AN186" s="55">
        <v>17500</v>
      </c>
      <c r="AO186" s="57"/>
      <c r="AP186" s="57"/>
      <c r="AQ186" s="55">
        <f>AN186+AP186</f>
        <v>17500</v>
      </c>
      <c r="AR186" s="56">
        <f>AO186</f>
        <v>0</v>
      </c>
      <c r="AS186" s="57"/>
      <c r="AT186" s="55">
        <f>AQ186+AS186</f>
        <v>17500</v>
      </c>
      <c r="AU186" s="56">
        <f>AR186</f>
        <v>0</v>
      </c>
      <c r="AV186" s="57"/>
      <c r="AW186" s="57"/>
      <c r="AX186" s="57"/>
      <c r="AY186" s="55">
        <f>AT186+AV186+AW186+AX186</f>
        <v>17500</v>
      </c>
      <c r="AZ186" s="55">
        <f>AU186+AX186</f>
        <v>0</v>
      </c>
      <c r="BA186" s="57"/>
      <c r="BB186" s="57"/>
      <c r="BC186" s="57"/>
      <c r="BD186" s="57"/>
      <c r="BE186" s="55">
        <f>AY186+BA186+BB186+BC186+BD186</f>
        <v>17500</v>
      </c>
      <c r="BF186" s="56">
        <f>AZ186+BD186</f>
        <v>0</v>
      </c>
      <c r="BG186" s="55"/>
      <c r="BH186" s="55"/>
      <c r="BI186" s="58"/>
      <c r="BJ186" s="58"/>
      <c r="BK186" s="58"/>
      <c r="BL186" s="55">
        <f>BE186+BG186+BH186+BI186+BJ186+BK186</f>
        <v>17500</v>
      </c>
      <c r="BM186" s="55">
        <f>BF186+BK186</f>
        <v>0</v>
      </c>
      <c r="BN186" s="57"/>
      <c r="BO186" s="57"/>
      <c r="BP186" s="57"/>
      <c r="BQ186" s="57"/>
      <c r="BR186" s="55">
        <v>0</v>
      </c>
      <c r="BS186" s="55">
        <f>BM186+BQ186</f>
        <v>0</v>
      </c>
      <c r="BT186" s="55">
        <v>4680</v>
      </c>
      <c r="BU186" s="55"/>
      <c r="BV186" s="55"/>
      <c r="BW186" s="55"/>
      <c r="BX186" s="55"/>
      <c r="BY186" s="55">
        <f>BR186+BT186+BU186+BV186+BW186+BX186</f>
        <v>4680</v>
      </c>
      <c r="BZ186" s="55">
        <f>BS186+BX186</f>
        <v>0</v>
      </c>
      <c r="CA186" s="57"/>
      <c r="CB186" s="57"/>
      <c r="CC186" s="57"/>
      <c r="CD186" s="57"/>
      <c r="CE186" s="57"/>
      <c r="CF186" s="55">
        <f>BY186+CA186+CB186+CC186+CE186</f>
        <v>4680</v>
      </c>
      <c r="CG186" s="55">
        <f>BZ186+CE186</f>
        <v>0</v>
      </c>
      <c r="CH186" s="57"/>
      <c r="CI186" s="57"/>
      <c r="CJ186" s="57"/>
      <c r="CK186" s="57"/>
      <c r="CL186" s="57"/>
      <c r="CM186" s="57"/>
      <c r="CN186" s="57"/>
      <c r="CO186" s="55">
        <f>CF186+CH186+CI186+CJ186+CM186+CN186</f>
        <v>4680</v>
      </c>
      <c r="CP186" s="55">
        <f>CG186+CN186</f>
        <v>0</v>
      </c>
      <c r="CQ186" s="55"/>
      <c r="CR186" s="57"/>
      <c r="CS186" s="57"/>
      <c r="CT186" s="57"/>
      <c r="CU186" s="57"/>
      <c r="CV186" s="57"/>
      <c r="CW186" s="55">
        <f>CO186+CQ186+CR186+CS186+CT186+CU186+CV186</f>
        <v>4680</v>
      </c>
      <c r="CX186" s="55">
        <f>CP186+CV186</f>
        <v>0</v>
      </c>
      <c r="CY186" s="55"/>
      <c r="CZ186" s="57"/>
      <c r="DA186" s="57"/>
      <c r="DB186" s="57"/>
      <c r="DC186" s="57"/>
      <c r="DD186" s="57"/>
      <c r="DE186" s="55">
        <f>CW186+CY186+CZ186+DA186+DB186+DC186+DD186</f>
        <v>4680</v>
      </c>
      <c r="DF186" s="55">
        <f>CX186+DD186</f>
        <v>0</v>
      </c>
    </row>
    <row r="187" spans="1:110" s="12" customFormat="1" ht="18.75" customHeight="1">
      <c r="A187" s="63"/>
      <c r="B187" s="64"/>
      <c r="C187" s="64"/>
      <c r="D187" s="65"/>
      <c r="E187" s="64"/>
      <c r="F187" s="58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5"/>
      <c r="AL187" s="55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8"/>
      <c r="BH187" s="58"/>
      <c r="BI187" s="58"/>
      <c r="BJ187" s="58"/>
      <c r="BK187" s="58"/>
      <c r="BL187" s="58"/>
      <c r="BM187" s="58"/>
      <c r="BN187" s="57"/>
      <c r="BO187" s="57"/>
      <c r="BP187" s="57"/>
      <c r="BQ187" s="57"/>
      <c r="BR187" s="57"/>
      <c r="BS187" s="57"/>
      <c r="BT187" s="55"/>
      <c r="BU187" s="55"/>
      <c r="BV187" s="55"/>
      <c r="BW187" s="55"/>
      <c r="BX187" s="55"/>
      <c r="BY187" s="55"/>
      <c r="BZ187" s="55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</row>
    <row r="188" spans="1:110" s="12" customFormat="1" ht="25.5" hidden="1" customHeight="1">
      <c r="A188" s="49" t="s">
        <v>459</v>
      </c>
      <c r="B188" s="50" t="s">
        <v>142</v>
      </c>
      <c r="C188" s="50" t="s">
        <v>153</v>
      </c>
      <c r="D188" s="61"/>
      <c r="E188" s="50"/>
      <c r="F188" s="62">
        <f t="shared" ref="F188:Q189" si="255">F189</f>
        <v>41021</v>
      </c>
      <c r="G188" s="62" t="e">
        <f t="shared" ref="G188:O188" si="256">G189+G191</f>
        <v>#REF!</v>
      </c>
      <c r="H188" s="62" t="e">
        <f t="shared" si="256"/>
        <v>#REF!</v>
      </c>
      <c r="I188" s="62" t="e">
        <f t="shared" si="256"/>
        <v>#REF!</v>
      </c>
      <c r="J188" s="62" t="e">
        <f t="shared" si="256"/>
        <v>#REF!</v>
      </c>
      <c r="K188" s="62" t="e">
        <f t="shared" si="256"/>
        <v>#REF!</v>
      </c>
      <c r="L188" s="62" t="e">
        <f t="shared" si="256"/>
        <v>#REF!</v>
      </c>
      <c r="M188" s="62" t="e">
        <f t="shared" si="256"/>
        <v>#REF!</v>
      </c>
      <c r="N188" s="62" t="e">
        <f t="shared" si="256"/>
        <v>#REF!</v>
      </c>
      <c r="O188" s="62" t="e">
        <f t="shared" si="256"/>
        <v>#REF!</v>
      </c>
      <c r="P188" s="62" t="e">
        <f>P189+P191</f>
        <v>#REF!</v>
      </c>
      <c r="Q188" s="62" t="e">
        <f>Q189+Q191</f>
        <v>#REF!</v>
      </c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5"/>
      <c r="AL188" s="55"/>
      <c r="AM188" s="52">
        <f>AM191</f>
        <v>0</v>
      </c>
      <c r="AN188" s="52">
        <f>AN191</f>
        <v>0</v>
      </c>
      <c r="AO188" s="57">
        <f>AO191</f>
        <v>0</v>
      </c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8"/>
      <c r="BH188" s="58"/>
      <c r="BI188" s="58"/>
      <c r="BJ188" s="58"/>
      <c r="BK188" s="58"/>
      <c r="BL188" s="58"/>
      <c r="BM188" s="58"/>
      <c r="BN188" s="57"/>
      <c r="BO188" s="57"/>
      <c r="BP188" s="57"/>
      <c r="BQ188" s="57"/>
      <c r="BR188" s="57"/>
      <c r="BS188" s="57"/>
      <c r="BT188" s="55"/>
      <c r="BU188" s="55"/>
      <c r="BV188" s="55"/>
      <c r="BW188" s="55"/>
      <c r="BX188" s="55"/>
      <c r="BY188" s="55"/>
      <c r="BZ188" s="55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</row>
    <row r="189" spans="1:110" ht="49.5" hidden="1">
      <c r="A189" s="63" t="s">
        <v>157</v>
      </c>
      <c r="B189" s="64" t="s">
        <v>142</v>
      </c>
      <c r="C189" s="64" t="s">
        <v>153</v>
      </c>
      <c r="D189" s="65" t="s">
        <v>42</v>
      </c>
      <c r="E189" s="64"/>
      <c r="F189" s="66">
        <f t="shared" si="255"/>
        <v>41021</v>
      </c>
      <c r="G189" s="66">
        <f t="shared" si="255"/>
        <v>-11347</v>
      </c>
      <c r="H189" s="66">
        <f t="shared" si="255"/>
        <v>29674</v>
      </c>
      <c r="I189" s="66">
        <f t="shared" si="255"/>
        <v>0</v>
      </c>
      <c r="J189" s="66">
        <f t="shared" si="255"/>
        <v>64738</v>
      </c>
      <c r="K189" s="66">
        <f t="shared" si="255"/>
        <v>0</v>
      </c>
      <c r="L189" s="66">
        <f t="shared" si="255"/>
        <v>0</v>
      </c>
      <c r="M189" s="66">
        <f t="shared" si="255"/>
        <v>64738</v>
      </c>
      <c r="N189" s="66">
        <f t="shared" si="255"/>
        <v>-64738</v>
      </c>
      <c r="O189" s="66">
        <f t="shared" si="255"/>
        <v>0</v>
      </c>
      <c r="P189" s="66">
        <f t="shared" si="255"/>
        <v>0</v>
      </c>
      <c r="Q189" s="66">
        <f t="shared" si="255"/>
        <v>0</v>
      </c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1"/>
      <c r="AL189" s="41"/>
      <c r="AM189" s="55"/>
      <c r="AN189" s="55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38"/>
      <c r="BH189" s="38"/>
      <c r="BI189" s="38"/>
      <c r="BJ189" s="38"/>
      <c r="BK189" s="38"/>
      <c r="BL189" s="38"/>
      <c r="BM189" s="38"/>
      <c r="BN189" s="40"/>
      <c r="BO189" s="40"/>
      <c r="BP189" s="40"/>
      <c r="BQ189" s="40"/>
      <c r="BR189" s="40"/>
      <c r="BS189" s="40"/>
      <c r="BT189" s="41"/>
      <c r="BU189" s="41"/>
      <c r="BV189" s="41"/>
      <c r="BW189" s="41"/>
      <c r="BX189" s="41"/>
      <c r="BY189" s="41"/>
      <c r="BZ189" s="41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</row>
    <row r="190" spans="1:110" s="10" customFormat="1" ht="83.25" hidden="1">
      <c r="A190" s="63" t="s">
        <v>283</v>
      </c>
      <c r="B190" s="64" t="s">
        <v>142</v>
      </c>
      <c r="C190" s="64" t="s">
        <v>153</v>
      </c>
      <c r="D190" s="65" t="s">
        <v>42</v>
      </c>
      <c r="E190" s="64" t="s">
        <v>158</v>
      </c>
      <c r="F190" s="55">
        <v>41021</v>
      </c>
      <c r="G190" s="55">
        <f>H190-F190</f>
        <v>-11347</v>
      </c>
      <c r="H190" s="55">
        <f>45011-15337</f>
        <v>29674</v>
      </c>
      <c r="I190" s="55"/>
      <c r="J190" s="55">
        <f>77308-12570</f>
        <v>64738</v>
      </c>
      <c r="K190" s="52"/>
      <c r="L190" s="52"/>
      <c r="M190" s="55">
        <v>64738</v>
      </c>
      <c r="N190" s="55">
        <f>O190-M190</f>
        <v>-64738</v>
      </c>
      <c r="O190" s="55"/>
      <c r="P190" s="55"/>
      <c r="Q190" s="5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7"/>
      <c r="AL190" s="87"/>
      <c r="AM190" s="55"/>
      <c r="AN190" s="5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6"/>
      <c r="BH190" s="86"/>
      <c r="BI190" s="86"/>
      <c r="BJ190" s="86"/>
      <c r="BK190" s="86"/>
      <c r="BL190" s="86"/>
      <c r="BM190" s="86"/>
      <c r="BN190" s="85"/>
      <c r="BO190" s="85"/>
      <c r="BP190" s="85"/>
      <c r="BQ190" s="85"/>
      <c r="BR190" s="85"/>
      <c r="BS190" s="85"/>
      <c r="BT190" s="87"/>
      <c r="BU190" s="87"/>
      <c r="BV190" s="87"/>
      <c r="BW190" s="87"/>
      <c r="BX190" s="87"/>
      <c r="BY190" s="87"/>
      <c r="BZ190" s="87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</row>
    <row r="191" spans="1:110" s="10" customFormat="1" ht="18.75" hidden="1">
      <c r="A191" s="63" t="s">
        <v>128</v>
      </c>
      <c r="B191" s="64" t="s">
        <v>142</v>
      </c>
      <c r="C191" s="64" t="s">
        <v>153</v>
      </c>
      <c r="D191" s="65" t="s">
        <v>129</v>
      </c>
      <c r="E191" s="64"/>
      <c r="F191" s="55"/>
      <c r="G191" s="55" t="e">
        <f>#REF!</f>
        <v>#REF!</v>
      </c>
      <c r="H191" s="55" t="e">
        <f>#REF!</f>
        <v>#REF!</v>
      </c>
      <c r="I191" s="55" t="e">
        <f>#REF!</f>
        <v>#REF!</v>
      </c>
      <c r="J191" s="55" t="e">
        <f>#REF!</f>
        <v>#REF!</v>
      </c>
      <c r="K191" s="55" t="e">
        <f>#REF!</f>
        <v>#REF!</v>
      </c>
      <c r="L191" s="55" t="e">
        <f>#REF!</f>
        <v>#REF!</v>
      </c>
      <c r="M191" s="55" t="e">
        <f>#REF!</f>
        <v>#REF!</v>
      </c>
      <c r="N191" s="55" t="e">
        <f>#REF!</f>
        <v>#REF!</v>
      </c>
      <c r="O191" s="55" t="e">
        <f>#REF!</f>
        <v>#REF!</v>
      </c>
      <c r="P191" s="55" t="e">
        <f>#REF!</f>
        <v>#REF!</v>
      </c>
      <c r="Q191" s="55" t="e">
        <f>#REF!</f>
        <v>#REF!</v>
      </c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7"/>
      <c r="AL191" s="87"/>
      <c r="AM191" s="55">
        <f>AM192+AM194</f>
        <v>0</v>
      </c>
      <c r="AN191" s="55">
        <f>AN192+AN194</f>
        <v>0</v>
      </c>
      <c r="AO191" s="55">
        <f>AO192+AO194</f>
        <v>0</v>
      </c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6"/>
      <c r="BH191" s="86"/>
      <c r="BI191" s="86"/>
      <c r="BJ191" s="86"/>
      <c r="BK191" s="86"/>
      <c r="BL191" s="86"/>
      <c r="BM191" s="86"/>
      <c r="BN191" s="85"/>
      <c r="BO191" s="85"/>
      <c r="BP191" s="85"/>
      <c r="BQ191" s="85"/>
      <c r="BR191" s="85"/>
      <c r="BS191" s="85"/>
      <c r="BT191" s="87"/>
      <c r="BU191" s="87"/>
      <c r="BV191" s="87"/>
      <c r="BW191" s="87"/>
      <c r="BX191" s="87"/>
      <c r="BY191" s="87"/>
      <c r="BZ191" s="87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</row>
    <row r="192" spans="1:110" s="10" customFormat="1" ht="66.75" hidden="1">
      <c r="A192" s="63" t="s">
        <v>439</v>
      </c>
      <c r="B192" s="64" t="s">
        <v>142</v>
      </c>
      <c r="C192" s="64" t="s">
        <v>153</v>
      </c>
      <c r="D192" s="65" t="s">
        <v>440</v>
      </c>
      <c r="E192" s="6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7"/>
      <c r="AL192" s="87"/>
      <c r="AM192" s="55">
        <f>AM193</f>
        <v>0</v>
      </c>
      <c r="AN192" s="55">
        <f>AN193</f>
        <v>0</v>
      </c>
      <c r="AO192" s="85">
        <f>AO193</f>
        <v>0</v>
      </c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6"/>
      <c r="BH192" s="86"/>
      <c r="BI192" s="86"/>
      <c r="BJ192" s="86"/>
      <c r="BK192" s="86"/>
      <c r="BL192" s="86"/>
      <c r="BM192" s="86"/>
      <c r="BN192" s="85"/>
      <c r="BO192" s="85"/>
      <c r="BP192" s="85"/>
      <c r="BQ192" s="85"/>
      <c r="BR192" s="85"/>
      <c r="BS192" s="85"/>
      <c r="BT192" s="87"/>
      <c r="BU192" s="87"/>
      <c r="BV192" s="87"/>
      <c r="BW192" s="87"/>
      <c r="BX192" s="87"/>
      <c r="BY192" s="87"/>
      <c r="BZ192" s="87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</row>
    <row r="193" spans="1:110" s="10" customFormat="1" ht="83.25" hidden="1">
      <c r="A193" s="63" t="s">
        <v>283</v>
      </c>
      <c r="B193" s="64" t="s">
        <v>142</v>
      </c>
      <c r="C193" s="64" t="s">
        <v>153</v>
      </c>
      <c r="D193" s="65" t="s">
        <v>440</v>
      </c>
      <c r="E193" s="64" t="s">
        <v>158</v>
      </c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7"/>
      <c r="AL193" s="87"/>
      <c r="AM193" s="55">
        <f>AN193-AK193</f>
        <v>0</v>
      </c>
      <c r="AN193" s="5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6"/>
      <c r="BH193" s="86"/>
      <c r="BI193" s="86"/>
      <c r="BJ193" s="86"/>
      <c r="BK193" s="86"/>
      <c r="BL193" s="86"/>
      <c r="BM193" s="86"/>
      <c r="BN193" s="85"/>
      <c r="BO193" s="85"/>
      <c r="BP193" s="85"/>
      <c r="BQ193" s="85"/>
      <c r="BR193" s="85"/>
      <c r="BS193" s="85"/>
      <c r="BT193" s="87"/>
      <c r="BU193" s="87"/>
      <c r="BV193" s="87"/>
      <c r="BW193" s="87"/>
      <c r="BX193" s="87"/>
      <c r="BY193" s="87"/>
      <c r="BZ193" s="87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</row>
    <row r="194" spans="1:110" s="10" customFormat="1" ht="59.25" hidden="1" customHeight="1">
      <c r="A194" s="63" t="s">
        <v>443</v>
      </c>
      <c r="B194" s="64" t="s">
        <v>142</v>
      </c>
      <c r="C194" s="64" t="s">
        <v>153</v>
      </c>
      <c r="D194" s="65" t="s">
        <v>444</v>
      </c>
      <c r="E194" s="6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7"/>
      <c r="AL194" s="87"/>
      <c r="AM194" s="55">
        <f>AM195</f>
        <v>0</v>
      </c>
      <c r="AN194" s="55">
        <f>AN195</f>
        <v>0</v>
      </c>
      <c r="AO194" s="55">
        <f>AO195</f>
        <v>0</v>
      </c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6"/>
      <c r="BH194" s="86"/>
      <c r="BI194" s="86"/>
      <c r="BJ194" s="86"/>
      <c r="BK194" s="86"/>
      <c r="BL194" s="86"/>
      <c r="BM194" s="86"/>
      <c r="BN194" s="85"/>
      <c r="BO194" s="85"/>
      <c r="BP194" s="85"/>
      <c r="BQ194" s="85"/>
      <c r="BR194" s="85"/>
      <c r="BS194" s="85"/>
      <c r="BT194" s="87"/>
      <c r="BU194" s="87"/>
      <c r="BV194" s="87"/>
      <c r="BW194" s="87"/>
      <c r="BX194" s="87"/>
      <c r="BY194" s="87"/>
      <c r="BZ194" s="87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</row>
    <row r="195" spans="1:110" s="10" customFormat="1" ht="83.25" hidden="1">
      <c r="A195" s="63" t="s">
        <v>283</v>
      </c>
      <c r="B195" s="64" t="s">
        <v>142</v>
      </c>
      <c r="C195" s="64" t="s">
        <v>153</v>
      </c>
      <c r="D195" s="65" t="s">
        <v>444</v>
      </c>
      <c r="E195" s="64" t="s">
        <v>158</v>
      </c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7"/>
      <c r="AL195" s="87"/>
      <c r="AM195" s="55">
        <f>AN195-AK195</f>
        <v>0</v>
      </c>
      <c r="AN195" s="5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6"/>
      <c r="BH195" s="86"/>
      <c r="BI195" s="86"/>
      <c r="BJ195" s="86"/>
      <c r="BK195" s="86"/>
      <c r="BL195" s="86"/>
      <c r="BM195" s="86"/>
      <c r="BN195" s="85"/>
      <c r="BO195" s="85"/>
      <c r="BP195" s="85"/>
      <c r="BQ195" s="85"/>
      <c r="BR195" s="85"/>
      <c r="BS195" s="85"/>
      <c r="BT195" s="87"/>
      <c r="BU195" s="87"/>
      <c r="BV195" s="87"/>
      <c r="BW195" s="87"/>
      <c r="BX195" s="87"/>
      <c r="BY195" s="87"/>
      <c r="BZ195" s="87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</row>
    <row r="196" spans="1:110" s="10" customFormat="1" ht="23.25" hidden="1" customHeight="1">
      <c r="A196" s="63"/>
      <c r="B196" s="64"/>
      <c r="C196" s="64"/>
      <c r="D196" s="65"/>
      <c r="E196" s="64"/>
      <c r="F196" s="55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7"/>
      <c r="AL196" s="87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6"/>
      <c r="BH196" s="86"/>
      <c r="BI196" s="86"/>
      <c r="BJ196" s="86"/>
      <c r="BK196" s="86"/>
      <c r="BL196" s="86"/>
      <c r="BM196" s="86"/>
      <c r="BN196" s="85"/>
      <c r="BO196" s="85"/>
      <c r="BP196" s="85"/>
      <c r="BQ196" s="85"/>
      <c r="BR196" s="85"/>
      <c r="BS196" s="85"/>
      <c r="BT196" s="87"/>
      <c r="BU196" s="87"/>
      <c r="BV196" s="87"/>
      <c r="BW196" s="87"/>
      <c r="BX196" s="87"/>
      <c r="BY196" s="87"/>
      <c r="BZ196" s="87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</row>
    <row r="197" spans="1:110" s="10" customFormat="1" ht="35.25" customHeight="1">
      <c r="A197" s="49" t="s">
        <v>220</v>
      </c>
      <c r="B197" s="50" t="s">
        <v>142</v>
      </c>
      <c r="C197" s="50" t="s">
        <v>146</v>
      </c>
      <c r="D197" s="65"/>
      <c r="E197" s="64"/>
      <c r="F197" s="62">
        <f t="shared" ref="F197:V198" si="257">F198</f>
        <v>1563</v>
      </c>
      <c r="G197" s="62">
        <f t="shared" si="257"/>
        <v>218</v>
      </c>
      <c r="H197" s="62">
        <f t="shared" si="257"/>
        <v>1781</v>
      </c>
      <c r="I197" s="62">
        <f t="shared" si="257"/>
        <v>0</v>
      </c>
      <c r="J197" s="62">
        <f t="shared" si="257"/>
        <v>1911</v>
      </c>
      <c r="K197" s="62">
        <f t="shared" si="257"/>
        <v>0</v>
      </c>
      <c r="L197" s="62">
        <f t="shared" si="257"/>
        <v>0</v>
      </c>
      <c r="M197" s="62">
        <f t="shared" si="257"/>
        <v>1911</v>
      </c>
      <c r="N197" s="62">
        <f t="shared" si="257"/>
        <v>-383</v>
      </c>
      <c r="O197" s="62">
        <f t="shared" si="257"/>
        <v>1528</v>
      </c>
      <c r="P197" s="62">
        <f t="shared" si="257"/>
        <v>0</v>
      </c>
      <c r="Q197" s="62">
        <f t="shared" si="257"/>
        <v>1528</v>
      </c>
      <c r="R197" s="62">
        <f t="shared" si="257"/>
        <v>0</v>
      </c>
      <c r="S197" s="62">
        <f t="shared" si="257"/>
        <v>0</v>
      </c>
      <c r="T197" s="62">
        <f t="shared" si="257"/>
        <v>1528</v>
      </c>
      <c r="U197" s="62">
        <f t="shared" si="257"/>
        <v>1528</v>
      </c>
      <c r="V197" s="62">
        <f t="shared" si="257"/>
        <v>0</v>
      </c>
      <c r="W197" s="62">
        <f t="shared" ref="V197:AL198" si="258">W198</f>
        <v>0</v>
      </c>
      <c r="X197" s="62">
        <f t="shared" si="258"/>
        <v>1528</v>
      </c>
      <c r="Y197" s="62">
        <f t="shared" si="258"/>
        <v>1528</v>
      </c>
      <c r="Z197" s="62">
        <f t="shared" si="258"/>
        <v>0</v>
      </c>
      <c r="AA197" s="62">
        <f t="shared" si="258"/>
        <v>1528</v>
      </c>
      <c r="AB197" s="62">
        <f t="shared" si="258"/>
        <v>1528</v>
      </c>
      <c r="AC197" s="62">
        <f t="shared" si="258"/>
        <v>0</v>
      </c>
      <c r="AD197" s="62">
        <f t="shared" si="258"/>
        <v>0</v>
      </c>
      <c r="AE197" s="62"/>
      <c r="AF197" s="62">
        <f t="shared" si="258"/>
        <v>1528</v>
      </c>
      <c r="AG197" s="62">
        <f t="shared" si="258"/>
        <v>0</v>
      </c>
      <c r="AH197" s="62">
        <f t="shared" si="258"/>
        <v>1528</v>
      </c>
      <c r="AI197" s="62">
        <f t="shared" si="258"/>
        <v>0</v>
      </c>
      <c r="AJ197" s="62">
        <f t="shared" si="258"/>
        <v>0</v>
      </c>
      <c r="AK197" s="62">
        <f t="shared" si="258"/>
        <v>1528</v>
      </c>
      <c r="AL197" s="62">
        <f t="shared" si="258"/>
        <v>0</v>
      </c>
      <c r="AM197" s="62">
        <f t="shared" ref="AM197:AT197" si="259">AM198+AM200</f>
        <v>5283</v>
      </c>
      <c r="AN197" s="62">
        <f t="shared" si="259"/>
        <v>6811</v>
      </c>
      <c r="AO197" s="62">
        <f t="shared" si="259"/>
        <v>0</v>
      </c>
      <c r="AP197" s="62">
        <f t="shared" si="259"/>
        <v>0</v>
      </c>
      <c r="AQ197" s="62">
        <f t="shared" si="259"/>
        <v>6811</v>
      </c>
      <c r="AR197" s="62">
        <f t="shared" si="259"/>
        <v>0</v>
      </c>
      <c r="AS197" s="62">
        <f t="shared" si="259"/>
        <v>0</v>
      </c>
      <c r="AT197" s="62">
        <f t="shared" si="259"/>
        <v>6811</v>
      </c>
      <c r="AU197" s="62">
        <f>AU198+AU200</f>
        <v>0</v>
      </c>
      <c r="AV197" s="62">
        <f>AV198+AV200</f>
        <v>0</v>
      </c>
      <c r="AW197" s="62">
        <f>AW198+AW200</f>
        <v>0</v>
      </c>
      <c r="AX197" s="62">
        <f>AX198+AX200</f>
        <v>0</v>
      </c>
      <c r="AY197" s="62">
        <f>AY198+AY200</f>
        <v>6811</v>
      </c>
      <c r="AZ197" s="62">
        <f t="shared" ref="AZ197:BE197" si="260">AZ198+AZ200</f>
        <v>0</v>
      </c>
      <c r="BA197" s="62">
        <f t="shared" si="260"/>
        <v>0</v>
      </c>
      <c r="BB197" s="62">
        <f t="shared" si="260"/>
        <v>0</v>
      </c>
      <c r="BC197" s="62">
        <f t="shared" si="260"/>
        <v>0</v>
      </c>
      <c r="BD197" s="62">
        <f t="shared" si="260"/>
        <v>0</v>
      </c>
      <c r="BE197" s="62">
        <f t="shared" si="260"/>
        <v>6811</v>
      </c>
      <c r="BF197" s="62">
        <f t="shared" ref="BF197:BL197" si="261">BF198+BF200</f>
        <v>0</v>
      </c>
      <c r="BG197" s="62">
        <f t="shared" si="261"/>
        <v>0</v>
      </c>
      <c r="BH197" s="62">
        <f t="shared" si="261"/>
        <v>0</v>
      </c>
      <c r="BI197" s="62">
        <f t="shared" si="261"/>
        <v>22586</v>
      </c>
      <c r="BJ197" s="62">
        <f t="shared" si="261"/>
        <v>0</v>
      </c>
      <c r="BK197" s="62">
        <f t="shared" si="261"/>
        <v>0</v>
      </c>
      <c r="BL197" s="62">
        <f t="shared" si="261"/>
        <v>29397</v>
      </c>
      <c r="BM197" s="62">
        <f t="shared" ref="BM197:BS197" si="262">BM198+BM200</f>
        <v>0</v>
      </c>
      <c r="BN197" s="62">
        <f t="shared" si="262"/>
        <v>0</v>
      </c>
      <c r="BO197" s="62">
        <f t="shared" si="262"/>
        <v>0</v>
      </c>
      <c r="BP197" s="62">
        <f t="shared" si="262"/>
        <v>0</v>
      </c>
      <c r="BQ197" s="62">
        <f t="shared" si="262"/>
        <v>0</v>
      </c>
      <c r="BR197" s="62">
        <f t="shared" si="262"/>
        <v>29397</v>
      </c>
      <c r="BS197" s="62">
        <f t="shared" si="262"/>
        <v>0</v>
      </c>
      <c r="BT197" s="62">
        <f t="shared" ref="BT197:BY197" si="263">BT198+BT200</f>
        <v>0</v>
      </c>
      <c r="BU197" s="62">
        <f t="shared" si="263"/>
        <v>0</v>
      </c>
      <c r="BV197" s="62">
        <f t="shared" si="263"/>
        <v>0</v>
      </c>
      <c r="BW197" s="62">
        <f t="shared" si="263"/>
        <v>0</v>
      </c>
      <c r="BX197" s="62">
        <f t="shared" si="263"/>
        <v>0</v>
      </c>
      <c r="BY197" s="62">
        <f t="shared" si="263"/>
        <v>29397</v>
      </c>
      <c r="BZ197" s="62">
        <f t="shared" ref="BZ197:CF197" si="264">BZ198+BZ200</f>
        <v>0</v>
      </c>
      <c r="CA197" s="62">
        <f t="shared" si="264"/>
        <v>0</v>
      </c>
      <c r="CB197" s="62">
        <f t="shared" si="264"/>
        <v>0</v>
      </c>
      <c r="CC197" s="62">
        <f t="shared" si="264"/>
        <v>0</v>
      </c>
      <c r="CD197" s="62">
        <f>CD198+CD200</f>
        <v>0</v>
      </c>
      <c r="CE197" s="62">
        <f t="shared" si="264"/>
        <v>0</v>
      </c>
      <c r="CF197" s="62">
        <f t="shared" si="264"/>
        <v>29397</v>
      </c>
      <c r="CG197" s="62">
        <f t="shared" ref="CG197:CO197" si="265">CG198+CG200</f>
        <v>0</v>
      </c>
      <c r="CH197" s="62">
        <f t="shared" si="265"/>
        <v>6</v>
      </c>
      <c r="CI197" s="62">
        <f t="shared" si="265"/>
        <v>0</v>
      </c>
      <c r="CJ197" s="62">
        <f t="shared" si="265"/>
        <v>0</v>
      </c>
      <c r="CK197" s="62"/>
      <c r="CL197" s="62"/>
      <c r="CM197" s="62">
        <f t="shared" si="265"/>
        <v>0</v>
      </c>
      <c r="CN197" s="62">
        <f t="shared" si="265"/>
        <v>0</v>
      </c>
      <c r="CO197" s="62">
        <f t="shared" si="265"/>
        <v>29403</v>
      </c>
      <c r="CP197" s="62">
        <f t="shared" ref="CP197:CW197" si="266">CP198+CP200</f>
        <v>0</v>
      </c>
      <c r="CQ197" s="62">
        <f t="shared" si="266"/>
        <v>0</v>
      </c>
      <c r="CR197" s="62">
        <f t="shared" si="266"/>
        <v>0</v>
      </c>
      <c r="CS197" s="62">
        <f t="shared" si="266"/>
        <v>0</v>
      </c>
      <c r="CT197" s="62">
        <f t="shared" si="266"/>
        <v>0</v>
      </c>
      <c r="CU197" s="62">
        <f t="shared" si="266"/>
        <v>0</v>
      </c>
      <c r="CV197" s="62">
        <f t="shared" si="266"/>
        <v>0</v>
      </c>
      <c r="CW197" s="62">
        <f t="shared" si="266"/>
        <v>29403</v>
      </c>
      <c r="CX197" s="62">
        <f t="shared" ref="CX197:DF197" si="267">CX198+CX200</f>
        <v>0</v>
      </c>
      <c r="CY197" s="62">
        <f t="shared" si="267"/>
        <v>0</v>
      </c>
      <c r="CZ197" s="62">
        <f t="shared" si="267"/>
        <v>0</v>
      </c>
      <c r="DA197" s="62">
        <f t="shared" si="267"/>
        <v>0</v>
      </c>
      <c r="DB197" s="62">
        <f t="shared" si="267"/>
        <v>0</v>
      </c>
      <c r="DC197" s="62">
        <f t="shared" si="267"/>
        <v>0</v>
      </c>
      <c r="DD197" s="62">
        <f t="shared" si="267"/>
        <v>0</v>
      </c>
      <c r="DE197" s="62">
        <f t="shared" si="267"/>
        <v>29403</v>
      </c>
      <c r="DF197" s="62">
        <f t="shared" si="267"/>
        <v>0</v>
      </c>
    </row>
    <row r="198" spans="1:110" s="10" customFormat="1" ht="22.5" customHeight="1">
      <c r="A198" s="63" t="s">
        <v>221</v>
      </c>
      <c r="B198" s="64" t="s">
        <v>142</v>
      </c>
      <c r="C198" s="64" t="s">
        <v>146</v>
      </c>
      <c r="D198" s="65" t="s">
        <v>219</v>
      </c>
      <c r="E198" s="64"/>
      <c r="F198" s="66">
        <f t="shared" si="257"/>
        <v>1563</v>
      </c>
      <c r="G198" s="66">
        <f t="shared" si="257"/>
        <v>218</v>
      </c>
      <c r="H198" s="66">
        <f t="shared" si="257"/>
        <v>1781</v>
      </c>
      <c r="I198" s="66">
        <f t="shared" si="257"/>
        <v>0</v>
      </c>
      <c r="J198" s="66">
        <f t="shared" si="257"/>
        <v>1911</v>
      </c>
      <c r="K198" s="66">
        <f t="shared" si="257"/>
        <v>0</v>
      </c>
      <c r="L198" s="66">
        <f t="shared" si="257"/>
        <v>0</v>
      </c>
      <c r="M198" s="66">
        <f t="shared" si="257"/>
        <v>1911</v>
      </c>
      <c r="N198" s="66">
        <f t="shared" si="257"/>
        <v>-383</v>
      </c>
      <c r="O198" s="66">
        <f t="shared" si="257"/>
        <v>1528</v>
      </c>
      <c r="P198" s="66">
        <f t="shared" si="257"/>
        <v>0</v>
      </c>
      <c r="Q198" s="66">
        <f t="shared" si="257"/>
        <v>1528</v>
      </c>
      <c r="R198" s="66">
        <f t="shared" si="257"/>
        <v>0</v>
      </c>
      <c r="S198" s="66">
        <f t="shared" si="257"/>
        <v>0</v>
      </c>
      <c r="T198" s="66">
        <f t="shared" si="257"/>
        <v>1528</v>
      </c>
      <c r="U198" s="66">
        <f t="shared" si="257"/>
        <v>1528</v>
      </c>
      <c r="V198" s="66">
        <f t="shared" si="258"/>
        <v>0</v>
      </c>
      <c r="W198" s="66">
        <f t="shared" si="258"/>
        <v>0</v>
      </c>
      <c r="X198" s="66">
        <f t="shared" si="258"/>
        <v>1528</v>
      </c>
      <c r="Y198" s="66">
        <f t="shared" si="258"/>
        <v>1528</v>
      </c>
      <c r="Z198" s="66">
        <f t="shared" si="258"/>
        <v>0</v>
      </c>
      <c r="AA198" s="66">
        <f t="shared" si="258"/>
        <v>1528</v>
      </c>
      <c r="AB198" s="66">
        <f t="shared" si="258"/>
        <v>1528</v>
      </c>
      <c r="AC198" s="66">
        <f t="shared" si="258"/>
        <v>0</v>
      </c>
      <c r="AD198" s="66">
        <f t="shared" si="258"/>
        <v>0</v>
      </c>
      <c r="AE198" s="66"/>
      <c r="AF198" s="66">
        <f t="shared" si="258"/>
        <v>1528</v>
      </c>
      <c r="AG198" s="66">
        <f t="shared" si="258"/>
        <v>0</v>
      </c>
      <c r="AH198" s="66">
        <f t="shared" si="258"/>
        <v>1528</v>
      </c>
      <c r="AI198" s="66">
        <f t="shared" ref="AI198:CT198" si="268">AI199</f>
        <v>0</v>
      </c>
      <c r="AJ198" s="66">
        <f t="shared" si="268"/>
        <v>0</v>
      </c>
      <c r="AK198" s="66">
        <f t="shared" si="268"/>
        <v>1528</v>
      </c>
      <c r="AL198" s="66">
        <f t="shared" si="268"/>
        <v>0</v>
      </c>
      <c r="AM198" s="66">
        <f t="shared" si="268"/>
        <v>283</v>
      </c>
      <c r="AN198" s="66">
        <f t="shared" si="268"/>
        <v>1811</v>
      </c>
      <c r="AO198" s="66">
        <f t="shared" si="268"/>
        <v>0</v>
      </c>
      <c r="AP198" s="66">
        <f t="shared" si="268"/>
        <v>0</v>
      </c>
      <c r="AQ198" s="66">
        <f t="shared" si="268"/>
        <v>1811</v>
      </c>
      <c r="AR198" s="66">
        <f t="shared" si="268"/>
        <v>0</v>
      </c>
      <c r="AS198" s="66">
        <f t="shared" si="268"/>
        <v>0</v>
      </c>
      <c r="AT198" s="66">
        <f t="shared" si="268"/>
        <v>1811</v>
      </c>
      <c r="AU198" s="66">
        <f t="shared" si="268"/>
        <v>0</v>
      </c>
      <c r="AV198" s="66">
        <f t="shared" si="268"/>
        <v>0</v>
      </c>
      <c r="AW198" s="66">
        <f t="shared" si="268"/>
        <v>0</v>
      </c>
      <c r="AX198" s="66">
        <f t="shared" si="268"/>
        <v>0</v>
      </c>
      <c r="AY198" s="66">
        <f t="shared" si="268"/>
        <v>1811</v>
      </c>
      <c r="AZ198" s="66">
        <f t="shared" si="268"/>
        <v>0</v>
      </c>
      <c r="BA198" s="66">
        <f t="shared" si="268"/>
        <v>0</v>
      </c>
      <c r="BB198" s="66">
        <f t="shared" si="268"/>
        <v>0</v>
      </c>
      <c r="BC198" s="66">
        <f t="shared" si="268"/>
        <v>0</v>
      </c>
      <c r="BD198" s="66">
        <f t="shared" si="268"/>
        <v>0</v>
      </c>
      <c r="BE198" s="66">
        <f t="shared" si="268"/>
        <v>1811</v>
      </c>
      <c r="BF198" s="66">
        <f t="shared" si="268"/>
        <v>0</v>
      </c>
      <c r="BG198" s="66">
        <f t="shared" si="268"/>
        <v>0</v>
      </c>
      <c r="BH198" s="66">
        <f t="shared" si="268"/>
        <v>0</v>
      </c>
      <c r="BI198" s="66">
        <f t="shared" si="268"/>
        <v>0</v>
      </c>
      <c r="BJ198" s="66">
        <f t="shared" si="268"/>
        <v>0</v>
      </c>
      <c r="BK198" s="66">
        <f t="shared" si="268"/>
        <v>0</v>
      </c>
      <c r="BL198" s="66">
        <f t="shared" si="268"/>
        <v>1811</v>
      </c>
      <c r="BM198" s="66">
        <f t="shared" si="268"/>
        <v>0</v>
      </c>
      <c r="BN198" s="66">
        <f t="shared" si="268"/>
        <v>0</v>
      </c>
      <c r="BO198" s="66">
        <f t="shared" si="268"/>
        <v>0</v>
      </c>
      <c r="BP198" s="66">
        <f t="shared" si="268"/>
        <v>0</v>
      </c>
      <c r="BQ198" s="66">
        <f t="shared" si="268"/>
        <v>0</v>
      </c>
      <c r="BR198" s="66">
        <f t="shared" si="268"/>
        <v>1811</v>
      </c>
      <c r="BS198" s="66">
        <f t="shared" si="268"/>
        <v>0</v>
      </c>
      <c r="BT198" s="66">
        <f t="shared" si="268"/>
        <v>0</v>
      </c>
      <c r="BU198" s="66">
        <f t="shared" si="268"/>
        <v>0</v>
      </c>
      <c r="BV198" s="66">
        <f t="shared" si="268"/>
        <v>0</v>
      </c>
      <c r="BW198" s="66">
        <f t="shared" si="268"/>
        <v>0</v>
      </c>
      <c r="BX198" s="66">
        <f t="shared" si="268"/>
        <v>0</v>
      </c>
      <c r="BY198" s="66">
        <f t="shared" si="268"/>
        <v>1811</v>
      </c>
      <c r="BZ198" s="66">
        <f t="shared" si="268"/>
        <v>0</v>
      </c>
      <c r="CA198" s="66">
        <f t="shared" si="268"/>
        <v>0</v>
      </c>
      <c r="CB198" s="66">
        <f t="shared" si="268"/>
        <v>0</v>
      </c>
      <c r="CC198" s="66">
        <f t="shared" si="268"/>
        <v>0</v>
      </c>
      <c r="CD198" s="66">
        <f t="shared" si="268"/>
        <v>0</v>
      </c>
      <c r="CE198" s="66">
        <f t="shared" si="268"/>
        <v>0</v>
      </c>
      <c r="CF198" s="66">
        <f t="shared" si="268"/>
        <v>1811</v>
      </c>
      <c r="CG198" s="66">
        <f t="shared" si="268"/>
        <v>0</v>
      </c>
      <c r="CH198" s="66">
        <f t="shared" si="268"/>
        <v>6</v>
      </c>
      <c r="CI198" s="66">
        <f t="shared" si="268"/>
        <v>0</v>
      </c>
      <c r="CJ198" s="66">
        <f t="shared" si="268"/>
        <v>0</v>
      </c>
      <c r="CK198" s="66"/>
      <c r="CL198" s="66"/>
      <c r="CM198" s="66">
        <f t="shared" si="268"/>
        <v>0</v>
      </c>
      <c r="CN198" s="66">
        <f t="shared" si="268"/>
        <v>0</v>
      </c>
      <c r="CO198" s="66">
        <f t="shared" si="268"/>
        <v>1817</v>
      </c>
      <c r="CP198" s="66">
        <f t="shared" si="268"/>
        <v>0</v>
      </c>
      <c r="CQ198" s="66">
        <f t="shared" si="268"/>
        <v>0</v>
      </c>
      <c r="CR198" s="66">
        <f t="shared" si="268"/>
        <v>0</v>
      </c>
      <c r="CS198" s="66">
        <f t="shared" si="268"/>
        <v>0</v>
      </c>
      <c r="CT198" s="66">
        <f t="shared" si="268"/>
        <v>0</v>
      </c>
      <c r="CU198" s="66">
        <f>CU199</f>
        <v>0</v>
      </c>
      <c r="CV198" s="66">
        <f>CV199</f>
        <v>0</v>
      </c>
      <c r="CW198" s="66">
        <f>CW199</f>
        <v>1817</v>
      </c>
      <c r="CX198" s="66">
        <f t="shared" ref="CX198:DF198" si="269">CX199</f>
        <v>0</v>
      </c>
      <c r="CY198" s="66">
        <f t="shared" si="269"/>
        <v>0</v>
      </c>
      <c r="CZ198" s="66">
        <f t="shared" si="269"/>
        <v>0</v>
      </c>
      <c r="DA198" s="66">
        <f t="shared" si="269"/>
        <v>0</v>
      </c>
      <c r="DB198" s="66">
        <f t="shared" si="269"/>
        <v>0</v>
      </c>
      <c r="DC198" s="66">
        <f t="shared" si="269"/>
        <v>0</v>
      </c>
      <c r="DD198" s="66">
        <f t="shared" si="269"/>
        <v>0</v>
      </c>
      <c r="DE198" s="66">
        <f t="shared" si="269"/>
        <v>1817</v>
      </c>
      <c r="DF198" s="66">
        <f t="shared" si="269"/>
        <v>0</v>
      </c>
    </row>
    <row r="199" spans="1:110" s="10" customFormat="1" ht="42" customHeight="1">
      <c r="A199" s="63" t="s">
        <v>136</v>
      </c>
      <c r="B199" s="64" t="s">
        <v>142</v>
      </c>
      <c r="C199" s="64" t="s">
        <v>146</v>
      </c>
      <c r="D199" s="65" t="s">
        <v>219</v>
      </c>
      <c r="E199" s="64" t="s">
        <v>137</v>
      </c>
      <c r="F199" s="55">
        <v>1563</v>
      </c>
      <c r="G199" s="55">
        <f>H199-F199</f>
        <v>218</v>
      </c>
      <c r="H199" s="55">
        <v>1781</v>
      </c>
      <c r="I199" s="55"/>
      <c r="J199" s="55">
        <v>1911</v>
      </c>
      <c r="K199" s="52"/>
      <c r="L199" s="52"/>
      <c r="M199" s="55">
        <v>1911</v>
      </c>
      <c r="N199" s="55">
        <f>O199-M199</f>
        <v>-383</v>
      </c>
      <c r="O199" s="55">
        <v>1528</v>
      </c>
      <c r="P199" s="55"/>
      <c r="Q199" s="55">
        <v>1528</v>
      </c>
      <c r="R199" s="85"/>
      <c r="S199" s="85"/>
      <c r="T199" s="55">
        <f>O199+R199</f>
        <v>1528</v>
      </c>
      <c r="U199" s="55">
        <f>Q199+S199</f>
        <v>1528</v>
      </c>
      <c r="V199" s="85"/>
      <c r="W199" s="85"/>
      <c r="X199" s="55">
        <f>T199+V199</f>
        <v>1528</v>
      </c>
      <c r="Y199" s="55">
        <f>U199+W199</f>
        <v>1528</v>
      </c>
      <c r="Z199" s="85"/>
      <c r="AA199" s="55">
        <f>X199+Z199</f>
        <v>1528</v>
      </c>
      <c r="AB199" s="55">
        <f>Y199</f>
        <v>1528</v>
      </c>
      <c r="AC199" s="85"/>
      <c r="AD199" s="85"/>
      <c r="AE199" s="85"/>
      <c r="AF199" s="55">
        <f>AA199+AC199</f>
        <v>1528</v>
      </c>
      <c r="AG199" s="85"/>
      <c r="AH199" s="55">
        <f>AB199</f>
        <v>1528</v>
      </c>
      <c r="AI199" s="85"/>
      <c r="AJ199" s="85"/>
      <c r="AK199" s="55">
        <f>AF199+AI199</f>
        <v>1528</v>
      </c>
      <c r="AL199" s="55">
        <f>AG199</f>
        <v>0</v>
      </c>
      <c r="AM199" s="55">
        <f>AN199-AK199</f>
        <v>283</v>
      </c>
      <c r="AN199" s="55">
        <v>1811</v>
      </c>
      <c r="AO199" s="85"/>
      <c r="AP199" s="85"/>
      <c r="AQ199" s="55">
        <f>AN199+AP199</f>
        <v>1811</v>
      </c>
      <c r="AR199" s="56">
        <f>AO199</f>
        <v>0</v>
      </c>
      <c r="AS199" s="85"/>
      <c r="AT199" s="55">
        <f>AQ199+AS199</f>
        <v>1811</v>
      </c>
      <c r="AU199" s="56">
        <f>AR199</f>
        <v>0</v>
      </c>
      <c r="AV199" s="85"/>
      <c r="AW199" s="85"/>
      <c r="AX199" s="85"/>
      <c r="AY199" s="55">
        <f>AT199+AV199+AW199+AX199</f>
        <v>1811</v>
      </c>
      <c r="AZ199" s="55">
        <f>AU199+AX199</f>
        <v>0</v>
      </c>
      <c r="BA199" s="85"/>
      <c r="BB199" s="85"/>
      <c r="BC199" s="85"/>
      <c r="BD199" s="85"/>
      <c r="BE199" s="55">
        <f>AY199+BA199+BB199+BC199+BD199</f>
        <v>1811</v>
      </c>
      <c r="BF199" s="56">
        <f>AZ199+BD199</f>
        <v>0</v>
      </c>
      <c r="BG199" s="55"/>
      <c r="BH199" s="55"/>
      <c r="BI199" s="86"/>
      <c r="BJ199" s="86"/>
      <c r="BK199" s="86"/>
      <c r="BL199" s="55">
        <f>BE199+BG199+BH199+BI199+BJ199+BK199</f>
        <v>1811</v>
      </c>
      <c r="BM199" s="55">
        <f>BF199+BK199</f>
        <v>0</v>
      </c>
      <c r="BN199" s="85"/>
      <c r="BO199" s="85"/>
      <c r="BP199" s="85"/>
      <c r="BQ199" s="85"/>
      <c r="BR199" s="55">
        <f>BL199+BN199+BO199+BP199+BQ199</f>
        <v>1811</v>
      </c>
      <c r="BS199" s="55">
        <f>BM199+BQ199</f>
        <v>0</v>
      </c>
      <c r="BT199" s="87"/>
      <c r="BU199" s="87"/>
      <c r="BV199" s="87"/>
      <c r="BW199" s="87"/>
      <c r="BX199" s="87"/>
      <c r="BY199" s="55">
        <f>BR199+BT199+BU199+BV199+BW199+BX199</f>
        <v>1811</v>
      </c>
      <c r="BZ199" s="55">
        <f>BS199+BX199</f>
        <v>0</v>
      </c>
      <c r="CA199" s="85"/>
      <c r="CB199" s="85"/>
      <c r="CC199" s="85"/>
      <c r="CD199" s="85"/>
      <c r="CE199" s="85"/>
      <c r="CF199" s="55">
        <f>BY199+CA199+CB199+CC199+CE199</f>
        <v>1811</v>
      </c>
      <c r="CG199" s="55">
        <f>BZ199+CE199</f>
        <v>0</v>
      </c>
      <c r="CH199" s="56">
        <v>6</v>
      </c>
      <c r="CI199" s="85"/>
      <c r="CJ199" s="85"/>
      <c r="CK199" s="85"/>
      <c r="CL199" s="85"/>
      <c r="CM199" s="85"/>
      <c r="CN199" s="85"/>
      <c r="CO199" s="55">
        <f>CF199+CH199+CI199+CJ199+CM199+CN199</f>
        <v>1817</v>
      </c>
      <c r="CP199" s="55">
        <f>CG199+CN199</f>
        <v>0</v>
      </c>
      <c r="CQ199" s="55"/>
      <c r="CR199" s="85"/>
      <c r="CS199" s="85"/>
      <c r="CT199" s="85"/>
      <c r="CU199" s="85"/>
      <c r="CV199" s="85"/>
      <c r="CW199" s="55">
        <f>CO199+CQ199+CR199+CS199+CT199+CU199+CV199</f>
        <v>1817</v>
      </c>
      <c r="CX199" s="55">
        <f>CP199+CV199</f>
        <v>0</v>
      </c>
      <c r="CY199" s="55"/>
      <c r="CZ199" s="85"/>
      <c r="DA199" s="85"/>
      <c r="DB199" s="85"/>
      <c r="DC199" s="85"/>
      <c r="DD199" s="85"/>
      <c r="DE199" s="55">
        <f>CW199+CY199+CZ199+DA199+DB199+DC199+DD199</f>
        <v>1817</v>
      </c>
      <c r="DF199" s="55">
        <f>CX199+DD199</f>
        <v>0</v>
      </c>
    </row>
    <row r="200" spans="1:110" s="10" customFormat="1" ht="37.5" customHeight="1">
      <c r="A200" s="63" t="s">
        <v>54</v>
      </c>
      <c r="B200" s="64" t="s">
        <v>142</v>
      </c>
      <c r="C200" s="64" t="s">
        <v>146</v>
      </c>
      <c r="D200" s="65" t="s">
        <v>55</v>
      </c>
      <c r="E200" s="64"/>
      <c r="F200" s="55"/>
      <c r="G200" s="55"/>
      <c r="H200" s="55"/>
      <c r="I200" s="55"/>
      <c r="J200" s="55"/>
      <c r="K200" s="52"/>
      <c r="L200" s="52"/>
      <c r="M200" s="55"/>
      <c r="N200" s="55"/>
      <c r="O200" s="55"/>
      <c r="P200" s="55"/>
      <c r="Q200" s="55"/>
      <c r="R200" s="85"/>
      <c r="S200" s="85"/>
      <c r="T200" s="55"/>
      <c r="U200" s="55"/>
      <c r="V200" s="85"/>
      <c r="W200" s="85"/>
      <c r="X200" s="55"/>
      <c r="Y200" s="55"/>
      <c r="Z200" s="85"/>
      <c r="AA200" s="55"/>
      <c r="AB200" s="55"/>
      <c r="AC200" s="85"/>
      <c r="AD200" s="85"/>
      <c r="AE200" s="85"/>
      <c r="AF200" s="55"/>
      <c r="AG200" s="85"/>
      <c r="AH200" s="55"/>
      <c r="AI200" s="85"/>
      <c r="AJ200" s="85"/>
      <c r="AK200" s="55"/>
      <c r="AL200" s="55"/>
      <c r="AM200" s="55">
        <f t="shared" ref="AM200:CX200" si="270">AM201</f>
        <v>5000</v>
      </c>
      <c r="AN200" s="55">
        <f t="shared" si="270"/>
        <v>5000</v>
      </c>
      <c r="AO200" s="55">
        <f t="shared" si="270"/>
        <v>0</v>
      </c>
      <c r="AP200" s="55">
        <f t="shared" si="270"/>
        <v>0</v>
      </c>
      <c r="AQ200" s="55">
        <f t="shared" si="270"/>
        <v>5000</v>
      </c>
      <c r="AR200" s="55">
        <f t="shared" si="270"/>
        <v>0</v>
      </c>
      <c r="AS200" s="55">
        <f t="shared" si="270"/>
        <v>0</v>
      </c>
      <c r="AT200" s="55">
        <f t="shared" si="270"/>
        <v>5000</v>
      </c>
      <c r="AU200" s="55">
        <f t="shared" si="270"/>
        <v>0</v>
      </c>
      <c r="AV200" s="55">
        <f t="shared" si="270"/>
        <v>0</v>
      </c>
      <c r="AW200" s="55">
        <f t="shared" si="270"/>
        <v>0</v>
      </c>
      <c r="AX200" s="55">
        <f t="shared" si="270"/>
        <v>0</v>
      </c>
      <c r="AY200" s="55">
        <f t="shared" si="270"/>
        <v>5000</v>
      </c>
      <c r="AZ200" s="55">
        <f t="shared" si="270"/>
        <v>0</v>
      </c>
      <c r="BA200" s="55">
        <f t="shared" si="270"/>
        <v>0</v>
      </c>
      <c r="BB200" s="55">
        <f t="shared" si="270"/>
        <v>0</v>
      </c>
      <c r="BC200" s="55">
        <f t="shared" si="270"/>
        <v>0</v>
      </c>
      <c r="BD200" s="55">
        <f t="shared" si="270"/>
        <v>0</v>
      </c>
      <c r="BE200" s="55">
        <f t="shared" si="270"/>
        <v>5000</v>
      </c>
      <c r="BF200" s="55">
        <f t="shared" si="270"/>
        <v>0</v>
      </c>
      <c r="BG200" s="55">
        <f t="shared" si="270"/>
        <v>0</v>
      </c>
      <c r="BH200" s="55">
        <f t="shared" si="270"/>
        <v>0</v>
      </c>
      <c r="BI200" s="55">
        <f t="shared" si="270"/>
        <v>22586</v>
      </c>
      <c r="BJ200" s="55">
        <f t="shared" si="270"/>
        <v>0</v>
      </c>
      <c r="BK200" s="55">
        <f t="shared" si="270"/>
        <v>0</v>
      </c>
      <c r="BL200" s="55">
        <f t="shared" si="270"/>
        <v>27586</v>
      </c>
      <c r="BM200" s="55">
        <f t="shared" si="270"/>
        <v>0</v>
      </c>
      <c r="BN200" s="55">
        <f t="shared" si="270"/>
        <v>0</v>
      </c>
      <c r="BO200" s="55">
        <f t="shared" si="270"/>
        <v>0</v>
      </c>
      <c r="BP200" s="55">
        <f t="shared" si="270"/>
        <v>0</v>
      </c>
      <c r="BQ200" s="55">
        <f t="shared" si="270"/>
        <v>0</v>
      </c>
      <c r="BR200" s="55">
        <f t="shared" si="270"/>
        <v>27586</v>
      </c>
      <c r="BS200" s="55">
        <f t="shared" si="270"/>
        <v>0</v>
      </c>
      <c r="BT200" s="55">
        <f t="shared" si="270"/>
        <v>0</v>
      </c>
      <c r="BU200" s="55">
        <f t="shared" si="270"/>
        <v>0</v>
      </c>
      <c r="BV200" s="55">
        <f t="shared" si="270"/>
        <v>0</v>
      </c>
      <c r="BW200" s="55">
        <f t="shared" si="270"/>
        <v>0</v>
      </c>
      <c r="BX200" s="55">
        <f t="shared" si="270"/>
        <v>0</v>
      </c>
      <c r="BY200" s="55">
        <f t="shared" si="270"/>
        <v>27586</v>
      </c>
      <c r="BZ200" s="55">
        <f t="shared" si="270"/>
        <v>0</v>
      </c>
      <c r="CA200" s="55">
        <f t="shared" si="270"/>
        <v>0</v>
      </c>
      <c r="CB200" s="55">
        <f t="shared" si="270"/>
        <v>0</v>
      </c>
      <c r="CC200" s="55">
        <f t="shared" si="270"/>
        <v>0</v>
      </c>
      <c r="CD200" s="55">
        <f t="shared" si="270"/>
        <v>0</v>
      </c>
      <c r="CE200" s="55">
        <f t="shared" si="270"/>
        <v>0</v>
      </c>
      <c r="CF200" s="55">
        <f t="shared" si="270"/>
        <v>27586</v>
      </c>
      <c r="CG200" s="55">
        <f t="shared" si="270"/>
        <v>0</v>
      </c>
      <c r="CH200" s="55">
        <f t="shared" si="270"/>
        <v>0</v>
      </c>
      <c r="CI200" s="55">
        <f t="shared" si="270"/>
        <v>0</v>
      </c>
      <c r="CJ200" s="55">
        <f t="shared" si="270"/>
        <v>0</v>
      </c>
      <c r="CK200" s="55"/>
      <c r="CL200" s="55"/>
      <c r="CM200" s="55">
        <f t="shared" si="270"/>
        <v>0</v>
      </c>
      <c r="CN200" s="55">
        <f t="shared" si="270"/>
        <v>0</v>
      </c>
      <c r="CO200" s="55">
        <f t="shared" si="270"/>
        <v>27586</v>
      </c>
      <c r="CP200" s="55">
        <f t="shared" si="270"/>
        <v>0</v>
      </c>
      <c r="CQ200" s="55">
        <f t="shared" si="270"/>
        <v>0</v>
      </c>
      <c r="CR200" s="55">
        <f t="shared" si="270"/>
        <v>0</v>
      </c>
      <c r="CS200" s="55">
        <f t="shared" si="270"/>
        <v>0</v>
      </c>
      <c r="CT200" s="55">
        <f t="shared" si="270"/>
        <v>0</v>
      </c>
      <c r="CU200" s="55">
        <f t="shared" si="270"/>
        <v>0</v>
      </c>
      <c r="CV200" s="55">
        <f t="shared" si="270"/>
        <v>0</v>
      </c>
      <c r="CW200" s="55">
        <f t="shared" si="270"/>
        <v>27586</v>
      </c>
      <c r="CX200" s="55">
        <f t="shared" si="270"/>
        <v>0</v>
      </c>
      <c r="CY200" s="55">
        <f t="shared" ref="CY200:DF200" si="271">CY201</f>
        <v>0</v>
      </c>
      <c r="CZ200" s="55">
        <f t="shared" si="271"/>
        <v>0</v>
      </c>
      <c r="DA200" s="55">
        <f t="shared" si="271"/>
        <v>0</v>
      </c>
      <c r="DB200" s="55">
        <f t="shared" si="271"/>
        <v>0</v>
      </c>
      <c r="DC200" s="55">
        <f t="shared" si="271"/>
        <v>0</v>
      </c>
      <c r="DD200" s="55">
        <f t="shared" si="271"/>
        <v>0</v>
      </c>
      <c r="DE200" s="55">
        <f t="shared" si="271"/>
        <v>27586</v>
      </c>
      <c r="DF200" s="55">
        <f t="shared" si="271"/>
        <v>0</v>
      </c>
    </row>
    <row r="201" spans="1:110" s="10" customFormat="1" ht="52.5" customHeight="1">
      <c r="A201" s="63" t="s">
        <v>285</v>
      </c>
      <c r="B201" s="64" t="s">
        <v>142</v>
      </c>
      <c r="C201" s="64" t="s">
        <v>146</v>
      </c>
      <c r="D201" s="65" t="s">
        <v>55</v>
      </c>
      <c r="E201" s="64" t="s">
        <v>145</v>
      </c>
      <c r="F201" s="55"/>
      <c r="G201" s="55"/>
      <c r="H201" s="55"/>
      <c r="I201" s="55"/>
      <c r="J201" s="55"/>
      <c r="K201" s="52"/>
      <c r="L201" s="52"/>
      <c r="M201" s="55"/>
      <c r="N201" s="55"/>
      <c r="O201" s="55"/>
      <c r="P201" s="55"/>
      <c r="Q201" s="55"/>
      <c r="R201" s="85"/>
      <c r="S201" s="85"/>
      <c r="T201" s="55"/>
      <c r="U201" s="55"/>
      <c r="V201" s="85"/>
      <c r="W201" s="85"/>
      <c r="X201" s="55"/>
      <c r="Y201" s="55"/>
      <c r="Z201" s="85"/>
      <c r="AA201" s="55"/>
      <c r="AB201" s="55"/>
      <c r="AC201" s="85"/>
      <c r="AD201" s="85"/>
      <c r="AE201" s="85"/>
      <c r="AF201" s="55"/>
      <c r="AG201" s="85"/>
      <c r="AH201" s="55"/>
      <c r="AI201" s="85"/>
      <c r="AJ201" s="85"/>
      <c r="AK201" s="55"/>
      <c r="AL201" s="55"/>
      <c r="AM201" s="55">
        <f>AN201-AK201</f>
        <v>5000</v>
      </c>
      <c r="AN201" s="55">
        <v>5000</v>
      </c>
      <c r="AO201" s="85"/>
      <c r="AP201" s="85"/>
      <c r="AQ201" s="55">
        <f>AN201+AP201</f>
        <v>5000</v>
      </c>
      <c r="AR201" s="56">
        <f>AO201</f>
        <v>0</v>
      </c>
      <c r="AS201" s="85"/>
      <c r="AT201" s="55">
        <f>AQ201+AS201</f>
        <v>5000</v>
      </c>
      <c r="AU201" s="56">
        <f>AR201</f>
        <v>0</v>
      </c>
      <c r="AV201" s="85"/>
      <c r="AW201" s="85"/>
      <c r="AX201" s="85"/>
      <c r="AY201" s="55">
        <f>AT201+AV201+AW201+AX201</f>
        <v>5000</v>
      </c>
      <c r="AZ201" s="55">
        <f>AU201+AX201</f>
        <v>0</v>
      </c>
      <c r="BA201" s="85"/>
      <c r="BB201" s="85"/>
      <c r="BC201" s="85"/>
      <c r="BD201" s="85"/>
      <c r="BE201" s="55">
        <f>AY201+BA201+BB201+BC201+BD201</f>
        <v>5000</v>
      </c>
      <c r="BF201" s="56">
        <f>AZ201+BD201</f>
        <v>0</v>
      </c>
      <c r="BG201" s="55"/>
      <c r="BH201" s="55"/>
      <c r="BI201" s="55">
        <v>22586</v>
      </c>
      <c r="BJ201" s="86"/>
      <c r="BK201" s="86"/>
      <c r="BL201" s="55">
        <f>BE201+BG201+BH201+BI201+BJ201+BK201</f>
        <v>27586</v>
      </c>
      <c r="BM201" s="55">
        <f>BF201+BK201</f>
        <v>0</v>
      </c>
      <c r="BN201" s="85"/>
      <c r="BO201" s="85"/>
      <c r="BP201" s="85"/>
      <c r="BQ201" s="85"/>
      <c r="BR201" s="55">
        <f>BL201+BN201+BO201+BP201+BQ201</f>
        <v>27586</v>
      </c>
      <c r="BS201" s="55">
        <f>BM201+BQ201</f>
        <v>0</v>
      </c>
      <c r="BT201" s="87"/>
      <c r="BU201" s="87"/>
      <c r="BV201" s="87"/>
      <c r="BW201" s="87"/>
      <c r="BX201" s="87"/>
      <c r="BY201" s="55">
        <f>BR201+BT201+BU201+BV201+BW201+BX201</f>
        <v>27586</v>
      </c>
      <c r="BZ201" s="55">
        <f>BS201+BX201</f>
        <v>0</v>
      </c>
      <c r="CA201" s="85"/>
      <c r="CB201" s="85"/>
      <c r="CC201" s="85"/>
      <c r="CD201" s="85"/>
      <c r="CE201" s="85"/>
      <c r="CF201" s="55">
        <f>BY201+CA201+CB201+CC201+CE201</f>
        <v>27586</v>
      </c>
      <c r="CG201" s="55">
        <f>BZ201+CE201</f>
        <v>0</v>
      </c>
      <c r="CH201" s="56"/>
      <c r="CI201" s="85"/>
      <c r="CJ201" s="85"/>
      <c r="CK201" s="85"/>
      <c r="CL201" s="85"/>
      <c r="CM201" s="85"/>
      <c r="CN201" s="85"/>
      <c r="CO201" s="55">
        <f>CF201+CH201+CI201+CJ201+CM201+CN201</f>
        <v>27586</v>
      </c>
      <c r="CP201" s="55">
        <f>CG201+CN201</f>
        <v>0</v>
      </c>
      <c r="CQ201" s="55"/>
      <c r="CR201" s="85"/>
      <c r="CS201" s="85"/>
      <c r="CT201" s="85"/>
      <c r="CU201" s="85"/>
      <c r="CV201" s="85"/>
      <c r="CW201" s="55">
        <f>CO201+CQ201+CR201+CS201+CT201+CU201+CV201</f>
        <v>27586</v>
      </c>
      <c r="CX201" s="55">
        <f>CP201+CV201</f>
        <v>0</v>
      </c>
      <c r="CY201" s="55"/>
      <c r="CZ201" s="85"/>
      <c r="DA201" s="85"/>
      <c r="DB201" s="85"/>
      <c r="DC201" s="85"/>
      <c r="DD201" s="85"/>
      <c r="DE201" s="55">
        <f>CW201+CY201+CZ201+DA201+DB201+DC201+DD201</f>
        <v>27586</v>
      </c>
      <c r="DF201" s="55">
        <f>CX201+DD201</f>
        <v>0</v>
      </c>
    </row>
    <row r="202" spans="1:110" s="10" customFormat="1" ht="16.5" customHeight="1">
      <c r="A202" s="63"/>
      <c r="B202" s="64"/>
      <c r="C202" s="64"/>
      <c r="D202" s="65"/>
      <c r="E202" s="64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7"/>
      <c r="AL202" s="87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6"/>
      <c r="BH202" s="86"/>
      <c r="BI202" s="86"/>
      <c r="BJ202" s="86"/>
      <c r="BK202" s="86"/>
      <c r="BL202" s="86"/>
      <c r="BM202" s="86"/>
      <c r="BN202" s="85"/>
      <c r="BO202" s="85"/>
      <c r="BP202" s="85"/>
      <c r="BQ202" s="85"/>
      <c r="BR202" s="85"/>
      <c r="BS202" s="85"/>
      <c r="BT202" s="87"/>
      <c r="BU202" s="87"/>
      <c r="BV202" s="87"/>
      <c r="BW202" s="87"/>
      <c r="BX202" s="87"/>
      <c r="BY202" s="87"/>
      <c r="BZ202" s="87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</row>
    <row r="203" spans="1:110" s="11" customFormat="1" ht="43.5" customHeight="1">
      <c r="A203" s="49" t="s">
        <v>51</v>
      </c>
      <c r="B203" s="50" t="s">
        <v>142</v>
      </c>
      <c r="C203" s="50" t="s">
        <v>148</v>
      </c>
      <c r="D203" s="61"/>
      <c r="E203" s="50"/>
      <c r="F203" s="62">
        <f>F206+F209+F211+F213+F217</f>
        <v>87025</v>
      </c>
      <c r="G203" s="62">
        <f t="shared" ref="G203:Z203" si="272">G206+G209+G211+G213+G217+G240</f>
        <v>-4266</v>
      </c>
      <c r="H203" s="62">
        <f t="shared" si="272"/>
        <v>82759</v>
      </c>
      <c r="I203" s="62">
        <f t="shared" si="272"/>
        <v>0</v>
      </c>
      <c r="J203" s="62">
        <f t="shared" si="272"/>
        <v>81388</v>
      </c>
      <c r="K203" s="62">
        <f t="shared" si="272"/>
        <v>0</v>
      </c>
      <c r="L203" s="62">
        <f t="shared" si="272"/>
        <v>0</v>
      </c>
      <c r="M203" s="62">
        <f t="shared" si="272"/>
        <v>81388</v>
      </c>
      <c r="N203" s="62">
        <f t="shared" si="272"/>
        <v>-23940</v>
      </c>
      <c r="O203" s="62">
        <f t="shared" si="272"/>
        <v>57448</v>
      </c>
      <c r="P203" s="62">
        <f t="shared" si="272"/>
        <v>0</v>
      </c>
      <c r="Q203" s="62">
        <f t="shared" si="272"/>
        <v>52318</v>
      </c>
      <c r="R203" s="62">
        <f t="shared" si="272"/>
        <v>-200</v>
      </c>
      <c r="S203" s="62">
        <f t="shared" si="272"/>
        <v>0</v>
      </c>
      <c r="T203" s="62">
        <f t="shared" si="272"/>
        <v>57248</v>
      </c>
      <c r="U203" s="62">
        <f t="shared" si="272"/>
        <v>52318</v>
      </c>
      <c r="V203" s="62">
        <f t="shared" si="272"/>
        <v>0</v>
      </c>
      <c r="W203" s="62">
        <f t="shared" si="272"/>
        <v>0</v>
      </c>
      <c r="X203" s="62">
        <f t="shared" si="272"/>
        <v>57248</v>
      </c>
      <c r="Y203" s="62">
        <f t="shared" si="272"/>
        <v>52318</v>
      </c>
      <c r="Z203" s="62">
        <f t="shared" si="272"/>
        <v>7021</v>
      </c>
      <c r="AA203" s="62">
        <f t="shared" ref="AA203:AL203" si="273">AA204+AA209+AA211+AA213+AA217+AA240</f>
        <v>64269</v>
      </c>
      <c r="AB203" s="62">
        <f t="shared" si="273"/>
        <v>52318</v>
      </c>
      <c r="AC203" s="62">
        <f t="shared" si="273"/>
        <v>0</v>
      </c>
      <c r="AD203" s="62">
        <f t="shared" si="273"/>
        <v>0</v>
      </c>
      <c r="AE203" s="62">
        <f t="shared" si="273"/>
        <v>0</v>
      </c>
      <c r="AF203" s="62">
        <f t="shared" si="273"/>
        <v>64269</v>
      </c>
      <c r="AG203" s="62">
        <f t="shared" si="273"/>
        <v>0</v>
      </c>
      <c r="AH203" s="62">
        <f t="shared" si="273"/>
        <v>52318</v>
      </c>
      <c r="AI203" s="62">
        <f t="shared" si="273"/>
        <v>0</v>
      </c>
      <c r="AJ203" s="62">
        <f t="shared" si="273"/>
        <v>0</v>
      </c>
      <c r="AK203" s="62">
        <f t="shared" si="273"/>
        <v>64269</v>
      </c>
      <c r="AL203" s="62">
        <f t="shared" si="273"/>
        <v>0</v>
      </c>
      <c r="AM203" s="62">
        <f t="shared" ref="AM203:AT203" si="274">AM204+AM209+AM211+AM213+AM217+AM221+AM240+AM226</f>
        <v>52643</v>
      </c>
      <c r="AN203" s="62">
        <f t="shared" si="274"/>
        <v>116912</v>
      </c>
      <c r="AO203" s="62">
        <f t="shared" si="274"/>
        <v>0</v>
      </c>
      <c r="AP203" s="62">
        <f t="shared" si="274"/>
        <v>0</v>
      </c>
      <c r="AQ203" s="62">
        <f t="shared" si="274"/>
        <v>116912</v>
      </c>
      <c r="AR203" s="62">
        <f t="shared" si="274"/>
        <v>0</v>
      </c>
      <c r="AS203" s="62">
        <f t="shared" si="274"/>
        <v>0</v>
      </c>
      <c r="AT203" s="62">
        <f t="shared" si="274"/>
        <v>116912</v>
      </c>
      <c r="AU203" s="62">
        <f>AU204+AU209+AU211+AU213+AU217+AU221+AU240+AU226</f>
        <v>0</v>
      </c>
      <c r="AV203" s="62">
        <f>AV204+AV209+AV211+AV213+AV217+AV221+AV240+AV226</f>
        <v>-2356</v>
      </c>
      <c r="AW203" s="62">
        <f>AW204+AW209+AW211+AW213+AW217+AW221+AW240+AW226</f>
        <v>2366</v>
      </c>
      <c r="AX203" s="62">
        <f>AX204+AX209+AX211+AX213+AX217+AX221+AX240+AX226</f>
        <v>0</v>
      </c>
      <c r="AY203" s="62">
        <f>AY204+AY209+AY211+AY213+AY217+AY221+AY240+AY226</f>
        <v>116922</v>
      </c>
      <c r="AZ203" s="62">
        <f t="shared" ref="AZ203:BE203" si="275">AZ204+AZ209+AZ211+AZ213+AZ217+AZ221+AZ240+AZ226</f>
        <v>0</v>
      </c>
      <c r="BA203" s="62">
        <f t="shared" si="275"/>
        <v>7665</v>
      </c>
      <c r="BB203" s="62">
        <f t="shared" si="275"/>
        <v>0</v>
      </c>
      <c r="BC203" s="62">
        <f t="shared" si="275"/>
        <v>0</v>
      </c>
      <c r="BD203" s="62">
        <f t="shared" si="275"/>
        <v>0</v>
      </c>
      <c r="BE203" s="62">
        <f t="shared" si="275"/>
        <v>124587</v>
      </c>
      <c r="BF203" s="62">
        <f>BF204+BF209+BF211+BF213+BF217+BF221+BF240+BF226</f>
        <v>0</v>
      </c>
      <c r="BG203" s="62">
        <f>BG204+BG209+BG211+BG213+BG217+BG221+BG240+BG226</f>
        <v>-6532</v>
      </c>
      <c r="BH203" s="62">
        <f t="shared" ref="BH203:BM203" si="276">BH204+BH209+BH211+BH213+BH217+BH221+BH232+BH240+BH226</f>
        <v>-98</v>
      </c>
      <c r="BI203" s="62">
        <f t="shared" si="276"/>
        <v>2963</v>
      </c>
      <c r="BJ203" s="62">
        <f t="shared" si="276"/>
        <v>0</v>
      </c>
      <c r="BK203" s="62">
        <f t="shared" si="276"/>
        <v>55415</v>
      </c>
      <c r="BL203" s="62">
        <f t="shared" si="276"/>
        <v>176335</v>
      </c>
      <c r="BM203" s="62">
        <f t="shared" si="276"/>
        <v>55415</v>
      </c>
      <c r="BN203" s="62">
        <f t="shared" ref="BN203:BS203" si="277">BN204+BN209+BN211+BN213+BN217+BN221+BN232+BN240+BN226</f>
        <v>-800</v>
      </c>
      <c r="BO203" s="62">
        <f t="shared" si="277"/>
        <v>92497</v>
      </c>
      <c r="BP203" s="62">
        <f t="shared" si="277"/>
        <v>1207</v>
      </c>
      <c r="BQ203" s="62">
        <f t="shared" si="277"/>
        <v>0</v>
      </c>
      <c r="BR203" s="62">
        <f t="shared" si="277"/>
        <v>269239</v>
      </c>
      <c r="BS203" s="62">
        <f t="shared" si="277"/>
        <v>55415</v>
      </c>
      <c r="BT203" s="62">
        <f t="shared" ref="BT203:CG203" si="278">BT204+BT209+BT211+BT213+BT217+BT221+BT232+BT240+BT226</f>
        <v>-9014</v>
      </c>
      <c r="BU203" s="62">
        <f>BU204+BU209+BU211+BU213+BU217+BU221+BU232+BU240+BU226</f>
        <v>0</v>
      </c>
      <c r="BV203" s="62">
        <f>BV204+BV209+BV211+BV213+BV217+BV221+BV232+BV240+BV226</f>
        <v>-2020</v>
      </c>
      <c r="BW203" s="62">
        <f>BW204+BW209+BW211+BW213+BW217+BW221+BW232+BW240+BW226</f>
        <v>0</v>
      </c>
      <c r="BX203" s="62">
        <f>BX204+BX209+BX211+BX213+BX217+BX221+BX232+BX240+BX226</f>
        <v>600</v>
      </c>
      <c r="BY203" s="62">
        <f t="shared" si="278"/>
        <v>258805</v>
      </c>
      <c r="BZ203" s="62">
        <f t="shared" si="278"/>
        <v>56015</v>
      </c>
      <c r="CA203" s="62">
        <f t="shared" si="278"/>
        <v>97</v>
      </c>
      <c r="CB203" s="62">
        <f t="shared" si="278"/>
        <v>0</v>
      </c>
      <c r="CC203" s="62">
        <f t="shared" si="278"/>
        <v>-2799</v>
      </c>
      <c r="CD203" s="62">
        <f>CD204+CD209+CD211+CD213+CD217+CD221+CD232+CD240+CD226</f>
        <v>0</v>
      </c>
      <c r="CE203" s="62">
        <f t="shared" si="278"/>
        <v>38168</v>
      </c>
      <c r="CF203" s="62">
        <f t="shared" si="278"/>
        <v>294271</v>
      </c>
      <c r="CG203" s="62">
        <f t="shared" si="278"/>
        <v>94183</v>
      </c>
      <c r="CH203" s="62">
        <f t="shared" ref="CH203:CP203" si="279">CH204+CH209+CH211+CH213+CH217+CH221+CH232+CH240+CH226</f>
        <v>0</v>
      </c>
      <c r="CI203" s="62">
        <f t="shared" si="279"/>
        <v>-918</v>
      </c>
      <c r="CJ203" s="62">
        <f t="shared" si="279"/>
        <v>-4508</v>
      </c>
      <c r="CK203" s="62"/>
      <c r="CL203" s="62"/>
      <c r="CM203" s="62">
        <f t="shared" si="279"/>
        <v>0</v>
      </c>
      <c r="CN203" s="62">
        <f t="shared" si="279"/>
        <v>0</v>
      </c>
      <c r="CO203" s="62">
        <f t="shared" si="279"/>
        <v>288845</v>
      </c>
      <c r="CP203" s="62">
        <f t="shared" si="279"/>
        <v>94183</v>
      </c>
      <c r="CQ203" s="62">
        <f t="shared" ref="CQ203:CX203" si="280">CQ204+CQ209+CQ211+CQ213+CQ217+CQ221+CQ232+CQ240+CQ226</f>
        <v>0</v>
      </c>
      <c r="CR203" s="62">
        <f t="shared" si="280"/>
        <v>-299</v>
      </c>
      <c r="CS203" s="62">
        <f t="shared" si="280"/>
        <v>-405</v>
      </c>
      <c r="CT203" s="62">
        <f t="shared" si="280"/>
        <v>0</v>
      </c>
      <c r="CU203" s="62">
        <f t="shared" si="280"/>
        <v>0</v>
      </c>
      <c r="CV203" s="62">
        <f t="shared" si="280"/>
        <v>48966</v>
      </c>
      <c r="CW203" s="62">
        <f t="shared" si="280"/>
        <v>337107</v>
      </c>
      <c r="CX203" s="62">
        <f t="shared" si="280"/>
        <v>143149</v>
      </c>
      <c r="CY203" s="62">
        <f t="shared" ref="CY203:DF203" si="281">CY204+CY209+CY211+CY213+CY217+CY221+CY232+CY240+CY226</f>
        <v>0</v>
      </c>
      <c r="CZ203" s="62">
        <f t="shared" si="281"/>
        <v>-145</v>
      </c>
      <c r="DA203" s="62">
        <f t="shared" si="281"/>
        <v>0</v>
      </c>
      <c r="DB203" s="62">
        <f t="shared" si="281"/>
        <v>-298</v>
      </c>
      <c r="DC203" s="62">
        <f t="shared" si="281"/>
        <v>0</v>
      </c>
      <c r="DD203" s="62">
        <f t="shared" si="281"/>
        <v>0</v>
      </c>
      <c r="DE203" s="62">
        <f t="shared" si="281"/>
        <v>336664</v>
      </c>
      <c r="DF203" s="62">
        <f t="shared" si="281"/>
        <v>143149</v>
      </c>
    </row>
    <row r="204" spans="1:110" s="11" customFormat="1" ht="68.25" customHeight="1">
      <c r="A204" s="63" t="s">
        <v>140</v>
      </c>
      <c r="B204" s="64" t="s">
        <v>142</v>
      </c>
      <c r="C204" s="64" t="s">
        <v>148</v>
      </c>
      <c r="D204" s="65" t="s">
        <v>131</v>
      </c>
      <c r="E204" s="50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>
        <f t="shared" ref="AA204:AF204" si="282">AA205+AA208</f>
        <v>44468</v>
      </c>
      <c r="AB204" s="62">
        <f t="shared" si="282"/>
        <v>39957</v>
      </c>
      <c r="AC204" s="62">
        <f t="shared" si="282"/>
        <v>0</v>
      </c>
      <c r="AD204" s="62">
        <f t="shared" si="282"/>
        <v>0</v>
      </c>
      <c r="AE204" s="62">
        <f t="shared" si="282"/>
        <v>0</v>
      </c>
      <c r="AF204" s="55">
        <f t="shared" si="282"/>
        <v>44468</v>
      </c>
      <c r="AG204" s="81"/>
      <c r="AH204" s="55">
        <f t="shared" ref="AH204:AN204" si="283">AH205+AH208</f>
        <v>39957</v>
      </c>
      <c r="AI204" s="55">
        <f t="shared" si="283"/>
        <v>0</v>
      </c>
      <c r="AJ204" s="55">
        <f t="shared" si="283"/>
        <v>0</v>
      </c>
      <c r="AK204" s="55">
        <f t="shared" si="283"/>
        <v>44468</v>
      </c>
      <c r="AL204" s="55">
        <f t="shared" si="283"/>
        <v>0</v>
      </c>
      <c r="AM204" s="55">
        <f t="shared" si="283"/>
        <v>-7329</v>
      </c>
      <c r="AN204" s="55">
        <f t="shared" si="283"/>
        <v>37139</v>
      </c>
      <c r="AO204" s="55">
        <f t="shared" ref="AO204:AT204" si="284">AO205+AO208</f>
        <v>0</v>
      </c>
      <c r="AP204" s="55">
        <f t="shared" si="284"/>
        <v>0</v>
      </c>
      <c r="AQ204" s="55">
        <f t="shared" si="284"/>
        <v>37139</v>
      </c>
      <c r="AR204" s="55">
        <f t="shared" si="284"/>
        <v>0</v>
      </c>
      <c r="AS204" s="55">
        <f t="shared" si="284"/>
        <v>0</v>
      </c>
      <c r="AT204" s="55">
        <f t="shared" si="284"/>
        <v>37139</v>
      </c>
      <c r="AU204" s="55">
        <f>AU205+AU208</f>
        <v>0</v>
      </c>
      <c r="AV204" s="55">
        <f>AV205+AV208</f>
        <v>0</v>
      </c>
      <c r="AW204" s="55">
        <f>AW205+AW208</f>
        <v>0</v>
      </c>
      <c r="AX204" s="55">
        <f>AX205+AX208</f>
        <v>0</v>
      </c>
      <c r="AY204" s="55">
        <f>AY205+AY208</f>
        <v>37139</v>
      </c>
      <c r="AZ204" s="55">
        <f t="shared" ref="AZ204:BE204" si="285">AZ205+AZ208</f>
        <v>0</v>
      </c>
      <c r="BA204" s="55">
        <f t="shared" si="285"/>
        <v>0</v>
      </c>
      <c r="BB204" s="55">
        <f t="shared" si="285"/>
        <v>0</v>
      </c>
      <c r="BC204" s="55">
        <f t="shared" si="285"/>
        <v>0</v>
      </c>
      <c r="BD204" s="55">
        <f t="shared" si="285"/>
        <v>0</v>
      </c>
      <c r="BE204" s="55">
        <f t="shared" si="285"/>
        <v>37139</v>
      </c>
      <c r="BF204" s="55">
        <f t="shared" ref="BF204:BM204" si="286">BF205+BF208</f>
        <v>0</v>
      </c>
      <c r="BG204" s="55">
        <f t="shared" si="286"/>
        <v>0</v>
      </c>
      <c r="BH204" s="55">
        <f t="shared" si="286"/>
        <v>0</v>
      </c>
      <c r="BI204" s="55">
        <f t="shared" si="286"/>
        <v>0</v>
      </c>
      <c r="BJ204" s="55">
        <f t="shared" si="286"/>
        <v>0</v>
      </c>
      <c r="BK204" s="55">
        <f t="shared" si="286"/>
        <v>0</v>
      </c>
      <c r="BL204" s="55">
        <f t="shared" si="286"/>
        <v>37139</v>
      </c>
      <c r="BM204" s="55">
        <f t="shared" si="286"/>
        <v>0</v>
      </c>
      <c r="BN204" s="55">
        <f t="shared" ref="BN204:BS204" si="287">BN205+BN208</f>
        <v>0</v>
      </c>
      <c r="BO204" s="55">
        <f t="shared" si="287"/>
        <v>70000</v>
      </c>
      <c r="BP204" s="55">
        <f t="shared" si="287"/>
        <v>0</v>
      </c>
      <c r="BQ204" s="55">
        <f t="shared" si="287"/>
        <v>0</v>
      </c>
      <c r="BR204" s="55">
        <f t="shared" si="287"/>
        <v>107139</v>
      </c>
      <c r="BS204" s="55">
        <f t="shared" si="287"/>
        <v>0</v>
      </c>
      <c r="BT204" s="55">
        <f t="shared" ref="BT204:CG204" si="288">BT205+BT208</f>
        <v>0</v>
      </c>
      <c r="BU204" s="55">
        <f>BU205+BU208</f>
        <v>0</v>
      </c>
      <c r="BV204" s="55">
        <f>BV205+BV208</f>
        <v>0</v>
      </c>
      <c r="BW204" s="55">
        <f>BW205+BW208</f>
        <v>0</v>
      </c>
      <c r="BX204" s="55">
        <f>BX205+BX208</f>
        <v>0</v>
      </c>
      <c r="BY204" s="55">
        <f t="shared" si="288"/>
        <v>107139</v>
      </c>
      <c r="BZ204" s="55">
        <f t="shared" si="288"/>
        <v>0</v>
      </c>
      <c r="CA204" s="55">
        <f t="shared" si="288"/>
        <v>91</v>
      </c>
      <c r="CB204" s="55">
        <f t="shared" si="288"/>
        <v>0</v>
      </c>
      <c r="CC204" s="55">
        <f t="shared" si="288"/>
        <v>0</v>
      </c>
      <c r="CD204" s="55">
        <f>CD205+CD208</f>
        <v>0</v>
      </c>
      <c r="CE204" s="55">
        <f t="shared" si="288"/>
        <v>0</v>
      </c>
      <c r="CF204" s="55">
        <f t="shared" si="288"/>
        <v>107230</v>
      </c>
      <c r="CG204" s="55">
        <f t="shared" si="288"/>
        <v>0</v>
      </c>
      <c r="CH204" s="55">
        <f t="shared" ref="CH204:CP204" si="289">CH205+CH208</f>
        <v>0</v>
      </c>
      <c r="CI204" s="55">
        <f t="shared" si="289"/>
        <v>0</v>
      </c>
      <c r="CJ204" s="55">
        <f t="shared" si="289"/>
        <v>0</v>
      </c>
      <c r="CK204" s="55"/>
      <c r="CL204" s="55"/>
      <c r="CM204" s="55">
        <f t="shared" si="289"/>
        <v>0</v>
      </c>
      <c r="CN204" s="55">
        <f t="shared" si="289"/>
        <v>0</v>
      </c>
      <c r="CO204" s="55">
        <f t="shared" si="289"/>
        <v>107230</v>
      </c>
      <c r="CP204" s="55">
        <f t="shared" si="289"/>
        <v>0</v>
      </c>
      <c r="CQ204" s="55">
        <f t="shared" ref="CQ204:CX204" si="290">CQ205+CQ208</f>
        <v>0</v>
      </c>
      <c r="CR204" s="55">
        <f t="shared" si="290"/>
        <v>0</v>
      </c>
      <c r="CS204" s="55">
        <f t="shared" si="290"/>
        <v>0</v>
      </c>
      <c r="CT204" s="55">
        <f t="shared" si="290"/>
        <v>0</v>
      </c>
      <c r="CU204" s="55">
        <f t="shared" si="290"/>
        <v>0</v>
      </c>
      <c r="CV204" s="55">
        <f t="shared" si="290"/>
        <v>0</v>
      </c>
      <c r="CW204" s="55">
        <f t="shared" si="290"/>
        <v>107230</v>
      </c>
      <c r="CX204" s="55">
        <f t="shared" si="290"/>
        <v>0</v>
      </c>
      <c r="CY204" s="55">
        <f t="shared" ref="CY204:DF204" si="291">CY205+CY208</f>
        <v>0</v>
      </c>
      <c r="CZ204" s="55">
        <f t="shared" si="291"/>
        <v>0</v>
      </c>
      <c r="DA204" s="55">
        <f t="shared" si="291"/>
        <v>0</v>
      </c>
      <c r="DB204" s="55">
        <f t="shared" si="291"/>
        <v>0</v>
      </c>
      <c r="DC204" s="55">
        <f t="shared" si="291"/>
        <v>0</v>
      </c>
      <c r="DD204" s="55">
        <f t="shared" si="291"/>
        <v>0</v>
      </c>
      <c r="DE204" s="55">
        <f t="shared" si="291"/>
        <v>107230</v>
      </c>
      <c r="DF204" s="55">
        <f t="shared" si="291"/>
        <v>0</v>
      </c>
    </row>
    <row r="205" spans="1:110" s="11" customFormat="1" ht="22.5" customHeight="1">
      <c r="A205" s="63" t="s">
        <v>240</v>
      </c>
      <c r="B205" s="64" t="s">
        <v>142</v>
      </c>
      <c r="C205" s="64" t="s">
        <v>148</v>
      </c>
      <c r="D205" s="65" t="s">
        <v>131</v>
      </c>
      <c r="E205" s="64" t="s">
        <v>241</v>
      </c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>
        <v>44468</v>
      </c>
      <c r="AD205" s="62"/>
      <c r="AE205" s="62">
        <v>39957</v>
      </c>
      <c r="AF205" s="55">
        <f>AA205+AC205</f>
        <v>44468</v>
      </c>
      <c r="AG205" s="81"/>
      <c r="AH205" s="55">
        <f>AB205+AE205</f>
        <v>39957</v>
      </c>
      <c r="AI205" s="81"/>
      <c r="AJ205" s="81"/>
      <c r="AK205" s="55">
        <f>AF205+AI205</f>
        <v>44468</v>
      </c>
      <c r="AL205" s="55">
        <f>AG205</f>
        <v>0</v>
      </c>
      <c r="AM205" s="55">
        <f>AN205-AK205</f>
        <v>-7329</v>
      </c>
      <c r="AN205" s="55">
        <v>37139</v>
      </c>
      <c r="AO205" s="81"/>
      <c r="AP205" s="81"/>
      <c r="AQ205" s="55">
        <f>AN205+AP205</f>
        <v>37139</v>
      </c>
      <c r="AR205" s="56">
        <f>AO205</f>
        <v>0</v>
      </c>
      <c r="AS205" s="81"/>
      <c r="AT205" s="55">
        <f>AQ205+AS205</f>
        <v>37139</v>
      </c>
      <c r="AU205" s="56">
        <f>AR205</f>
        <v>0</v>
      </c>
      <c r="AV205" s="81"/>
      <c r="AW205" s="81"/>
      <c r="AX205" s="81"/>
      <c r="AY205" s="55">
        <f>AT205+AV205+AW205+AX205</f>
        <v>37139</v>
      </c>
      <c r="AZ205" s="55">
        <f>AU205+AX205</f>
        <v>0</v>
      </c>
      <c r="BA205" s="81"/>
      <c r="BB205" s="81"/>
      <c r="BC205" s="81"/>
      <c r="BD205" s="81"/>
      <c r="BE205" s="55">
        <f>AY205+BA205+BB205+BC205+BD205</f>
        <v>37139</v>
      </c>
      <c r="BF205" s="56">
        <f>AZ205+BD205</f>
        <v>0</v>
      </c>
      <c r="BG205" s="55"/>
      <c r="BH205" s="55"/>
      <c r="BI205" s="82"/>
      <c r="BJ205" s="82"/>
      <c r="BK205" s="82"/>
      <c r="BL205" s="55">
        <f>BE205+BG205+BH205+BI205+BJ205+BK205</f>
        <v>37139</v>
      </c>
      <c r="BM205" s="55">
        <f>BF205+BK205</f>
        <v>0</v>
      </c>
      <c r="BN205" s="81"/>
      <c r="BO205" s="55">
        <v>70000</v>
      </c>
      <c r="BP205" s="81"/>
      <c r="BQ205" s="81"/>
      <c r="BR205" s="55">
        <f>BL205+BN205+BO205+BP205+BQ205</f>
        <v>107139</v>
      </c>
      <c r="BS205" s="55">
        <f>BM205+BQ205</f>
        <v>0</v>
      </c>
      <c r="BT205" s="83"/>
      <c r="BU205" s="83"/>
      <c r="BV205" s="83"/>
      <c r="BW205" s="83"/>
      <c r="BX205" s="83"/>
      <c r="BY205" s="55">
        <f>BR205+BT205+BU205+BV205+BW205+BX205</f>
        <v>107139</v>
      </c>
      <c r="BZ205" s="55">
        <f>BS205+BX205</f>
        <v>0</v>
      </c>
      <c r="CA205" s="56">
        <v>91</v>
      </c>
      <c r="CB205" s="81"/>
      <c r="CC205" s="81"/>
      <c r="CD205" s="81"/>
      <c r="CE205" s="81"/>
      <c r="CF205" s="55">
        <f>BY205+CA205+CB205+CC205+CE205</f>
        <v>107230</v>
      </c>
      <c r="CG205" s="55">
        <f>BZ205+CE205</f>
        <v>0</v>
      </c>
      <c r="CH205" s="81"/>
      <c r="CI205" s="81"/>
      <c r="CJ205" s="81"/>
      <c r="CK205" s="81"/>
      <c r="CL205" s="81"/>
      <c r="CM205" s="81"/>
      <c r="CN205" s="81"/>
      <c r="CO205" s="55">
        <f>CF205+CH205+CI205+CJ205+CM205+CN205</f>
        <v>107230</v>
      </c>
      <c r="CP205" s="55">
        <f>CG205+CN205</f>
        <v>0</v>
      </c>
      <c r="CQ205" s="55"/>
      <c r="CR205" s="81"/>
      <c r="CS205" s="81"/>
      <c r="CT205" s="81"/>
      <c r="CU205" s="81"/>
      <c r="CV205" s="81"/>
      <c r="CW205" s="55">
        <f>CO205+CQ205+CR205+CS205+CT205+CU205+CV205</f>
        <v>107230</v>
      </c>
      <c r="CX205" s="55">
        <f>CP205+CV205</f>
        <v>0</v>
      </c>
      <c r="CY205" s="55"/>
      <c r="CZ205" s="81"/>
      <c r="DA205" s="81"/>
      <c r="DB205" s="81"/>
      <c r="DC205" s="81"/>
      <c r="DD205" s="81"/>
      <c r="DE205" s="55">
        <f>CW205+CY205+CZ205+DA205+DB205+DC205+DD205</f>
        <v>107230</v>
      </c>
      <c r="DF205" s="55">
        <f>CX205+DD205</f>
        <v>0</v>
      </c>
    </row>
    <row r="206" spans="1:110" s="11" customFormat="1" ht="68.25" hidden="1" customHeight="1">
      <c r="A206" s="63" t="s">
        <v>140</v>
      </c>
      <c r="B206" s="64" t="s">
        <v>142</v>
      </c>
      <c r="C206" s="64" t="s">
        <v>148</v>
      </c>
      <c r="D206" s="65" t="s">
        <v>131</v>
      </c>
      <c r="E206" s="50"/>
      <c r="F206" s="66">
        <f t="shared" ref="F206:O206" si="292">F207+F208</f>
        <v>42927</v>
      </c>
      <c r="G206" s="66">
        <f t="shared" si="292"/>
        <v>1276</v>
      </c>
      <c r="H206" s="66">
        <f t="shared" si="292"/>
        <v>44203</v>
      </c>
      <c r="I206" s="66">
        <f t="shared" si="292"/>
        <v>0</v>
      </c>
      <c r="J206" s="66">
        <f t="shared" si="292"/>
        <v>40725</v>
      </c>
      <c r="K206" s="66">
        <f t="shared" si="292"/>
        <v>0</v>
      </c>
      <c r="L206" s="66">
        <f t="shared" si="292"/>
        <v>0</v>
      </c>
      <c r="M206" s="66">
        <f t="shared" si="292"/>
        <v>40725</v>
      </c>
      <c r="N206" s="66">
        <f t="shared" si="292"/>
        <v>3743</v>
      </c>
      <c r="O206" s="66">
        <f t="shared" si="292"/>
        <v>44468</v>
      </c>
      <c r="P206" s="66">
        <f t="shared" ref="P206:U206" si="293">P207+P208</f>
        <v>0</v>
      </c>
      <c r="Q206" s="66">
        <f t="shared" si="293"/>
        <v>39957</v>
      </c>
      <c r="R206" s="66">
        <f t="shared" si="293"/>
        <v>0</v>
      </c>
      <c r="S206" s="66">
        <f t="shared" si="293"/>
        <v>0</v>
      </c>
      <c r="T206" s="66">
        <f t="shared" si="293"/>
        <v>44468</v>
      </c>
      <c r="U206" s="66">
        <f t="shared" si="293"/>
        <v>39957</v>
      </c>
      <c r="V206" s="66">
        <f t="shared" ref="V206:AB206" si="294">V207+V208</f>
        <v>0</v>
      </c>
      <c r="W206" s="66">
        <f t="shared" si="294"/>
        <v>0</v>
      </c>
      <c r="X206" s="66">
        <f t="shared" si="294"/>
        <v>44468</v>
      </c>
      <c r="Y206" s="66">
        <f t="shared" si="294"/>
        <v>39957</v>
      </c>
      <c r="Z206" s="66">
        <f t="shared" si="294"/>
        <v>0</v>
      </c>
      <c r="AA206" s="66">
        <f t="shared" si="294"/>
        <v>44468</v>
      </c>
      <c r="AB206" s="66">
        <f t="shared" si="294"/>
        <v>39957</v>
      </c>
      <c r="AC206" s="66">
        <f>AC207+AC208</f>
        <v>-44468</v>
      </c>
      <c r="AD206" s="66">
        <f>AD207+AD208</f>
        <v>0</v>
      </c>
      <c r="AE206" s="66"/>
      <c r="AF206" s="66">
        <f>AF207+AF208</f>
        <v>0</v>
      </c>
      <c r="AG206" s="66">
        <f>AG207+AG208</f>
        <v>0</v>
      </c>
      <c r="AH206" s="66">
        <f>AH207+AH208</f>
        <v>0</v>
      </c>
      <c r="AI206" s="81"/>
      <c r="AJ206" s="81"/>
      <c r="AK206" s="83"/>
      <c r="AL206" s="83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2"/>
      <c r="BH206" s="82"/>
      <c r="BI206" s="82"/>
      <c r="BJ206" s="82"/>
      <c r="BK206" s="82"/>
      <c r="BL206" s="82"/>
      <c r="BM206" s="82"/>
      <c r="BN206" s="81"/>
      <c r="BO206" s="81"/>
      <c r="BP206" s="81"/>
      <c r="BQ206" s="81"/>
      <c r="BR206" s="81"/>
      <c r="BS206" s="81"/>
      <c r="BT206" s="83"/>
      <c r="BU206" s="83"/>
      <c r="BV206" s="83"/>
      <c r="BW206" s="83"/>
      <c r="BX206" s="83"/>
      <c r="BY206" s="83"/>
      <c r="BZ206" s="83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</row>
    <row r="207" spans="1:110" s="11" customFormat="1" ht="69.75" hidden="1" customHeight="1">
      <c r="A207" s="63" t="s">
        <v>285</v>
      </c>
      <c r="B207" s="64" t="s">
        <v>142</v>
      </c>
      <c r="C207" s="64" t="s">
        <v>148</v>
      </c>
      <c r="D207" s="65" t="s">
        <v>131</v>
      </c>
      <c r="E207" s="64" t="s">
        <v>145</v>
      </c>
      <c r="F207" s="55">
        <v>42927</v>
      </c>
      <c r="G207" s="55">
        <f>H207-F207</f>
        <v>-42927</v>
      </c>
      <c r="H207" s="83"/>
      <c r="I207" s="83"/>
      <c r="J207" s="83"/>
      <c r="K207" s="83"/>
      <c r="L207" s="83"/>
      <c r="M207" s="55"/>
      <c r="N207" s="56"/>
      <c r="O207" s="55"/>
      <c r="P207" s="55"/>
      <c r="Q207" s="55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3"/>
      <c r="AL207" s="83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2"/>
      <c r="BH207" s="82"/>
      <c r="BI207" s="82"/>
      <c r="BJ207" s="82"/>
      <c r="BK207" s="82"/>
      <c r="BL207" s="82"/>
      <c r="BM207" s="82"/>
      <c r="BN207" s="81"/>
      <c r="BO207" s="81"/>
      <c r="BP207" s="81"/>
      <c r="BQ207" s="81"/>
      <c r="BR207" s="81"/>
      <c r="BS207" s="81"/>
      <c r="BT207" s="83"/>
      <c r="BU207" s="83"/>
      <c r="BV207" s="83"/>
      <c r="BW207" s="83"/>
      <c r="BX207" s="83"/>
      <c r="BY207" s="83"/>
      <c r="BZ207" s="83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</row>
    <row r="208" spans="1:110" s="11" customFormat="1" ht="33" hidden="1" customHeight="1">
      <c r="A208" s="63" t="s">
        <v>242</v>
      </c>
      <c r="B208" s="64" t="s">
        <v>142</v>
      </c>
      <c r="C208" s="64" t="s">
        <v>148</v>
      </c>
      <c r="D208" s="65" t="s">
        <v>131</v>
      </c>
      <c r="E208" s="64" t="s">
        <v>243</v>
      </c>
      <c r="F208" s="55"/>
      <c r="G208" s="55">
        <f>H208-F208</f>
        <v>44203</v>
      </c>
      <c r="H208" s="55">
        <v>44203</v>
      </c>
      <c r="I208" s="55"/>
      <c r="J208" s="55">
        <v>40725</v>
      </c>
      <c r="K208" s="83"/>
      <c r="L208" s="83"/>
      <c r="M208" s="55">
        <v>40725</v>
      </c>
      <c r="N208" s="55">
        <f>O208-M208</f>
        <v>3743</v>
      </c>
      <c r="O208" s="55">
        <v>44468</v>
      </c>
      <c r="P208" s="55"/>
      <c r="Q208" s="55">
        <v>39957</v>
      </c>
      <c r="R208" s="81"/>
      <c r="S208" s="81"/>
      <c r="T208" s="55">
        <f>O208+R208</f>
        <v>44468</v>
      </c>
      <c r="U208" s="55">
        <f>Q208+S208</f>
        <v>39957</v>
      </c>
      <c r="V208" s="81"/>
      <c r="W208" s="81"/>
      <c r="X208" s="55">
        <f>T208+V208</f>
        <v>44468</v>
      </c>
      <c r="Y208" s="55">
        <f>U208+W208</f>
        <v>39957</v>
      </c>
      <c r="Z208" s="81"/>
      <c r="AA208" s="55">
        <f>X208+Z208</f>
        <v>44468</v>
      </c>
      <c r="AB208" s="55">
        <f>Y208</f>
        <v>39957</v>
      </c>
      <c r="AC208" s="81">
        <v>-44468</v>
      </c>
      <c r="AD208" s="81"/>
      <c r="AE208" s="81">
        <v>-39957</v>
      </c>
      <c r="AF208" s="55">
        <f>AA208+AC208</f>
        <v>0</v>
      </c>
      <c r="AG208" s="81"/>
      <c r="AH208" s="55">
        <f>AB208+AE208</f>
        <v>0</v>
      </c>
      <c r="AI208" s="81"/>
      <c r="AJ208" s="81"/>
      <c r="AK208" s="83"/>
      <c r="AL208" s="83"/>
      <c r="AM208" s="55">
        <f>AN208-AK208</f>
        <v>0</v>
      </c>
      <c r="AN208" s="55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2"/>
      <c r="BH208" s="82"/>
      <c r="BI208" s="82"/>
      <c r="BJ208" s="82"/>
      <c r="BK208" s="82"/>
      <c r="BL208" s="82"/>
      <c r="BM208" s="82"/>
      <c r="BN208" s="81"/>
      <c r="BO208" s="81"/>
      <c r="BP208" s="81"/>
      <c r="BQ208" s="81"/>
      <c r="BR208" s="81"/>
      <c r="BS208" s="81"/>
      <c r="BT208" s="83"/>
      <c r="BU208" s="83"/>
      <c r="BV208" s="83"/>
      <c r="BW208" s="83"/>
      <c r="BX208" s="83"/>
      <c r="BY208" s="83"/>
      <c r="BZ208" s="83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</row>
    <row r="209" spans="1:110" s="12" customFormat="1" ht="52.5" customHeight="1">
      <c r="A209" s="63" t="s">
        <v>157</v>
      </c>
      <c r="B209" s="64" t="s">
        <v>142</v>
      </c>
      <c r="C209" s="64" t="s">
        <v>148</v>
      </c>
      <c r="D209" s="65" t="s">
        <v>42</v>
      </c>
      <c r="E209" s="64"/>
      <c r="F209" s="66">
        <f t="shared" ref="F209:BQ209" si="295">F210</f>
        <v>1259</v>
      </c>
      <c r="G209" s="66">
        <f t="shared" si="295"/>
        <v>41</v>
      </c>
      <c r="H209" s="66">
        <f t="shared" si="295"/>
        <v>1300</v>
      </c>
      <c r="I209" s="66">
        <f t="shared" si="295"/>
        <v>0</v>
      </c>
      <c r="J209" s="66">
        <f t="shared" si="295"/>
        <v>1300</v>
      </c>
      <c r="K209" s="66">
        <f t="shared" si="295"/>
        <v>0</v>
      </c>
      <c r="L209" s="66">
        <f t="shared" si="295"/>
        <v>0</v>
      </c>
      <c r="M209" s="66">
        <f t="shared" si="295"/>
        <v>1300</v>
      </c>
      <c r="N209" s="66">
        <f t="shared" si="295"/>
        <v>400</v>
      </c>
      <c r="O209" s="66">
        <f t="shared" si="295"/>
        <v>1700</v>
      </c>
      <c r="P209" s="66">
        <f t="shared" si="295"/>
        <v>0</v>
      </c>
      <c r="Q209" s="66">
        <f t="shared" si="295"/>
        <v>1700</v>
      </c>
      <c r="R209" s="66">
        <f t="shared" si="295"/>
        <v>-200</v>
      </c>
      <c r="S209" s="66">
        <f t="shared" si="295"/>
        <v>0</v>
      </c>
      <c r="T209" s="66">
        <f t="shared" si="295"/>
        <v>1500</v>
      </c>
      <c r="U209" s="66">
        <f t="shared" si="295"/>
        <v>1700</v>
      </c>
      <c r="V209" s="66">
        <f t="shared" si="295"/>
        <v>0</v>
      </c>
      <c r="W209" s="66">
        <f t="shared" si="295"/>
        <v>0</v>
      </c>
      <c r="X209" s="66">
        <f t="shared" si="295"/>
        <v>1500</v>
      </c>
      <c r="Y209" s="66">
        <f t="shared" si="295"/>
        <v>1700</v>
      </c>
      <c r="Z209" s="66">
        <f t="shared" si="295"/>
        <v>0</v>
      </c>
      <c r="AA209" s="66">
        <f t="shared" si="295"/>
        <v>1500</v>
      </c>
      <c r="AB209" s="66">
        <f t="shared" si="295"/>
        <v>1700</v>
      </c>
      <c r="AC209" s="66">
        <f t="shared" si="295"/>
        <v>0</v>
      </c>
      <c r="AD209" s="66">
        <f t="shared" si="295"/>
        <v>0</v>
      </c>
      <c r="AE209" s="66"/>
      <c r="AF209" s="66">
        <f t="shared" si="295"/>
        <v>1500</v>
      </c>
      <c r="AG209" s="66">
        <f t="shared" si="295"/>
        <v>0</v>
      </c>
      <c r="AH209" s="66">
        <f t="shared" si="295"/>
        <v>1700</v>
      </c>
      <c r="AI209" s="66">
        <f t="shared" si="295"/>
        <v>0</v>
      </c>
      <c r="AJ209" s="66">
        <f t="shared" si="295"/>
        <v>0</v>
      </c>
      <c r="AK209" s="66">
        <f t="shared" si="295"/>
        <v>1500</v>
      </c>
      <c r="AL209" s="66">
        <f t="shared" si="295"/>
        <v>0</v>
      </c>
      <c r="AM209" s="66">
        <f t="shared" si="295"/>
        <v>16449</v>
      </c>
      <c r="AN209" s="66">
        <f t="shared" si="295"/>
        <v>17949</v>
      </c>
      <c r="AO209" s="66">
        <f t="shared" si="295"/>
        <v>0</v>
      </c>
      <c r="AP209" s="66">
        <f t="shared" si="295"/>
        <v>0</v>
      </c>
      <c r="AQ209" s="66">
        <f t="shared" si="295"/>
        <v>17949</v>
      </c>
      <c r="AR209" s="66">
        <f t="shared" si="295"/>
        <v>0</v>
      </c>
      <c r="AS209" s="66">
        <f t="shared" si="295"/>
        <v>0</v>
      </c>
      <c r="AT209" s="66">
        <f t="shared" si="295"/>
        <v>17949</v>
      </c>
      <c r="AU209" s="66">
        <f t="shared" si="295"/>
        <v>0</v>
      </c>
      <c r="AV209" s="66">
        <f t="shared" si="295"/>
        <v>10</v>
      </c>
      <c r="AW209" s="66">
        <f t="shared" si="295"/>
        <v>0</v>
      </c>
      <c r="AX209" s="66">
        <f t="shared" si="295"/>
        <v>0</v>
      </c>
      <c r="AY209" s="66">
        <f t="shared" si="295"/>
        <v>17959</v>
      </c>
      <c r="AZ209" s="66">
        <f t="shared" si="295"/>
        <v>0</v>
      </c>
      <c r="BA209" s="66">
        <f t="shared" si="295"/>
        <v>7265</v>
      </c>
      <c r="BB209" s="66">
        <f t="shared" si="295"/>
        <v>0</v>
      </c>
      <c r="BC209" s="66">
        <f t="shared" si="295"/>
        <v>0</v>
      </c>
      <c r="BD209" s="66">
        <f t="shared" si="295"/>
        <v>0</v>
      </c>
      <c r="BE209" s="66">
        <f t="shared" si="295"/>
        <v>25224</v>
      </c>
      <c r="BF209" s="66">
        <f t="shared" si="295"/>
        <v>0</v>
      </c>
      <c r="BG209" s="66">
        <f t="shared" si="295"/>
        <v>0</v>
      </c>
      <c r="BH209" s="66">
        <f t="shared" si="295"/>
        <v>-98</v>
      </c>
      <c r="BI209" s="66">
        <f t="shared" si="295"/>
        <v>0</v>
      </c>
      <c r="BJ209" s="66">
        <f t="shared" si="295"/>
        <v>0</v>
      </c>
      <c r="BK209" s="66">
        <f t="shared" si="295"/>
        <v>0</v>
      </c>
      <c r="BL209" s="66">
        <f t="shared" si="295"/>
        <v>25126</v>
      </c>
      <c r="BM209" s="66">
        <f t="shared" si="295"/>
        <v>0</v>
      </c>
      <c r="BN209" s="66">
        <f t="shared" si="295"/>
        <v>0</v>
      </c>
      <c r="BO209" s="66">
        <f t="shared" si="295"/>
        <v>717</v>
      </c>
      <c r="BP209" s="66">
        <f t="shared" si="295"/>
        <v>0</v>
      </c>
      <c r="BQ209" s="66">
        <f t="shared" si="295"/>
        <v>0</v>
      </c>
      <c r="BR209" s="66">
        <f t="shared" ref="BR209:DF209" si="296">BR210</f>
        <v>25843</v>
      </c>
      <c r="BS209" s="66">
        <f t="shared" si="296"/>
        <v>0</v>
      </c>
      <c r="BT209" s="66">
        <f t="shared" si="296"/>
        <v>-460</v>
      </c>
      <c r="BU209" s="66">
        <f t="shared" si="296"/>
        <v>0</v>
      </c>
      <c r="BV209" s="66">
        <f t="shared" si="296"/>
        <v>-147</v>
      </c>
      <c r="BW209" s="66">
        <f t="shared" si="296"/>
        <v>0</v>
      </c>
      <c r="BX209" s="66">
        <f t="shared" si="296"/>
        <v>0</v>
      </c>
      <c r="BY209" s="66">
        <f t="shared" si="296"/>
        <v>25236</v>
      </c>
      <c r="BZ209" s="66">
        <f t="shared" si="296"/>
        <v>0</v>
      </c>
      <c r="CA209" s="66">
        <f t="shared" si="296"/>
        <v>221</v>
      </c>
      <c r="CB209" s="66">
        <f t="shared" si="296"/>
        <v>0</v>
      </c>
      <c r="CC209" s="66">
        <f t="shared" si="296"/>
        <v>-1</v>
      </c>
      <c r="CD209" s="66">
        <f t="shared" si="296"/>
        <v>0</v>
      </c>
      <c r="CE209" s="66">
        <f t="shared" si="296"/>
        <v>0</v>
      </c>
      <c r="CF209" s="66">
        <f t="shared" si="296"/>
        <v>25456</v>
      </c>
      <c r="CG209" s="66">
        <f t="shared" si="296"/>
        <v>0</v>
      </c>
      <c r="CH209" s="66">
        <f t="shared" si="296"/>
        <v>0</v>
      </c>
      <c r="CI209" s="66">
        <f t="shared" si="296"/>
        <v>-57</v>
      </c>
      <c r="CJ209" s="66">
        <f t="shared" si="296"/>
        <v>-20</v>
      </c>
      <c r="CK209" s="66"/>
      <c r="CL209" s="66"/>
      <c r="CM209" s="66">
        <f t="shared" si="296"/>
        <v>0</v>
      </c>
      <c r="CN209" s="66">
        <f t="shared" si="296"/>
        <v>0</v>
      </c>
      <c r="CO209" s="66">
        <f t="shared" si="296"/>
        <v>25379</v>
      </c>
      <c r="CP209" s="66">
        <f t="shared" si="296"/>
        <v>0</v>
      </c>
      <c r="CQ209" s="66">
        <f t="shared" si="296"/>
        <v>0</v>
      </c>
      <c r="CR209" s="66">
        <f t="shared" si="296"/>
        <v>-204</v>
      </c>
      <c r="CS209" s="66">
        <f t="shared" si="296"/>
        <v>-87</v>
      </c>
      <c r="CT209" s="66">
        <f t="shared" si="296"/>
        <v>0</v>
      </c>
      <c r="CU209" s="66">
        <f t="shared" si="296"/>
        <v>0</v>
      </c>
      <c r="CV209" s="66">
        <f t="shared" si="296"/>
        <v>0</v>
      </c>
      <c r="CW209" s="66">
        <f t="shared" si="296"/>
        <v>25088</v>
      </c>
      <c r="CX209" s="66">
        <f t="shared" si="296"/>
        <v>0</v>
      </c>
      <c r="CY209" s="66">
        <f t="shared" si="296"/>
        <v>0</v>
      </c>
      <c r="CZ209" s="66">
        <f t="shared" si="296"/>
        <v>0</v>
      </c>
      <c r="DA209" s="66">
        <f t="shared" si="296"/>
        <v>0</v>
      </c>
      <c r="DB209" s="66">
        <f t="shared" si="296"/>
        <v>0</v>
      </c>
      <c r="DC209" s="66">
        <f t="shared" si="296"/>
        <v>0</v>
      </c>
      <c r="DD209" s="66">
        <f t="shared" si="296"/>
        <v>0</v>
      </c>
      <c r="DE209" s="66">
        <f t="shared" si="296"/>
        <v>25088</v>
      </c>
      <c r="DF209" s="66">
        <f t="shared" si="296"/>
        <v>0</v>
      </c>
    </row>
    <row r="210" spans="1:110" s="9" customFormat="1" ht="83.25" customHeight="1">
      <c r="A210" s="63" t="s">
        <v>283</v>
      </c>
      <c r="B210" s="64" t="s">
        <v>142</v>
      </c>
      <c r="C210" s="64" t="s">
        <v>148</v>
      </c>
      <c r="D210" s="65" t="s">
        <v>42</v>
      </c>
      <c r="E210" s="64" t="s">
        <v>158</v>
      </c>
      <c r="F210" s="55">
        <v>1259</v>
      </c>
      <c r="G210" s="55">
        <f>H210-F210</f>
        <v>41</v>
      </c>
      <c r="H210" s="55">
        <v>1300</v>
      </c>
      <c r="I210" s="55"/>
      <c r="J210" s="55">
        <v>1300</v>
      </c>
      <c r="K210" s="99"/>
      <c r="L210" s="99"/>
      <c r="M210" s="55">
        <v>1300</v>
      </c>
      <c r="N210" s="55">
        <f>O210-M210</f>
        <v>400</v>
      </c>
      <c r="O210" s="55">
        <v>1700</v>
      </c>
      <c r="P210" s="55"/>
      <c r="Q210" s="55">
        <v>1700</v>
      </c>
      <c r="R210" s="56">
        <v>-200</v>
      </c>
      <c r="S210" s="47"/>
      <c r="T210" s="55">
        <f>O210+R210</f>
        <v>1500</v>
      </c>
      <c r="U210" s="55">
        <f>Q210+S210</f>
        <v>1700</v>
      </c>
      <c r="V210" s="47"/>
      <c r="W210" s="47"/>
      <c r="X210" s="55">
        <f>T210+V210</f>
        <v>1500</v>
      </c>
      <c r="Y210" s="55">
        <f>U210+W210</f>
        <v>1700</v>
      </c>
      <c r="Z210" s="47"/>
      <c r="AA210" s="55">
        <f>X210+Z210</f>
        <v>1500</v>
      </c>
      <c r="AB210" s="55">
        <f>Y210</f>
        <v>1700</v>
      </c>
      <c r="AC210" s="47"/>
      <c r="AD210" s="47"/>
      <c r="AE210" s="47"/>
      <c r="AF210" s="55">
        <f>AA210+AC210</f>
        <v>1500</v>
      </c>
      <c r="AG210" s="47"/>
      <c r="AH210" s="55">
        <f>AB210</f>
        <v>1700</v>
      </c>
      <c r="AI210" s="47"/>
      <c r="AJ210" s="47"/>
      <c r="AK210" s="55">
        <f>AF210+AI210</f>
        <v>1500</v>
      </c>
      <c r="AL210" s="55">
        <f>AG210</f>
        <v>0</v>
      </c>
      <c r="AM210" s="55">
        <f>AN210-AK210</f>
        <v>16449</v>
      </c>
      <c r="AN210" s="55">
        <v>17949</v>
      </c>
      <c r="AO210" s="55"/>
      <c r="AP210" s="47"/>
      <c r="AQ210" s="55">
        <f>AN210+AP210</f>
        <v>17949</v>
      </c>
      <c r="AR210" s="56">
        <f>AO210</f>
        <v>0</v>
      </c>
      <c r="AS210" s="47"/>
      <c r="AT210" s="55">
        <f>AQ210+AS210</f>
        <v>17949</v>
      </c>
      <c r="AU210" s="56">
        <f>AR210</f>
        <v>0</v>
      </c>
      <c r="AV210" s="56">
        <v>10</v>
      </c>
      <c r="AW210" s="47"/>
      <c r="AX210" s="47"/>
      <c r="AY210" s="55">
        <f>AT210+AV210+AW210+AX210</f>
        <v>17959</v>
      </c>
      <c r="AZ210" s="55">
        <f>AU210+AX210</f>
        <v>0</v>
      </c>
      <c r="BA210" s="55">
        <v>7265</v>
      </c>
      <c r="BB210" s="47"/>
      <c r="BC210" s="47"/>
      <c r="BD210" s="47"/>
      <c r="BE210" s="55">
        <f>AY210+BA210+BB210+BC210+BD210</f>
        <v>25224</v>
      </c>
      <c r="BF210" s="56">
        <f>AZ210+BD210</f>
        <v>0</v>
      </c>
      <c r="BG210" s="55"/>
      <c r="BH210" s="55">
        <v>-98</v>
      </c>
      <c r="BI210" s="48"/>
      <c r="BJ210" s="48"/>
      <c r="BK210" s="48"/>
      <c r="BL210" s="55">
        <f>BE210+BG210+BH210+BI210+BJ210+BK210</f>
        <v>25126</v>
      </c>
      <c r="BM210" s="55">
        <f>BF210+BK210</f>
        <v>0</v>
      </c>
      <c r="BN210" s="47"/>
      <c r="BO210" s="56">
        <v>717</v>
      </c>
      <c r="BP210" s="47"/>
      <c r="BQ210" s="47"/>
      <c r="BR210" s="55">
        <f>BL210+BN210+BO210+BP210+BQ210</f>
        <v>25843</v>
      </c>
      <c r="BS210" s="55">
        <f>BM210+BQ210</f>
        <v>0</v>
      </c>
      <c r="BT210" s="55">
        <v>-460</v>
      </c>
      <c r="BU210" s="46"/>
      <c r="BV210" s="55">
        <v>-147</v>
      </c>
      <c r="BW210" s="46"/>
      <c r="BX210" s="46"/>
      <c r="BY210" s="55">
        <f>BR210+BT210+BU210+BV210+BW210+BX210</f>
        <v>25236</v>
      </c>
      <c r="BZ210" s="55">
        <f>BS210+BX210</f>
        <v>0</v>
      </c>
      <c r="CA210" s="56">
        <v>221</v>
      </c>
      <c r="CB210" s="60"/>
      <c r="CC210" s="60">
        <v>-1</v>
      </c>
      <c r="CD210" s="60"/>
      <c r="CE210" s="47"/>
      <c r="CF210" s="55">
        <f>BY210+CA210+CB210+CC210+CE210</f>
        <v>25456</v>
      </c>
      <c r="CG210" s="55">
        <f>BZ210+CE210</f>
        <v>0</v>
      </c>
      <c r="CH210" s="47"/>
      <c r="CI210" s="56">
        <v>-57</v>
      </c>
      <c r="CJ210" s="56">
        <v>-20</v>
      </c>
      <c r="CK210" s="56"/>
      <c r="CL210" s="56"/>
      <c r="CM210" s="47"/>
      <c r="CN210" s="47"/>
      <c r="CO210" s="55">
        <f>CF210+CH210+CI210+CJ210+CM210+CN210</f>
        <v>25379</v>
      </c>
      <c r="CP210" s="55">
        <f>CG210+CN210</f>
        <v>0</v>
      </c>
      <c r="CQ210" s="55"/>
      <c r="CR210" s="56">
        <v>-204</v>
      </c>
      <c r="CS210" s="56">
        <v>-87</v>
      </c>
      <c r="CT210" s="47"/>
      <c r="CU210" s="47"/>
      <c r="CV210" s="47"/>
      <c r="CW210" s="55">
        <f>CO210+CQ210+CR210+CS210+CT210+CU210+CV210</f>
        <v>25088</v>
      </c>
      <c r="CX210" s="55">
        <f>CP210+CV210</f>
        <v>0</v>
      </c>
      <c r="CY210" s="55"/>
      <c r="CZ210" s="47"/>
      <c r="DA210" s="47"/>
      <c r="DB210" s="47"/>
      <c r="DC210" s="47"/>
      <c r="DD210" s="47"/>
      <c r="DE210" s="55">
        <f>CW210+CY210+CZ210+DA210+DB210+DC210+DD210</f>
        <v>25088</v>
      </c>
      <c r="DF210" s="55">
        <f>CX210+DD210</f>
        <v>0</v>
      </c>
    </row>
    <row r="211" spans="1:110" s="11" customFormat="1" ht="36" customHeight="1">
      <c r="A211" s="63" t="s">
        <v>52</v>
      </c>
      <c r="B211" s="64" t="s">
        <v>142</v>
      </c>
      <c r="C211" s="64" t="s">
        <v>148</v>
      </c>
      <c r="D211" s="65" t="s">
        <v>53</v>
      </c>
      <c r="E211" s="64"/>
      <c r="F211" s="66">
        <f t="shared" ref="F211:L211" si="297">F212</f>
        <v>16100</v>
      </c>
      <c r="G211" s="66">
        <f t="shared" si="297"/>
        <v>16419</v>
      </c>
      <c r="H211" s="66">
        <f t="shared" si="297"/>
        <v>32519</v>
      </c>
      <c r="I211" s="66">
        <f t="shared" si="297"/>
        <v>0</v>
      </c>
      <c r="J211" s="66">
        <f t="shared" si="297"/>
        <v>34290</v>
      </c>
      <c r="K211" s="66">
        <f t="shared" si="297"/>
        <v>0</v>
      </c>
      <c r="L211" s="66">
        <f t="shared" si="297"/>
        <v>0</v>
      </c>
      <c r="M211" s="66">
        <f t="shared" ref="M211:Z211" si="298">M212+M219</f>
        <v>34290</v>
      </c>
      <c r="N211" s="66">
        <f t="shared" si="298"/>
        <v>-23010</v>
      </c>
      <c r="O211" s="66">
        <f t="shared" si="298"/>
        <v>11280</v>
      </c>
      <c r="P211" s="66">
        <f t="shared" si="298"/>
        <v>0</v>
      </c>
      <c r="Q211" s="66">
        <f t="shared" si="298"/>
        <v>10661</v>
      </c>
      <c r="R211" s="66">
        <f t="shared" si="298"/>
        <v>0</v>
      </c>
      <c r="S211" s="66">
        <f t="shared" si="298"/>
        <v>0</v>
      </c>
      <c r="T211" s="66">
        <f t="shared" si="298"/>
        <v>11280</v>
      </c>
      <c r="U211" s="66">
        <f t="shared" si="298"/>
        <v>10661</v>
      </c>
      <c r="V211" s="66">
        <f t="shared" si="298"/>
        <v>0</v>
      </c>
      <c r="W211" s="66">
        <f t="shared" si="298"/>
        <v>0</v>
      </c>
      <c r="X211" s="66">
        <f t="shared" si="298"/>
        <v>11280</v>
      </c>
      <c r="Y211" s="66">
        <f t="shared" si="298"/>
        <v>10661</v>
      </c>
      <c r="Z211" s="66">
        <f t="shared" si="298"/>
        <v>7021</v>
      </c>
      <c r="AA211" s="66">
        <f>AA212+AA219</f>
        <v>18301</v>
      </c>
      <c r="AB211" s="66">
        <f>AB212+AB219</f>
        <v>10661</v>
      </c>
      <c r="AC211" s="66">
        <f>AC212+AC219</f>
        <v>0</v>
      </c>
      <c r="AD211" s="66">
        <f>AD212+AD219</f>
        <v>0</v>
      </c>
      <c r="AE211" s="66"/>
      <c r="AF211" s="66">
        <f t="shared" ref="AF211:BS211" si="299">AF212+AF219</f>
        <v>18301</v>
      </c>
      <c r="AG211" s="66">
        <f t="shared" si="299"/>
        <v>0</v>
      </c>
      <c r="AH211" s="66">
        <f t="shared" si="299"/>
        <v>10661</v>
      </c>
      <c r="AI211" s="66">
        <f t="shared" si="299"/>
        <v>0</v>
      </c>
      <c r="AJ211" s="66">
        <f t="shared" si="299"/>
        <v>0</v>
      </c>
      <c r="AK211" s="66">
        <f t="shared" si="299"/>
        <v>18301</v>
      </c>
      <c r="AL211" s="66">
        <f t="shared" si="299"/>
        <v>0</v>
      </c>
      <c r="AM211" s="66">
        <f t="shared" si="299"/>
        <v>8151</v>
      </c>
      <c r="AN211" s="66">
        <f t="shared" si="299"/>
        <v>26452</v>
      </c>
      <c r="AO211" s="66">
        <f t="shared" si="299"/>
        <v>0</v>
      </c>
      <c r="AP211" s="66">
        <f t="shared" si="299"/>
        <v>0</v>
      </c>
      <c r="AQ211" s="66">
        <f t="shared" si="299"/>
        <v>26452</v>
      </c>
      <c r="AR211" s="66">
        <f t="shared" si="299"/>
        <v>0</v>
      </c>
      <c r="AS211" s="66">
        <f t="shared" si="299"/>
        <v>0</v>
      </c>
      <c r="AT211" s="66">
        <f t="shared" si="299"/>
        <v>26452</v>
      </c>
      <c r="AU211" s="66">
        <f t="shared" si="299"/>
        <v>0</v>
      </c>
      <c r="AV211" s="66">
        <f t="shared" si="299"/>
        <v>-2366</v>
      </c>
      <c r="AW211" s="66">
        <f t="shared" si="299"/>
        <v>0</v>
      </c>
      <c r="AX211" s="66">
        <f t="shared" si="299"/>
        <v>0</v>
      </c>
      <c r="AY211" s="66">
        <f t="shared" si="299"/>
        <v>24086</v>
      </c>
      <c r="AZ211" s="66">
        <f t="shared" si="299"/>
        <v>0</v>
      </c>
      <c r="BA211" s="66">
        <f t="shared" si="299"/>
        <v>0</v>
      </c>
      <c r="BB211" s="66">
        <f t="shared" si="299"/>
        <v>0</v>
      </c>
      <c r="BC211" s="66">
        <f t="shared" si="299"/>
        <v>0</v>
      </c>
      <c r="BD211" s="66">
        <f t="shared" si="299"/>
        <v>0</v>
      </c>
      <c r="BE211" s="66">
        <f t="shared" si="299"/>
        <v>24086</v>
      </c>
      <c r="BF211" s="66">
        <f t="shared" si="299"/>
        <v>0</v>
      </c>
      <c r="BG211" s="66">
        <f t="shared" si="299"/>
        <v>0</v>
      </c>
      <c r="BH211" s="66">
        <f t="shared" si="299"/>
        <v>0</v>
      </c>
      <c r="BI211" s="66">
        <f t="shared" si="299"/>
        <v>2963</v>
      </c>
      <c r="BJ211" s="66">
        <f t="shared" si="299"/>
        <v>0</v>
      </c>
      <c r="BK211" s="66">
        <f t="shared" si="299"/>
        <v>0</v>
      </c>
      <c r="BL211" s="66">
        <f t="shared" si="299"/>
        <v>27049</v>
      </c>
      <c r="BM211" s="66">
        <f t="shared" si="299"/>
        <v>0</v>
      </c>
      <c r="BN211" s="66">
        <f t="shared" si="299"/>
        <v>0</v>
      </c>
      <c r="BO211" s="66">
        <f t="shared" si="299"/>
        <v>6806</v>
      </c>
      <c r="BP211" s="66">
        <f t="shared" si="299"/>
        <v>0</v>
      </c>
      <c r="BQ211" s="66">
        <f t="shared" si="299"/>
        <v>0</v>
      </c>
      <c r="BR211" s="66">
        <f t="shared" si="299"/>
        <v>33855</v>
      </c>
      <c r="BS211" s="66">
        <f t="shared" si="299"/>
        <v>0</v>
      </c>
      <c r="BT211" s="66">
        <f t="shared" ref="BT211:DF211" si="300">BT212+BT219</f>
        <v>-1150</v>
      </c>
      <c r="BU211" s="66">
        <f>BU212+BU219</f>
        <v>0</v>
      </c>
      <c r="BV211" s="66">
        <f>BV212+BV219</f>
        <v>-1873</v>
      </c>
      <c r="BW211" s="66">
        <f>BW212+BW219</f>
        <v>0</v>
      </c>
      <c r="BX211" s="66">
        <f>BX212+BX219</f>
        <v>0</v>
      </c>
      <c r="BY211" s="66">
        <f t="shared" si="300"/>
        <v>30832</v>
      </c>
      <c r="BZ211" s="66">
        <f t="shared" si="300"/>
        <v>0</v>
      </c>
      <c r="CA211" s="66">
        <f t="shared" si="300"/>
        <v>-6829</v>
      </c>
      <c r="CB211" s="66">
        <f t="shared" si="300"/>
        <v>0</v>
      </c>
      <c r="CC211" s="66">
        <f t="shared" si="300"/>
        <v>-2563</v>
      </c>
      <c r="CD211" s="66">
        <f>CD212+CD219</f>
        <v>0</v>
      </c>
      <c r="CE211" s="66">
        <f t="shared" si="300"/>
        <v>0</v>
      </c>
      <c r="CF211" s="66">
        <f t="shared" si="300"/>
        <v>21440</v>
      </c>
      <c r="CG211" s="66">
        <f t="shared" si="300"/>
        <v>0</v>
      </c>
      <c r="CH211" s="66">
        <f t="shared" si="300"/>
        <v>0</v>
      </c>
      <c r="CI211" s="66">
        <f t="shared" si="300"/>
        <v>-861</v>
      </c>
      <c r="CJ211" s="66">
        <f t="shared" si="300"/>
        <v>-3372</v>
      </c>
      <c r="CK211" s="66"/>
      <c r="CL211" s="66"/>
      <c r="CM211" s="66">
        <f t="shared" si="300"/>
        <v>0</v>
      </c>
      <c r="CN211" s="66">
        <f t="shared" si="300"/>
        <v>0</v>
      </c>
      <c r="CO211" s="66">
        <f t="shared" si="300"/>
        <v>17207</v>
      </c>
      <c r="CP211" s="66">
        <f t="shared" si="300"/>
        <v>0</v>
      </c>
      <c r="CQ211" s="66">
        <f t="shared" si="300"/>
        <v>0</v>
      </c>
      <c r="CR211" s="66">
        <f t="shared" si="300"/>
        <v>-95</v>
      </c>
      <c r="CS211" s="66">
        <f t="shared" si="300"/>
        <v>-265</v>
      </c>
      <c r="CT211" s="66">
        <f t="shared" si="300"/>
        <v>0</v>
      </c>
      <c r="CU211" s="66">
        <f t="shared" si="300"/>
        <v>0</v>
      </c>
      <c r="CV211" s="66">
        <f t="shared" si="300"/>
        <v>0</v>
      </c>
      <c r="CW211" s="66">
        <f t="shared" si="300"/>
        <v>16847</v>
      </c>
      <c r="CX211" s="66">
        <f t="shared" si="300"/>
        <v>0</v>
      </c>
      <c r="CY211" s="66">
        <f t="shared" si="300"/>
        <v>0</v>
      </c>
      <c r="CZ211" s="66">
        <f t="shared" si="300"/>
        <v>-145</v>
      </c>
      <c r="DA211" s="66">
        <f t="shared" si="300"/>
        <v>0</v>
      </c>
      <c r="DB211" s="66">
        <f t="shared" si="300"/>
        <v>-298</v>
      </c>
      <c r="DC211" s="66">
        <f t="shared" si="300"/>
        <v>0</v>
      </c>
      <c r="DD211" s="66">
        <f t="shared" si="300"/>
        <v>0</v>
      </c>
      <c r="DE211" s="66">
        <f t="shared" si="300"/>
        <v>16404</v>
      </c>
      <c r="DF211" s="66">
        <f t="shared" si="300"/>
        <v>0</v>
      </c>
    </row>
    <row r="212" spans="1:110" s="12" customFormat="1" ht="60.75" customHeight="1">
      <c r="A212" s="63" t="s">
        <v>285</v>
      </c>
      <c r="B212" s="64" t="s">
        <v>142</v>
      </c>
      <c r="C212" s="64" t="s">
        <v>148</v>
      </c>
      <c r="D212" s="65" t="s">
        <v>53</v>
      </c>
      <c r="E212" s="64" t="s">
        <v>145</v>
      </c>
      <c r="F212" s="55">
        <v>16100</v>
      </c>
      <c r="G212" s="55">
        <f>H212-F212</f>
        <v>16419</v>
      </c>
      <c r="H212" s="55">
        <v>32519</v>
      </c>
      <c r="I212" s="55"/>
      <c r="J212" s="55">
        <v>34290</v>
      </c>
      <c r="K212" s="83"/>
      <c r="L212" s="83"/>
      <c r="M212" s="55">
        <v>34290</v>
      </c>
      <c r="N212" s="55">
        <f>O212-M212</f>
        <v>-27378</v>
      </c>
      <c r="O212" s="55">
        <v>6912</v>
      </c>
      <c r="P212" s="55"/>
      <c r="Q212" s="55">
        <v>6293</v>
      </c>
      <c r="R212" s="57"/>
      <c r="S212" s="57"/>
      <c r="T212" s="55">
        <f>O212+R212</f>
        <v>6912</v>
      </c>
      <c r="U212" s="55">
        <f>Q212+S212</f>
        <v>6293</v>
      </c>
      <c r="V212" s="57"/>
      <c r="W212" s="57"/>
      <c r="X212" s="55">
        <f>T212+V212</f>
        <v>6912</v>
      </c>
      <c r="Y212" s="55">
        <f>U212+W212</f>
        <v>6293</v>
      </c>
      <c r="Z212" s="55">
        <v>7021</v>
      </c>
      <c r="AA212" s="55">
        <f>X212+Z212</f>
        <v>13933</v>
      </c>
      <c r="AB212" s="55">
        <f>Y212</f>
        <v>6293</v>
      </c>
      <c r="AC212" s="55"/>
      <c r="AD212" s="55"/>
      <c r="AE212" s="55"/>
      <c r="AF212" s="55">
        <f>AA212+AC212</f>
        <v>13933</v>
      </c>
      <c r="AG212" s="55"/>
      <c r="AH212" s="55">
        <f>AB212</f>
        <v>6293</v>
      </c>
      <c r="AI212" s="57"/>
      <c r="AJ212" s="57"/>
      <c r="AK212" s="55">
        <f>AF212+AI212</f>
        <v>13933</v>
      </c>
      <c r="AL212" s="55">
        <f>AG212</f>
        <v>0</v>
      </c>
      <c r="AM212" s="55">
        <f>AN212-AK212</f>
        <v>8151</v>
      </c>
      <c r="AN212" s="55">
        <v>22084</v>
      </c>
      <c r="AO212" s="57"/>
      <c r="AP212" s="57"/>
      <c r="AQ212" s="55">
        <f>AN212+AP212</f>
        <v>22084</v>
      </c>
      <c r="AR212" s="56">
        <f>AO212</f>
        <v>0</v>
      </c>
      <c r="AS212" s="57"/>
      <c r="AT212" s="55">
        <f>AQ212+AS212</f>
        <v>22084</v>
      </c>
      <c r="AU212" s="56">
        <f>AR212</f>
        <v>0</v>
      </c>
      <c r="AV212" s="55">
        <v>-2366</v>
      </c>
      <c r="AW212" s="57"/>
      <c r="AX212" s="57"/>
      <c r="AY212" s="55">
        <f>AT212+AV212+AW212+AX212</f>
        <v>19718</v>
      </c>
      <c r="AZ212" s="55">
        <f>AU212+AX212</f>
        <v>0</v>
      </c>
      <c r="BA212" s="57"/>
      <c r="BB212" s="57"/>
      <c r="BC212" s="57"/>
      <c r="BD212" s="57"/>
      <c r="BE212" s="55">
        <f>AY212+BA212+BB212+BC212+BD212</f>
        <v>19718</v>
      </c>
      <c r="BF212" s="56">
        <f>AZ212+BD212</f>
        <v>0</v>
      </c>
      <c r="BG212" s="55"/>
      <c r="BH212" s="55"/>
      <c r="BI212" s="55">
        <v>2963</v>
      </c>
      <c r="BJ212" s="58"/>
      <c r="BK212" s="58"/>
      <c r="BL212" s="55">
        <f>BE212+BG212+BH212+BI212+BJ212+BK212</f>
        <v>22681</v>
      </c>
      <c r="BM212" s="55">
        <f>BF212+BK212</f>
        <v>0</v>
      </c>
      <c r="BN212" s="57"/>
      <c r="BO212" s="55">
        <v>6806</v>
      </c>
      <c r="BP212" s="57"/>
      <c r="BQ212" s="57"/>
      <c r="BR212" s="55">
        <f>BL212+BN212+BO212+BP212+BQ212</f>
        <v>29487</v>
      </c>
      <c r="BS212" s="55">
        <f>BM212+BQ212</f>
        <v>0</v>
      </c>
      <c r="BT212" s="55">
        <v>-1150</v>
      </c>
      <c r="BU212" s="55"/>
      <c r="BV212" s="55">
        <v>-1873</v>
      </c>
      <c r="BW212" s="55"/>
      <c r="BX212" s="55"/>
      <c r="BY212" s="55">
        <f>BR212+BT212+BU212+BV212+BW212+BX212</f>
        <v>26464</v>
      </c>
      <c r="BZ212" s="55">
        <f>BS212+BX212</f>
        <v>0</v>
      </c>
      <c r="CA212" s="55">
        <v>-9804</v>
      </c>
      <c r="CB212" s="55"/>
      <c r="CC212" s="55">
        <v>-2563</v>
      </c>
      <c r="CD212" s="55"/>
      <c r="CE212" s="57"/>
      <c r="CF212" s="55">
        <f>BY212+CA212+CB212+CC212+CE212</f>
        <v>14097</v>
      </c>
      <c r="CG212" s="55">
        <f>BZ212+CE212</f>
        <v>0</v>
      </c>
      <c r="CH212" s="57"/>
      <c r="CI212" s="55">
        <v>-861</v>
      </c>
      <c r="CJ212" s="55">
        <v>-3372</v>
      </c>
      <c r="CK212" s="55"/>
      <c r="CL212" s="55"/>
      <c r="CM212" s="57"/>
      <c r="CN212" s="57"/>
      <c r="CO212" s="55">
        <f>CF212+CH212+CI212+CJ212+CM212+CN212</f>
        <v>9864</v>
      </c>
      <c r="CP212" s="55">
        <f>CG212+CN212</f>
        <v>0</v>
      </c>
      <c r="CQ212" s="55"/>
      <c r="CR212" s="56">
        <v>-95</v>
      </c>
      <c r="CS212" s="56">
        <v>-265</v>
      </c>
      <c r="CT212" s="57"/>
      <c r="CU212" s="57"/>
      <c r="CV212" s="57"/>
      <c r="CW212" s="55">
        <f>CO212+CQ212+CR212+CS212+CT212+CU212+CV212</f>
        <v>9504</v>
      </c>
      <c r="CX212" s="55">
        <f>CP212+CV212</f>
        <v>0</v>
      </c>
      <c r="CY212" s="55"/>
      <c r="CZ212" s="56">
        <v>-145</v>
      </c>
      <c r="DA212" s="57"/>
      <c r="DB212" s="56">
        <v>-298</v>
      </c>
      <c r="DC212" s="57"/>
      <c r="DD212" s="57"/>
      <c r="DE212" s="55">
        <f>CW212+CY212+CZ212+DA212+DB212+DC212+DD212</f>
        <v>9061</v>
      </c>
      <c r="DF212" s="55">
        <f>CX212+DD212</f>
        <v>0</v>
      </c>
    </row>
    <row r="213" spans="1:110" s="16" customFormat="1" ht="37.5" hidden="1" customHeight="1">
      <c r="A213" s="63" t="s">
        <v>54</v>
      </c>
      <c r="B213" s="64" t="s">
        <v>142</v>
      </c>
      <c r="C213" s="64" t="s">
        <v>148</v>
      </c>
      <c r="D213" s="65" t="s">
        <v>55</v>
      </c>
      <c r="E213" s="64"/>
      <c r="F213" s="66">
        <f t="shared" ref="F213:O213" si="301">F214+F215</f>
        <v>22002</v>
      </c>
      <c r="G213" s="66">
        <f t="shared" si="301"/>
        <v>-22002</v>
      </c>
      <c r="H213" s="66">
        <f t="shared" si="301"/>
        <v>0</v>
      </c>
      <c r="I213" s="66">
        <f t="shared" si="301"/>
        <v>0</v>
      </c>
      <c r="J213" s="66">
        <f t="shared" si="301"/>
        <v>0</v>
      </c>
      <c r="K213" s="66">
        <f t="shared" si="301"/>
        <v>0</v>
      </c>
      <c r="L213" s="66">
        <f t="shared" si="301"/>
        <v>0</v>
      </c>
      <c r="M213" s="66">
        <f t="shared" si="301"/>
        <v>0</v>
      </c>
      <c r="N213" s="66">
        <f t="shared" si="301"/>
        <v>0</v>
      </c>
      <c r="O213" s="66">
        <f t="shared" si="301"/>
        <v>0</v>
      </c>
      <c r="P213" s="66">
        <f>P214+P215</f>
        <v>0</v>
      </c>
      <c r="Q213" s="66">
        <f>Q214+Q215</f>
        <v>0</v>
      </c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1"/>
      <c r="AL213" s="101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2"/>
      <c r="BH213" s="102"/>
      <c r="BI213" s="102"/>
      <c r="BJ213" s="102"/>
      <c r="BK213" s="102"/>
      <c r="BL213" s="102"/>
      <c r="BM213" s="102"/>
      <c r="BN213" s="100"/>
      <c r="BO213" s="100"/>
      <c r="BP213" s="100"/>
      <c r="BQ213" s="100"/>
      <c r="BR213" s="100"/>
      <c r="BS213" s="100"/>
      <c r="BT213" s="101"/>
      <c r="BU213" s="101"/>
      <c r="BV213" s="101"/>
      <c r="BW213" s="101"/>
      <c r="BX213" s="101"/>
      <c r="BY213" s="101"/>
      <c r="BZ213" s="101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</row>
    <row r="214" spans="1:110" s="17" customFormat="1" ht="72.75" hidden="1" customHeight="1">
      <c r="A214" s="63" t="s">
        <v>285</v>
      </c>
      <c r="B214" s="64" t="s">
        <v>142</v>
      </c>
      <c r="C214" s="64" t="s">
        <v>148</v>
      </c>
      <c r="D214" s="65" t="s">
        <v>55</v>
      </c>
      <c r="E214" s="64" t="s">
        <v>145</v>
      </c>
      <c r="F214" s="55">
        <v>22002</v>
      </c>
      <c r="G214" s="55">
        <f>H214-F214</f>
        <v>-22002</v>
      </c>
      <c r="H214" s="101"/>
      <c r="I214" s="101"/>
      <c r="J214" s="101"/>
      <c r="K214" s="101"/>
      <c r="L214" s="101"/>
      <c r="M214" s="55"/>
      <c r="N214" s="56"/>
      <c r="O214" s="55"/>
      <c r="P214" s="55"/>
      <c r="Q214" s="55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4"/>
      <c r="AL214" s="104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5"/>
      <c r="BH214" s="105"/>
      <c r="BI214" s="105"/>
      <c r="BJ214" s="105"/>
      <c r="BK214" s="105"/>
      <c r="BL214" s="105"/>
      <c r="BM214" s="105"/>
      <c r="BN214" s="103"/>
      <c r="BO214" s="103"/>
      <c r="BP214" s="103"/>
      <c r="BQ214" s="103"/>
      <c r="BR214" s="103"/>
      <c r="BS214" s="103"/>
      <c r="BT214" s="104"/>
      <c r="BU214" s="104"/>
      <c r="BV214" s="104"/>
      <c r="BW214" s="104"/>
      <c r="BX214" s="104"/>
      <c r="BY214" s="104"/>
      <c r="BZ214" s="104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3"/>
      <c r="DE214" s="103"/>
      <c r="DF214" s="103"/>
    </row>
    <row r="215" spans="1:110" s="17" customFormat="1" ht="72.75" hidden="1" customHeight="1">
      <c r="A215" s="63" t="s">
        <v>244</v>
      </c>
      <c r="B215" s="64" t="s">
        <v>142</v>
      </c>
      <c r="C215" s="64" t="s">
        <v>148</v>
      </c>
      <c r="D215" s="65" t="s">
        <v>245</v>
      </c>
      <c r="E215" s="64"/>
      <c r="F215" s="66">
        <f>F216</f>
        <v>0</v>
      </c>
      <c r="G215" s="66">
        <f>G216</f>
        <v>0</v>
      </c>
      <c r="H215" s="66">
        <f>H216</f>
        <v>0</v>
      </c>
      <c r="I215" s="66">
        <f>I216</f>
        <v>0</v>
      </c>
      <c r="J215" s="66">
        <f>J216</f>
        <v>0</v>
      </c>
      <c r="K215" s="101"/>
      <c r="L215" s="101"/>
      <c r="M215" s="101"/>
      <c r="N215" s="101"/>
      <c r="O215" s="101"/>
      <c r="P215" s="101"/>
      <c r="Q215" s="101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4"/>
      <c r="AL215" s="104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5"/>
      <c r="BH215" s="105"/>
      <c r="BI215" s="105"/>
      <c r="BJ215" s="105"/>
      <c r="BK215" s="105"/>
      <c r="BL215" s="105"/>
      <c r="BM215" s="105"/>
      <c r="BN215" s="103"/>
      <c r="BO215" s="103"/>
      <c r="BP215" s="103"/>
      <c r="BQ215" s="103"/>
      <c r="BR215" s="103"/>
      <c r="BS215" s="103"/>
      <c r="BT215" s="104"/>
      <c r="BU215" s="104"/>
      <c r="BV215" s="104"/>
      <c r="BW215" s="104"/>
      <c r="BX215" s="104"/>
      <c r="BY215" s="104"/>
      <c r="BZ215" s="104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  <c r="CW215" s="103"/>
      <c r="CX215" s="103"/>
      <c r="CY215" s="103"/>
      <c r="CZ215" s="103"/>
      <c r="DA215" s="103"/>
      <c r="DB215" s="103"/>
      <c r="DC215" s="103"/>
      <c r="DD215" s="103"/>
      <c r="DE215" s="103"/>
      <c r="DF215" s="103"/>
    </row>
    <row r="216" spans="1:110" s="17" customFormat="1" ht="111.75" hidden="1" customHeight="1">
      <c r="A216" s="63" t="s">
        <v>162</v>
      </c>
      <c r="B216" s="64" t="s">
        <v>142</v>
      </c>
      <c r="C216" s="64" t="s">
        <v>148</v>
      </c>
      <c r="D216" s="65" t="s">
        <v>245</v>
      </c>
      <c r="E216" s="64" t="s">
        <v>150</v>
      </c>
      <c r="F216" s="66"/>
      <c r="G216" s="55">
        <f>H216-F216</f>
        <v>0</v>
      </c>
      <c r="H216" s="66">
        <f>32519-32519</f>
        <v>0</v>
      </c>
      <c r="I216" s="66"/>
      <c r="J216" s="66">
        <f>34290-34290</f>
        <v>0</v>
      </c>
      <c r="K216" s="101"/>
      <c r="L216" s="101"/>
      <c r="M216" s="101"/>
      <c r="N216" s="101"/>
      <c r="O216" s="101"/>
      <c r="P216" s="101"/>
      <c r="Q216" s="101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4"/>
      <c r="AL216" s="104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5"/>
      <c r="BH216" s="105"/>
      <c r="BI216" s="105"/>
      <c r="BJ216" s="105"/>
      <c r="BK216" s="105"/>
      <c r="BL216" s="105"/>
      <c r="BM216" s="105"/>
      <c r="BN216" s="103"/>
      <c r="BO216" s="103"/>
      <c r="BP216" s="103"/>
      <c r="BQ216" s="103"/>
      <c r="BR216" s="103"/>
      <c r="BS216" s="103"/>
      <c r="BT216" s="104"/>
      <c r="BU216" s="104"/>
      <c r="BV216" s="104"/>
      <c r="BW216" s="104"/>
      <c r="BX216" s="104"/>
      <c r="BY216" s="104"/>
      <c r="BZ216" s="104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  <c r="CW216" s="103"/>
      <c r="CX216" s="103"/>
      <c r="CY216" s="103"/>
      <c r="CZ216" s="103"/>
      <c r="DA216" s="103"/>
      <c r="DB216" s="103"/>
      <c r="DC216" s="103"/>
      <c r="DD216" s="103"/>
      <c r="DE216" s="103"/>
      <c r="DF216" s="103"/>
    </row>
    <row r="217" spans="1:110" s="18" customFormat="1" ht="24.75" hidden="1" customHeight="1">
      <c r="A217" s="63" t="s">
        <v>56</v>
      </c>
      <c r="B217" s="64" t="s">
        <v>142</v>
      </c>
      <c r="C217" s="64" t="s">
        <v>148</v>
      </c>
      <c r="D217" s="65" t="s">
        <v>57</v>
      </c>
      <c r="E217" s="64"/>
      <c r="F217" s="66">
        <f t="shared" ref="F217:Q217" si="302">F218</f>
        <v>4737</v>
      </c>
      <c r="G217" s="66">
        <f t="shared" si="302"/>
        <v>-4737</v>
      </c>
      <c r="H217" s="66">
        <f t="shared" si="302"/>
        <v>0</v>
      </c>
      <c r="I217" s="66">
        <f t="shared" si="302"/>
        <v>0</v>
      </c>
      <c r="J217" s="66">
        <f t="shared" si="302"/>
        <v>0</v>
      </c>
      <c r="K217" s="66">
        <f t="shared" si="302"/>
        <v>0</v>
      </c>
      <c r="L217" s="66">
        <f t="shared" si="302"/>
        <v>0</v>
      </c>
      <c r="M217" s="66">
        <f t="shared" si="302"/>
        <v>0</v>
      </c>
      <c r="N217" s="66">
        <f t="shared" si="302"/>
        <v>0</v>
      </c>
      <c r="O217" s="66">
        <f t="shared" si="302"/>
        <v>0</v>
      </c>
      <c r="P217" s="66">
        <f t="shared" si="302"/>
        <v>0</v>
      </c>
      <c r="Q217" s="66">
        <f t="shared" si="302"/>
        <v>0</v>
      </c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7"/>
      <c r="AL217" s="107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8"/>
      <c r="BH217" s="108"/>
      <c r="BI217" s="108"/>
      <c r="BJ217" s="108"/>
      <c r="BK217" s="108"/>
      <c r="BL217" s="108"/>
      <c r="BM217" s="108"/>
      <c r="BN217" s="106"/>
      <c r="BO217" s="106"/>
      <c r="BP217" s="106"/>
      <c r="BQ217" s="106"/>
      <c r="BR217" s="106"/>
      <c r="BS217" s="106"/>
      <c r="BT217" s="107"/>
      <c r="BU217" s="107"/>
      <c r="BV217" s="107"/>
      <c r="BW217" s="107"/>
      <c r="BX217" s="107"/>
      <c r="BY217" s="107"/>
      <c r="BZ217" s="107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  <c r="DA217" s="106"/>
      <c r="DB217" s="106"/>
      <c r="DC217" s="106"/>
      <c r="DD217" s="106"/>
      <c r="DE217" s="106"/>
      <c r="DF217" s="106"/>
    </row>
    <row r="218" spans="1:110" s="18" customFormat="1" ht="5.25" hidden="1" customHeight="1">
      <c r="A218" s="63" t="s">
        <v>144</v>
      </c>
      <c r="B218" s="64" t="s">
        <v>142</v>
      </c>
      <c r="C218" s="64" t="s">
        <v>148</v>
      </c>
      <c r="D218" s="65" t="s">
        <v>57</v>
      </c>
      <c r="E218" s="64" t="s">
        <v>145</v>
      </c>
      <c r="F218" s="55">
        <v>4737</v>
      </c>
      <c r="G218" s="55">
        <f>H218-F218</f>
        <v>-4737</v>
      </c>
      <c r="H218" s="55">
        <f>4737-4737</f>
        <v>0</v>
      </c>
      <c r="I218" s="55"/>
      <c r="J218" s="55">
        <f>5073-5073</f>
        <v>0</v>
      </c>
      <c r="K218" s="106"/>
      <c r="L218" s="106"/>
      <c r="M218" s="55"/>
      <c r="N218" s="56"/>
      <c r="O218" s="55"/>
      <c r="P218" s="55"/>
      <c r="Q218" s="55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7"/>
      <c r="AL218" s="107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8"/>
      <c r="BH218" s="108"/>
      <c r="BI218" s="108"/>
      <c r="BJ218" s="108"/>
      <c r="BK218" s="108"/>
      <c r="BL218" s="108"/>
      <c r="BM218" s="108"/>
      <c r="BN218" s="106"/>
      <c r="BO218" s="106"/>
      <c r="BP218" s="106"/>
      <c r="BQ218" s="106"/>
      <c r="BR218" s="106"/>
      <c r="BS218" s="106"/>
      <c r="BT218" s="107"/>
      <c r="BU218" s="107"/>
      <c r="BV218" s="107"/>
      <c r="BW218" s="107"/>
      <c r="BX218" s="107"/>
      <c r="BY218" s="107"/>
      <c r="BZ218" s="107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  <c r="CX218" s="106"/>
      <c r="CY218" s="106"/>
      <c r="CZ218" s="106"/>
      <c r="DA218" s="106"/>
      <c r="DB218" s="106"/>
      <c r="DC218" s="106"/>
      <c r="DD218" s="106"/>
      <c r="DE218" s="106"/>
      <c r="DF218" s="106"/>
    </row>
    <row r="219" spans="1:110" s="18" customFormat="1" ht="120" customHeight="1">
      <c r="A219" s="109" t="s">
        <v>293</v>
      </c>
      <c r="B219" s="64" t="s">
        <v>142</v>
      </c>
      <c r="C219" s="64" t="s">
        <v>148</v>
      </c>
      <c r="D219" s="65" t="s">
        <v>294</v>
      </c>
      <c r="E219" s="64"/>
      <c r="F219" s="55"/>
      <c r="G219" s="55"/>
      <c r="H219" s="55"/>
      <c r="I219" s="55"/>
      <c r="J219" s="55"/>
      <c r="K219" s="106"/>
      <c r="L219" s="106"/>
      <c r="M219" s="55">
        <f t="shared" ref="M219:BZ219" si="303">M220</f>
        <v>0</v>
      </c>
      <c r="N219" s="55">
        <f t="shared" si="303"/>
        <v>4368</v>
      </c>
      <c r="O219" s="55">
        <f t="shared" si="303"/>
        <v>4368</v>
      </c>
      <c r="P219" s="55">
        <f t="shared" si="303"/>
        <v>0</v>
      </c>
      <c r="Q219" s="55">
        <f t="shared" si="303"/>
        <v>4368</v>
      </c>
      <c r="R219" s="55">
        <f t="shared" si="303"/>
        <v>0</v>
      </c>
      <c r="S219" s="55">
        <f t="shared" si="303"/>
        <v>0</v>
      </c>
      <c r="T219" s="55">
        <f t="shared" si="303"/>
        <v>4368</v>
      </c>
      <c r="U219" s="55">
        <f t="shared" si="303"/>
        <v>4368</v>
      </c>
      <c r="V219" s="55">
        <f t="shared" si="303"/>
        <v>0</v>
      </c>
      <c r="W219" s="55">
        <f t="shared" si="303"/>
        <v>0</v>
      </c>
      <c r="X219" s="55">
        <f t="shared" si="303"/>
        <v>4368</v>
      </c>
      <c r="Y219" s="55">
        <f t="shared" si="303"/>
        <v>4368</v>
      </c>
      <c r="Z219" s="55">
        <f t="shared" si="303"/>
        <v>0</v>
      </c>
      <c r="AA219" s="55">
        <f t="shared" si="303"/>
        <v>4368</v>
      </c>
      <c r="AB219" s="55">
        <f t="shared" si="303"/>
        <v>4368</v>
      </c>
      <c r="AC219" s="55">
        <f t="shared" si="303"/>
        <v>0</v>
      </c>
      <c r="AD219" s="55">
        <f t="shared" si="303"/>
        <v>0</v>
      </c>
      <c r="AE219" s="55"/>
      <c r="AF219" s="55">
        <f t="shared" si="303"/>
        <v>4368</v>
      </c>
      <c r="AG219" s="55">
        <f t="shared" si="303"/>
        <v>0</v>
      </c>
      <c r="AH219" s="55">
        <f t="shared" si="303"/>
        <v>4368</v>
      </c>
      <c r="AI219" s="55">
        <f t="shared" si="303"/>
        <v>0</v>
      </c>
      <c r="AJ219" s="55">
        <f t="shared" si="303"/>
        <v>0</v>
      </c>
      <c r="AK219" s="55">
        <f t="shared" si="303"/>
        <v>4368</v>
      </c>
      <c r="AL219" s="55">
        <f t="shared" si="303"/>
        <v>0</v>
      </c>
      <c r="AM219" s="55">
        <f t="shared" si="303"/>
        <v>0</v>
      </c>
      <c r="AN219" s="55">
        <f t="shared" si="303"/>
        <v>4368</v>
      </c>
      <c r="AO219" s="55">
        <f t="shared" si="303"/>
        <v>0</v>
      </c>
      <c r="AP219" s="55">
        <f t="shared" si="303"/>
        <v>0</v>
      </c>
      <c r="AQ219" s="55">
        <f t="shared" si="303"/>
        <v>4368</v>
      </c>
      <c r="AR219" s="55">
        <f t="shared" si="303"/>
        <v>0</v>
      </c>
      <c r="AS219" s="55">
        <f t="shared" si="303"/>
        <v>0</v>
      </c>
      <c r="AT219" s="55">
        <f t="shared" si="303"/>
        <v>4368</v>
      </c>
      <c r="AU219" s="55">
        <f t="shared" si="303"/>
        <v>0</v>
      </c>
      <c r="AV219" s="55">
        <f t="shared" si="303"/>
        <v>0</v>
      </c>
      <c r="AW219" s="55">
        <f t="shared" si="303"/>
        <v>0</v>
      </c>
      <c r="AX219" s="55">
        <f t="shared" si="303"/>
        <v>0</v>
      </c>
      <c r="AY219" s="55">
        <f t="shared" si="303"/>
        <v>4368</v>
      </c>
      <c r="AZ219" s="55">
        <f t="shared" si="303"/>
        <v>0</v>
      </c>
      <c r="BA219" s="55">
        <f t="shared" si="303"/>
        <v>0</v>
      </c>
      <c r="BB219" s="55">
        <f t="shared" si="303"/>
        <v>0</v>
      </c>
      <c r="BC219" s="55">
        <f t="shared" si="303"/>
        <v>0</v>
      </c>
      <c r="BD219" s="55">
        <f t="shared" si="303"/>
        <v>0</v>
      </c>
      <c r="BE219" s="55">
        <f t="shared" si="303"/>
        <v>4368</v>
      </c>
      <c r="BF219" s="55">
        <f t="shared" si="303"/>
        <v>0</v>
      </c>
      <c r="BG219" s="55">
        <f t="shared" si="303"/>
        <v>0</v>
      </c>
      <c r="BH219" s="55">
        <f t="shared" si="303"/>
        <v>0</v>
      </c>
      <c r="BI219" s="55">
        <f t="shared" si="303"/>
        <v>0</v>
      </c>
      <c r="BJ219" s="55">
        <f t="shared" si="303"/>
        <v>0</v>
      </c>
      <c r="BK219" s="55">
        <f t="shared" si="303"/>
        <v>0</v>
      </c>
      <c r="BL219" s="55">
        <f t="shared" si="303"/>
        <v>4368</v>
      </c>
      <c r="BM219" s="55">
        <f t="shared" si="303"/>
        <v>0</v>
      </c>
      <c r="BN219" s="55">
        <f t="shared" si="303"/>
        <v>0</v>
      </c>
      <c r="BO219" s="55">
        <f t="shared" si="303"/>
        <v>0</v>
      </c>
      <c r="BP219" s="55">
        <f t="shared" si="303"/>
        <v>0</v>
      </c>
      <c r="BQ219" s="55">
        <f t="shared" si="303"/>
        <v>0</v>
      </c>
      <c r="BR219" s="55">
        <f t="shared" si="303"/>
        <v>4368</v>
      </c>
      <c r="BS219" s="55">
        <f t="shared" si="303"/>
        <v>0</v>
      </c>
      <c r="BT219" s="55">
        <f t="shared" si="303"/>
        <v>0</v>
      </c>
      <c r="BU219" s="55">
        <f t="shared" si="303"/>
        <v>0</v>
      </c>
      <c r="BV219" s="55">
        <f t="shared" si="303"/>
        <v>0</v>
      </c>
      <c r="BW219" s="55">
        <f t="shared" si="303"/>
        <v>0</v>
      </c>
      <c r="BX219" s="55">
        <f t="shared" si="303"/>
        <v>0</v>
      </c>
      <c r="BY219" s="55">
        <f t="shared" si="303"/>
        <v>4368</v>
      </c>
      <c r="BZ219" s="55">
        <f t="shared" si="303"/>
        <v>0</v>
      </c>
      <c r="CA219" s="55">
        <f t="shared" ref="CA219:DF219" si="304">CA220</f>
        <v>2975</v>
      </c>
      <c r="CB219" s="55">
        <f t="shared" si="304"/>
        <v>0</v>
      </c>
      <c r="CC219" s="55">
        <f t="shared" si="304"/>
        <v>0</v>
      </c>
      <c r="CD219" s="55">
        <f t="shared" si="304"/>
        <v>0</v>
      </c>
      <c r="CE219" s="55">
        <f t="shared" si="304"/>
        <v>0</v>
      </c>
      <c r="CF219" s="55">
        <f t="shared" si="304"/>
        <v>7343</v>
      </c>
      <c r="CG219" s="55">
        <f t="shared" si="304"/>
        <v>0</v>
      </c>
      <c r="CH219" s="55">
        <f t="shared" si="304"/>
        <v>0</v>
      </c>
      <c r="CI219" s="55">
        <f t="shared" si="304"/>
        <v>0</v>
      </c>
      <c r="CJ219" s="55">
        <f t="shared" si="304"/>
        <v>0</v>
      </c>
      <c r="CK219" s="55"/>
      <c r="CL219" s="55"/>
      <c r="CM219" s="55">
        <f t="shared" si="304"/>
        <v>0</v>
      </c>
      <c r="CN219" s="55">
        <f t="shared" si="304"/>
        <v>0</v>
      </c>
      <c r="CO219" s="55">
        <f t="shared" si="304"/>
        <v>7343</v>
      </c>
      <c r="CP219" s="55">
        <f t="shared" si="304"/>
        <v>0</v>
      </c>
      <c r="CQ219" s="55">
        <f t="shared" si="304"/>
        <v>0</v>
      </c>
      <c r="CR219" s="55">
        <f t="shared" si="304"/>
        <v>0</v>
      </c>
      <c r="CS219" s="55">
        <f t="shared" si="304"/>
        <v>0</v>
      </c>
      <c r="CT219" s="55">
        <f t="shared" si="304"/>
        <v>0</v>
      </c>
      <c r="CU219" s="55">
        <f t="shared" si="304"/>
        <v>0</v>
      </c>
      <c r="CV219" s="55">
        <f t="shared" si="304"/>
        <v>0</v>
      </c>
      <c r="CW219" s="55">
        <f t="shared" si="304"/>
        <v>7343</v>
      </c>
      <c r="CX219" s="55">
        <f t="shared" si="304"/>
        <v>0</v>
      </c>
      <c r="CY219" s="55">
        <f t="shared" si="304"/>
        <v>0</v>
      </c>
      <c r="CZ219" s="55">
        <f t="shared" si="304"/>
        <v>0</v>
      </c>
      <c r="DA219" s="55">
        <f t="shared" si="304"/>
        <v>0</v>
      </c>
      <c r="DB219" s="55">
        <f t="shared" si="304"/>
        <v>0</v>
      </c>
      <c r="DC219" s="55">
        <f t="shared" si="304"/>
        <v>0</v>
      </c>
      <c r="DD219" s="55">
        <f t="shared" si="304"/>
        <v>0</v>
      </c>
      <c r="DE219" s="55">
        <f t="shared" si="304"/>
        <v>7343</v>
      </c>
      <c r="DF219" s="55">
        <f t="shared" si="304"/>
        <v>0</v>
      </c>
    </row>
    <row r="220" spans="1:110" s="18" customFormat="1" ht="91.5" customHeight="1">
      <c r="A220" s="63" t="s">
        <v>345</v>
      </c>
      <c r="B220" s="64" t="s">
        <v>142</v>
      </c>
      <c r="C220" s="64" t="s">
        <v>148</v>
      </c>
      <c r="D220" s="65" t="s">
        <v>294</v>
      </c>
      <c r="E220" s="64" t="s">
        <v>251</v>
      </c>
      <c r="F220" s="55"/>
      <c r="G220" s="55"/>
      <c r="H220" s="55"/>
      <c r="I220" s="55"/>
      <c r="J220" s="55"/>
      <c r="K220" s="106"/>
      <c r="L220" s="106"/>
      <c r="M220" s="55"/>
      <c r="N220" s="55">
        <f>O220-M220</f>
        <v>4368</v>
      </c>
      <c r="O220" s="55">
        <v>4368</v>
      </c>
      <c r="P220" s="55"/>
      <c r="Q220" s="55">
        <v>4368</v>
      </c>
      <c r="R220" s="106"/>
      <c r="S220" s="106"/>
      <c r="T220" s="55">
        <f>O220+R220</f>
        <v>4368</v>
      </c>
      <c r="U220" s="55">
        <f>Q220+S220</f>
        <v>4368</v>
      </c>
      <c r="V220" s="106"/>
      <c r="W220" s="106"/>
      <c r="X220" s="55">
        <f>T220+V220</f>
        <v>4368</v>
      </c>
      <c r="Y220" s="55">
        <f>U220+W220</f>
        <v>4368</v>
      </c>
      <c r="Z220" s="106"/>
      <c r="AA220" s="55">
        <f>X220+Z220</f>
        <v>4368</v>
      </c>
      <c r="AB220" s="55">
        <f>Y220</f>
        <v>4368</v>
      </c>
      <c r="AC220" s="106"/>
      <c r="AD220" s="106"/>
      <c r="AE220" s="106"/>
      <c r="AF220" s="55">
        <f>AA220+AC220</f>
        <v>4368</v>
      </c>
      <c r="AG220" s="106"/>
      <c r="AH220" s="55">
        <f>AB220</f>
        <v>4368</v>
      </c>
      <c r="AI220" s="106"/>
      <c r="AJ220" s="106"/>
      <c r="AK220" s="55">
        <f>AF220+AI220</f>
        <v>4368</v>
      </c>
      <c r="AL220" s="55">
        <f>AG220</f>
        <v>0</v>
      </c>
      <c r="AM220" s="55">
        <f>AN220-AK220</f>
        <v>0</v>
      </c>
      <c r="AN220" s="55">
        <v>4368</v>
      </c>
      <c r="AO220" s="106"/>
      <c r="AP220" s="106"/>
      <c r="AQ220" s="55">
        <f>AN220+AP220</f>
        <v>4368</v>
      </c>
      <c r="AR220" s="56">
        <f>AO220</f>
        <v>0</v>
      </c>
      <c r="AS220" s="106"/>
      <c r="AT220" s="55">
        <f>AQ220+AS220</f>
        <v>4368</v>
      </c>
      <c r="AU220" s="56">
        <f>AR220</f>
        <v>0</v>
      </c>
      <c r="AV220" s="106"/>
      <c r="AW220" s="106"/>
      <c r="AX220" s="106"/>
      <c r="AY220" s="55">
        <f>AT220+AV220+AW220+AX220</f>
        <v>4368</v>
      </c>
      <c r="AZ220" s="55">
        <f>AU220+AX220</f>
        <v>0</v>
      </c>
      <c r="BA220" s="106"/>
      <c r="BB220" s="106"/>
      <c r="BC220" s="106"/>
      <c r="BD220" s="106"/>
      <c r="BE220" s="55">
        <f>AY220+BA220+BB220+BC220+BD220</f>
        <v>4368</v>
      </c>
      <c r="BF220" s="56">
        <f>AZ220+BD220</f>
        <v>0</v>
      </c>
      <c r="BG220" s="55"/>
      <c r="BH220" s="55"/>
      <c r="BI220" s="108"/>
      <c r="BJ220" s="108"/>
      <c r="BK220" s="108"/>
      <c r="BL220" s="55">
        <f>BE220+BG220+BH220+BI220+BJ220+BK220</f>
        <v>4368</v>
      </c>
      <c r="BM220" s="55">
        <f>BF220+BK220</f>
        <v>0</v>
      </c>
      <c r="BN220" s="106"/>
      <c r="BO220" s="106"/>
      <c r="BP220" s="106"/>
      <c r="BQ220" s="106"/>
      <c r="BR220" s="55">
        <f>BL220+BN220+BO220+BP220+BQ220</f>
        <v>4368</v>
      </c>
      <c r="BS220" s="55">
        <f>BM220+BQ220</f>
        <v>0</v>
      </c>
      <c r="BT220" s="107"/>
      <c r="BU220" s="107"/>
      <c r="BV220" s="107"/>
      <c r="BW220" s="107"/>
      <c r="BX220" s="107"/>
      <c r="BY220" s="55">
        <f>BR220+BT220+BU220+BV220+BW220+BX220</f>
        <v>4368</v>
      </c>
      <c r="BZ220" s="55">
        <f>BS220+BX220</f>
        <v>0</v>
      </c>
      <c r="CA220" s="55">
        <v>2975</v>
      </c>
      <c r="CB220" s="106"/>
      <c r="CC220" s="106"/>
      <c r="CD220" s="106"/>
      <c r="CE220" s="106"/>
      <c r="CF220" s="55">
        <f>BY220+CA220+CB220+CC220+CE220</f>
        <v>7343</v>
      </c>
      <c r="CG220" s="55">
        <f>BZ220+CE220</f>
        <v>0</v>
      </c>
      <c r="CH220" s="106"/>
      <c r="CI220" s="106"/>
      <c r="CJ220" s="106"/>
      <c r="CK220" s="106"/>
      <c r="CL220" s="106"/>
      <c r="CM220" s="106"/>
      <c r="CN220" s="106"/>
      <c r="CO220" s="55">
        <f>CF220+CH220+CI220+CJ220+CM220+CN220</f>
        <v>7343</v>
      </c>
      <c r="CP220" s="55">
        <f>CG220+CN220</f>
        <v>0</v>
      </c>
      <c r="CQ220" s="55"/>
      <c r="CR220" s="106"/>
      <c r="CS220" s="106"/>
      <c r="CT220" s="106"/>
      <c r="CU220" s="106"/>
      <c r="CV220" s="106"/>
      <c r="CW220" s="55">
        <f>CO220+CQ220+CR220+CS220+CT220+CU220+CV220</f>
        <v>7343</v>
      </c>
      <c r="CX220" s="55">
        <f>CP220+CV220</f>
        <v>0</v>
      </c>
      <c r="CY220" s="55"/>
      <c r="CZ220" s="106"/>
      <c r="DA220" s="106"/>
      <c r="DB220" s="106"/>
      <c r="DC220" s="106"/>
      <c r="DD220" s="106"/>
      <c r="DE220" s="55">
        <f>CW220+CY220+CZ220+DA220+DB220+DC220+DD220</f>
        <v>7343</v>
      </c>
      <c r="DF220" s="55">
        <f>CX220+DD220</f>
        <v>0</v>
      </c>
    </row>
    <row r="221" spans="1:110" s="18" customFormat="1" ht="37.5" customHeight="1">
      <c r="A221" s="63" t="s">
        <v>54</v>
      </c>
      <c r="B221" s="64" t="s">
        <v>142</v>
      </c>
      <c r="C221" s="64" t="s">
        <v>148</v>
      </c>
      <c r="D221" s="65" t="s">
        <v>55</v>
      </c>
      <c r="E221" s="64"/>
      <c r="F221" s="55"/>
      <c r="G221" s="55"/>
      <c r="H221" s="55"/>
      <c r="I221" s="55"/>
      <c r="J221" s="55"/>
      <c r="K221" s="106"/>
      <c r="L221" s="106"/>
      <c r="M221" s="55"/>
      <c r="N221" s="55"/>
      <c r="O221" s="55"/>
      <c r="P221" s="55"/>
      <c r="Q221" s="55"/>
      <c r="R221" s="106"/>
      <c r="S221" s="106"/>
      <c r="T221" s="55"/>
      <c r="U221" s="55"/>
      <c r="V221" s="106"/>
      <c r="W221" s="106"/>
      <c r="X221" s="55"/>
      <c r="Y221" s="55"/>
      <c r="Z221" s="106"/>
      <c r="AA221" s="55"/>
      <c r="AB221" s="55"/>
      <c r="AC221" s="106"/>
      <c r="AD221" s="106"/>
      <c r="AE221" s="106"/>
      <c r="AF221" s="55"/>
      <c r="AG221" s="106"/>
      <c r="AH221" s="55"/>
      <c r="AI221" s="106"/>
      <c r="AJ221" s="106"/>
      <c r="AK221" s="55"/>
      <c r="AL221" s="55"/>
      <c r="AM221" s="55">
        <f t="shared" ref="AM221:AT221" si="305">AM222+AM224</f>
        <v>14206</v>
      </c>
      <c r="AN221" s="55">
        <f t="shared" si="305"/>
        <v>14206</v>
      </c>
      <c r="AO221" s="55">
        <f t="shared" si="305"/>
        <v>0</v>
      </c>
      <c r="AP221" s="55">
        <f t="shared" si="305"/>
        <v>0</v>
      </c>
      <c r="AQ221" s="55">
        <f t="shared" si="305"/>
        <v>14206</v>
      </c>
      <c r="AR221" s="55">
        <f t="shared" si="305"/>
        <v>0</v>
      </c>
      <c r="AS221" s="55">
        <f t="shared" si="305"/>
        <v>0</v>
      </c>
      <c r="AT221" s="55">
        <f t="shared" si="305"/>
        <v>14206</v>
      </c>
      <c r="AU221" s="55">
        <f t="shared" ref="AU221:BE221" si="306">AU222+AU224</f>
        <v>0</v>
      </c>
      <c r="AV221" s="55">
        <f t="shared" si="306"/>
        <v>0</v>
      </c>
      <c r="AW221" s="55">
        <f t="shared" si="306"/>
        <v>1653</v>
      </c>
      <c r="AX221" s="55">
        <f t="shared" si="306"/>
        <v>0</v>
      </c>
      <c r="AY221" s="55">
        <f t="shared" si="306"/>
        <v>15859</v>
      </c>
      <c r="AZ221" s="55">
        <f t="shared" si="306"/>
        <v>0</v>
      </c>
      <c r="BA221" s="55">
        <f t="shared" si="306"/>
        <v>0</v>
      </c>
      <c r="BB221" s="55">
        <f t="shared" si="306"/>
        <v>0</v>
      </c>
      <c r="BC221" s="55">
        <f t="shared" si="306"/>
        <v>0</v>
      </c>
      <c r="BD221" s="55">
        <f t="shared" si="306"/>
        <v>0</v>
      </c>
      <c r="BE221" s="55">
        <f t="shared" si="306"/>
        <v>15859</v>
      </c>
      <c r="BF221" s="55">
        <f t="shared" ref="BF221:BL221" si="307">BF222+BF224</f>
        <v>0</v>
      </c>
      <c r="BG221" s="55">
        <f t="shared" si="307"/>
        <v>-6532</v>
      </c>
      <c r="BH221" s="55">
        <f t="shared" si="307"/>
        <v>0</v>
      </c>
      <c r="BI221" s="55">
        <f t="shared" si="307"/>
        <v>0</v>
      </c>
      <c r="BJ221" s="55">
        <f t="shared" si="307"/>
        <v>0</v>
      </c>
      <c r="BK221" s="55">
        <f t="shared" si="307"/>
        <v>0</v>
      </c>
      <c r="BL221" s="55">
        <f t="shared" si="307"/>
        <v>9327</v>
      </c>
      <c r="BM221" s="55">
        <f t="shared" ref="BM221:BS221" si="308">BM222+BM224</f>
        <v>0</v>
      </c>
      <c r="BN221" s="55">
        <f t="shared" si="308"/>
        <v>0</v>
      </c>
      <c r="BO221" s="55">
        <f t="shared" si="308"/>
        <v>0</v>
      </c>
      <c r="BP221" s="55">
        <f t="shared" si="308"/>
        <v>0</v>
      </c>
      <c r="BQ221" s="55">
        <f t="shared" si="308"/>
        <v>0</v>
      </c>
      <c r="BR221" s="55">
        <f t="shared" si="308"/>
        <v>9327</v>
      </c>
      <c r="BS221" s="55">
        <f t="shared" si="308"/>
        <v>0</v>
      </c>
      <c r="BT221" s="55">
        <f t="shared" ref="BT221:BY221" si="309">BT222+BT224</f>
        <v>-7404</v>
      </c>
      <c r="BU221" s="55">
        <f t="shared" si="309"/>
        <v>0</v>
      </c>
      <c r="BV221" s="55">
        <f t="shared" si="309"/>
        <v>0</v>
      </c>
      <c r="BW221" s="55">
        <f t="shared" si="309"/>
        <v>0</v>
      </c>
      <c r="BX221" s="55">
        <f t="shared" si="309"/>
        <v>0</v>
      </c>
      <c r="BY221" s="55">
        <f t="shared" si="309"/>
        <v>1923</v>
      </c>
      <c r="BZ221" s="55">
        <f t="shared" ref="BZ221:CF221" si="310">BZ222+BZ224</f>
        <v>0</v>
      </c>
      <c r="CA221" s="55">
        <f t="shared" si="310"/>
        <v>0</v>
      </c>
      <c r="CB221" s="55">
        <f t="shared" si="310"/>
        <v>0</v>
      </c>
      <c r="CC221" s="55">
        <f t="shared" si="310"/>
        <v>-235</v>
      </c>
      <c r="CD221" s="55">
        <f>CD222+CD224</f>
        <v>0</v>
      </c>
      <c r="CE221" s="55">
        <f t="shared" si="310"/>
        <v>0</v>
      </c>
      <c r="CF221" s="55">
        <f t="shared" si="310"/>
        <v>1688</v>
      </c>
      <c r="CG221" s="55">
        <f t="shared" ref="CG221:CW221" si="311">CG222+CG224</f>
        <v>0</v>
      </c>
      <c r="CH221" s="55">
        <f t="shared" si="311"/>
        <v>0</v>
      </c>
      <c r="CI221" s="55">
        <f t="shared" si="311"/>
        <v>0</v>
      </c>
      <c r="CJ221" s="55">
        <f t="shared" si="311"/>
        <v>0</v>
      </c>
      <c r="CK221" s="55"/>
      <c r="CL221" s="55"/>
      <c r="CM221" s="55">
        <f t="shared" si="311"/>
        <v>0</v>
      </c>
      <c r="CN221" s="55">
        <f t="shared" si="311"/>
        <v>0</v>
      </c>
      <c r="CO221" s="55">
        <f t="shared" si="311"/>
        <v>1688</v>
      </c>
      <c r="CP221" s="55">
        <f t="shared" si="311"/>
        <v>0</v>
      </c>
      <c r="CQ221" s="55">
        <f t="shared" si="311"/>
        <v>0</v>
      </c>
      <c r="CR221" s="55">
        <f t="shared" si="311"/>
        <v>0</v>
      </c>
      <c r="CS221" s="55">
        <f t="shared" si="311"/>
        <v>0</v>
      </c>
      <c r="CT221" s="55">
        <f t="shared" si="311"/>
        <v>0</v>
      </c>
      <c r="CU221" s="55">
        <f t="shared" si="311"/>
        <v>0</v>
      </c>
      <c r="CV221" s="55">
        <f t="shared" si="311"/>
        <v>0</v>
      </c>
      <c r="CW221" s="55">
        <f t="shared" si="311"/>
        <v>1688</v>
      </c>
      <c r="CX221" s="55">
        <f t="shared" ref="CX221:DF221" si="312">CX222+CX224</f>
        <v>0</v>
      </c>
      <c r="CY221" s="55">
        <f t="shared" si="312"/>
        <v>0</v>
      </c>
      <c r="CZ221" s="55">
        <f t="shared" si="312"/>
        <v>0</v>
      </c>
      <c r="DA221" s="55">
        <f t="shared" si="312"/>
        <v>0</v>
      </c>
      <c r="DB221" s="55">
        <f t="shared" si="312"/>
        <v>0</v>
      </c>
      <c r="DC221" s="55">
        <f t="shared" si="312"/>
        <v>0</v>
      </c>
      <c r="DD221" s="55">
        <f t="shared" si="312"/>
        <v>0</v>
      </c>
      <c r="DE221" s="55">
        <f t="shared" si="312"/>
        <v>1688</v>
      </c>
      <c r="DF221" s="55">
        <f t="shared" si="312"/>
        <v>0</v>
      </c>
    </row>
    <row r="222" spans="1:110" s="18" customFormat="1" ht="102" customHeight="1">
      <c r="A222" s="109" t="s">
        <v>516</v>
      </c>
      <c r="B222" s="64" t="s">
        <v>142</v>
      </c>
      <c r="C222" s="64" t="s">
        <v>148</v>
      </c>
      <c r="D222" s="65" t="s">
        <v>512</v>
      </c>
      <c r="E222" s="64"/>
      <c r="F222" s="55"/>
      <c r="G222" s="55"/>
      <c r="H222" s="55"/>
      <c r="I222" s="55"/>
      <c r="J222" s="55"/>
      <c r="K222" s="106"/>
      <c r="L222" s="106"/>
      <c r="M222" s="55"/>
      <c r="N222" s="55"/>
      <c r="O222" s="55"/>
      <c r="P222" s="55"/>
      <c r="Q222" s="55"/>
      <c r="R222" s="106"/>
      <c r="S222" s="106"/>
      <c r="T222" s="55"/>
      <c r="U222" s="55"/>
      <c r="V222" s="106"/>
      <c r="W222" s="106"/>
      <c r="X222" s="55"/>
      <c r="Y222" s="55"/>
      <c r="Z222" s="106"/>
      <c r="AA222" s="55"/>
      <c r="AB222" s="55"/>
      <c r="AC222" s="106"/>
      <c r="AD222" s="106"/>
      <c r="AE222" s="106"/>
      <c r="AF222" s="55"/>
      <c r="AG222" s="106"/>
      <c r="AH222" s="55"/>
      <c r="AI222" s="106"/>
      <c r="AJ222" s="106"/>
      <c r="AK222" s="55"/>
      <c r="AL222" s="55"/>
      <c r="AM222" s="55">
        <f t="shared" ref="AM222:CX222" si="313">AM223</f>
        <v>13936</v>
      </c>
      <c r="AN222" s="55">
        <f t="shared" si="313"/>
        <v>13936</v>
      </c>
      <c r="AO222" s="55">
        <f t="shared" si="313"/>
        <v>0</v>
      </c>
      <c r="AP222" s="55">
        <f t="shared" si="313"/>
        <v>0</v>
      </c>
      <c r="AQ222" s="55">
        <f t="shared" si="313"/>
        <v>13936</v>
      </c>
      <c r="AR222" s="55">
        <f t="shared" si="313"/>
        <v>0</v>
      </c>
      <c r="AS222" s="55">
        <f t="shared" si="313"/>
        <v>0</v>
      </c>
      <c r="AT222" s="55">
        <f t="shared" si="313"/>
        <v>13936</v>
      </c>
      <c r="AU222" s="55">
        <f t="shared" si="313"/>
        <v>0</v>
      </c>
      <c r="AV222" s="55">
        <f t="shared" si="313"/>
        <v>0</v>
      </c>
      <c r="AW222" s="55">
        <f t="shared" si="313"/>
        <v>1653</v>
      </c>
      <c r="AX222" s="55">
        <f t="shared" si="313"/>
        <v>0</v>
      </c>
      <c r="AY222" s="55">
        <f t="shared" si="313"/>
        <v>15589</v>
      </c>
      <c r="AZ222" s="55">
        <f t="shared" si="313"/>
        <v>0</v>
      </c>
      <c r="BA222" s="55">
        <f t="shared" si="313"/>
        <v>0</v>
      </c>
      <c r="BB222" s="55">
        <f t="shared" si="313"/>
        <v>0</v>
      </c>
      <c r="BC222" s="55">
        <f t="shared" si="313"/>
        <v>0</v>
      </c>
      <c r="BD222" s="55">
        <f t="shared" si="313"/>
        <v>0</v>
      </c>
      <c r="BE222" s="55">
        <f t="shared" si="313"/>
        <v>15589</v>
      </c>
      <c r="BF222" s="55">
        <f t="shared" si="313"/>
        <v>0</v>
      </c>
      <c r="BG222" s="55">
        <f t="shared" si="313"/>
        <v>-6532</v>
      </c>
      <c r="BH222" s="55">
        <f t="shared" si="313"/>
        <v>0</v>
      </c>
      <c r="BI222" s="55">
        <f t="shared" si="313"/>
        <v>0</v>
      </c>
      <c r="BJ222" s="55">
        <f t="shared" si="313"/>
        <v>0</v>
      </c>
      <c r="BK222" s="55">
        <f t="shared" si="313"/>
        <v>0</v>
      </c>
      <c r="BL222" s="55">
        <f t="shared" si="313"/>
        <v>9057</v>
      </c>
      <c r="BM222" s="55">
        <f t="shared" si="313"/>
        <v>0</v>
      </c>
      <c r="BN222" s="55">
        <f t="shared" si="313"/>
        <v>0</v>
      </c>
      <c r="BO222" s="55">
        <f t="shared" si="313"/>
        <v>0</v>
      </c>
      <c r="BP222" s="55">
        <f t="shared" si="313"/>
        <v>0</v>
      </c>
      <c r="BQ222" s="55">
        <f t="shared" si="313"/>
        <v>0</v>
      </c>
      <c r="BR222" s="55">
        <f t="shared" si="313"/>
        <v>9057</v>
      </c>
      <c r="BS222" s="55">
        <f t="shared" si="313"/>
        <v>0</v>
      </c>
      <c r="BT222" s="55">
        <f t="shared" si="313"/>
        <v>-7404</v>
      </c>
      <c r="BU222" s="55">
        <f t="shared" si="313"/>
        <v>0</v>
      </c>
      <c r="BV222" s="55">
        <f t="shared" si="313"/>
        <v>0</v>
      </c>
      <c r="BW222" s="55">
        <f t="shared" si="313"/>
        <v>0</v>
      </c>
      <c r="BX222" s="55">
        <f t="shared" si="313"/>
        <v>0</v>
      </c>
      <c r="BY222" s="55">
        <f t="shared" si="313"/>
        <v>1653</v>
      </c>
      <c r="BZ222" s="55">
        <f t="shared" si="313"/>
        <v>0</v>
      </c>
      <c r="CA222" s="55">
        <f t="shared" si="313"/>
        <v>0</v>
      </c>
      <c r="CB222" s="55">
        <f t="shared" si="313"/>
        <v>0</v>
      </c>
      <c r="CC222" s="55">
        <f t="shared" si="313"/>
        <v>0</v>
      </c>
      <c r="CD222" s="55">
        <f t="shared" si="313"/>
        <v>0</v>
      </c>
      <c r="CE222" s="55">
        <f t="shared" si="313"/>
        <v>0</v>
      </c>
      <c r="CF222" s="55">
        <f t="shared" si="313"/>
        <v>1653</v>
      </c>
      <c r="CG222" s="55">
        <f t="shared" si="313"/>
        <v>0</v>
      </c>
      <c r="CH222" s="55">
        <f t="shared" si="313"/>
        <v>0</v>
      </c>
      <c r="CI222" s="55">
        <f t="shared" si="313"/>
        <v>0</v>
      </c>
      <c r="CJ222" s="55">
        <f t="shared" si="313"/>
        <v>0</v>
      </c>
      <c r="CK222" s="55"/>
      <c r="CL222" s="55"/>
      <c r="CM222" s="55">
        <f t="shared" si="313"/>
        <v>0</v>
      </c>
      <c r="CN222" s="55">
        <f t="shared" si="313"/>
        <v>0</v>
      </c>
      <c r="CO222" s="55">
        <f t="shared" si="313"/>
        <v>1653</v>
      </c>
      <c r="CP222" s="55">
        <f t="shared" si="313"/>
        <v>0</v>
      </c>
      <c r="CQ222" s="55">
        <f t="shared" si="313"/>
        <v>0</v>
      </c>
      <c r="CR222" s="55">
        <f t="shared" si="313"/>
        <v>0</v>
      </c>
      <c r="CS222" s="55">
        <f t="shared" si="313"/>
        <v>0</v>
      </c>
      <c r="CT222" s="55">
        <f t="shared" si="313"/>
        <v>0</v>
      </c>
      <c r="CU222" s="55">
        <f t="shared" si="313"/>
        <v>0</v>
      </c>
      <c r="CV222" s="55">
        <f t="shared" si="313"/>
        <v>0</v>
      </c>
      <c r="CW222" s="55">
        <f t="shared" si="313"/>
        <v>1653</v>
      </c>
      <c r="CX222" s="55">
        <f t="shared" si="313"/>
        <v>0</v>
      </c>
      <c r="CY222" s="55">
        <f t="shared" ref="CY222:DF222" si="314">CY223</f>
        <v>0</v>
      </c>
      <c r="CZ222" s="55">
        <f t="shared" si="314"/>
        <v>0</v>
      </c>
      <c r="DA222" s="55">
        <f t="shared" si="314"/>
        <v>0</v>
      </c>
      <c r="DB222" s="55">
        <f t="shared" si="314"/>
        <v>0</v>
      </c>
      <c r="DC222" s="55">
        <f t="shared" si="314"/>
        <v>0</v>
      </c>
      <c r="DD222" s="55">
        <f t="shared" si="314"/>
        <v>0</v>
      </c>
      <c r="DE222" s="55">
        <f t="shared" si="314"/>
        <v>1653</v>
      </c>
      <c r="DF222" s="55">
        <f t="shared" si="314"/>
        <v>0</v>
      </c>
    </row>
    <row r="223" spans="1:110" s="18" customFormat="1" ht="90" customHeight="1">
      <c r="A223" s="63" t="s">
        <v>345</v>
      </c>
      <c r="B223" s="64" t="s">
        <v>142</v>
      </c>
      <c r="C223" s="64" t="s">
        <v>148</v>
      </c>
      <c r="D223" s="65" t="s">
        <v>512</v>
      </c>
      <c r="E223" s="64" t="s">
        <v>251</v>
      </c>
      <c r="F223" s="55"/>
      <c r="G223" s="55"/>
      <c r="H223" s="55"/>
      <c r="I223" s="55"/>
      <c r="J223" s="55"/>
      <c r="K223" s="106"/>
      <c r="L223" s="106"/>
      <c r="M223" s="55"/>
      <c r="N223" s="55"/>
      <c r="O223" s="55"/>
      <c r="P223" s="55"/>
      <c r="Q223" s="55"/>
      <c r="R223" s="106"/>
      <c r="S223" s="106"/>
      <c r="T223" s="55"/>
      <c r="U223" s="55"/>
      <c r="V223" s="106"/>
      <c r="W223" s="106"/>
      <c r="X223" s="55"/>
      <c r="Y223" s="55"/>
      <c r="Z223" s="106"/>
      <c r="AA223" s="55"/>
      <c r="AB223" s="55"/>
      <c r="AC223" s="106"/>
      <c r="AD223" s="106"/>
      <c r="AE223" s="106"/>
      <c r="AF223" s="55"/>
      <c r="AG223" s="106"/>
      <c r="AH223" s="55"/>
      <c r="AI223" s="106"/>
      <c r="AJ223" s="106"/>
      <c r="AK223" s="55"/>
      <c r="AL223" s="55"/>
      <c r="AM223" s="55">
        <f>AN223-AK223</f>
        <v>13936</v>
      </c>
      <c r="AN223" s="55">
        <v>13936</v>
      </c>
      <c r="AO223" s="55"/>
      <c r="AP223" s="106"/>
      <c r="AQ223" s="55">
        <f>AN223+AP223</f>
        <v>13936</v>
      </c>
      <c r="AR223" s="56">
        <f>AO223</f>
        <v>0</v>
      </c>
      <c r="AS223" s="106"/>
      <c r="AT223" s="55">
        <f>AQ223+AS223</f>
        <v>13936</v>
      </c>
      <c r="AU223" s="56">
        <f>AR223</f>
        <v>0</v>
      </c>
      <c r="AV223" s="55"/>
      <c r="AW223" s="55">
        <v>1653</v>
      </c>
      <c r="AX223" s="106"/>
      <c r="AY223" s="55">
        <f>AT223+AV223+AW223+AX223</f>
        <v>15589</v>
      </c>
      <c r="AZ223" s="55">
        <f>AU223+AX223</f>
        <v>0</v>
      </c>
      <c r="BA223" s="106"/>
      <c r="BB223" s="106"/>
      <c r="BC223" s="106"/>
      <c r="BD223" s="106"/>
      <c r="BE223" s="55">
        <f>AY223+BA223+BB223+BC223+BD223</f>
        <v>15589</v>
      </c>
      <c r="BF223" s="56">
        <f>AZ223+BD223</f>
        <v>0</v>
      </c>
      <c r="BG223" s="55">
        <f>-2398-4134</f>
        <v>-6532</v>
      </c>
      <c r="BH223" s="55"/>
      <c r="BI223" s="108"/>
      <c r="BJ223" s="108"/>
      <c r="BK223" s="108"/>
      <c r="BL223" s="55">
        <f>BE223+BG223+BH223+BI223+BJ223+BK223</f>
        <v>9057</v>
      </c>
      <c r="BM223" s="55">
        <f>BF223+BK223</f>
        <v>0</v>
      </c>
      <c r="BN223" s="106"/>
      <c r="BO223" s="106"/>
      <c r="BP223" s="106"/>
      <c r="BQ223" s="106"/>
      <c r="BR223" s="55">
        <f>BL223+BN223+BO223+BP223+BQ223</f>
        <v>9057</v>
      </c>
      <c r="BS223" s="55">
        <f>BM223+BQ223</f>
        <v>0</v>
      </c>
      <c r="BT223" s="55">
        <v>-7404</v>
      </c>
      <c r="BU223" s="107"/>
      <c r="BV223" s="107"/>
      <c r="BW223" s="107"/>
      <c r="BX223" s="107"/>
      <c r="BY223" s="55">
        <f>BR223+BT223+BU223+BV223+BW223+BX223</f>
        <v>1653</v>
      </c>
      <c r="BZ223" s="55">
        <f>BS223+BX223</f>
        <v>0</v>
      </c>
      <c r="CA223" s="106"/>
      <c r="CB223" s="106"/>
      <c r="CC223" s="106"/>
      <c r="CD223" s="106"/>
      <c r="CE223" s="106"/>
      <c r="CF223" s="55">
        <f>BY223+CA223+CB223+CC223+CE223</f>
        <v>1653</v>
      </c>
      <c r="CG223" s="55">
        <f>BZ223+CE223</f>
        <v>0</v>
      </c>
      <c r="CH223" s="106"/>
      <c r="CI223" s="106"/>
      <c r="CJ223" s="106"/>
      <c r="CK223" s="106"/>
      <c r="CL223" s="106"/>
      <c r="CM223" s="106"/>
      <c r="CN223" s="106"/>
      <c r="CO223" s="55">
        <f>CF223+CH223+CI223+CJ223+CM223+CN223</f>
        <v>1653</v>
      </c>
      <c r="CP223" s="55">
        <f>CG223+CN223</f>
        <v>0</v>
      </c>
      <c r="CQ223" s="55"/>
      <c r="CR223" s="106"/>
      <c r="CS223" s="106"/>
      <c r="CT223" s="106"/>
      <c r="CU223" s="106"/>
      <c r="CV223" s="106"/>
      <c r="CW223" s="55">
        <f>CO223+CQ223+CR223+CS223+CT223+CU223+CV223</f>
        <v>1653</v>
      </c>
      <c r="CX223" s="55">
        <f>CP223+CV223</f>
        <v>0</v>
      </c>
      <c r="CY223" s="55"/>
      <c r="CZ223" s="106"/>
      <c r="DA223" s="106"/>
      <c r="DB223" s="106"/>
      <c r="DC223" s="106"/>
      <c r="DD223" s="106"/>
      <c r="DE223" s="55">
        <f>CW223+CY223+CZ223+DA223+DB223+DC223+DD223</f>
        <v>1653</v>
      </c>
      <c r="DF223" s="55">
        <f>CX223+DD223</f>
        <v>0</v>
      </c>
    </row>
    <row r="224" spans="1:110" s="18" customFormat="1" ht="43.5" customHeight="1">
      <c r="A224" s="63" t="s">
        <v>490</v>
      </c>
      <c r="B224" s="64" t="s">
        <v>142</v>
      </c>
      <c r="C224" s="64" t="s">
        <v>148</v>
      </c>
      <c r="D224" s="65" t="s">
        <v>489</v>
      </c>
      <c r="E224" s="64"/>
      <c r="F224" s="55"/>
      <c r="G224" s="55"/>
      <c r="H224" s="55"/>
      <c r="I224" s="55"/>
      <c r="J224" s="55"/>
      <c r="K224" s="106"/>
      <c r="L224" s="106"/>
      <c r="M224" s="55"/>
      <c r="N224" s="55"/>
      <c r="O224" s="55"/>
      <c r="P224" s="55"/>
      <c r="Q224" s="55"/>
      <c r="R224" s="106"/>
      <c r="S224" s="106"/>
      <c r="T224" s="55"/>
      <c r="U224" s="55"/>
      <c r="V224" s="106"/>
      <c r="W224" s="106"/>
      <c r="X224" s="55"/>
      <c r="Y224" s="55"/>
      <c r="Z224" s="106"/>
      <c r="AA224" s="55"/>
      <c r="AB224" s="55"/>
      <c r="AC224" s="106"/>
      <c r="AD224" s="106"/>
      <c r="AE224" s="106"/>
      <c r="AF224" s="55"/>
      <c r="AG224" s="106"/>
      <c r="AH224" s="55"/>
      <c r="AI224" s="106"/>
      <c r="AJ224" s="106"/>
      <c r="AK224" s="55"/>
      <c r="AL224" s="55"/>
      <c r="AM224" s="55">
        <f t="shared" ref="AM224:CX224" si="315">AM225</f>
        <v>270</v>
      </c>
      <c r="AN224" s="55">
        <f t="shared" si="315"/>
        <v>270</v>
      </c>
      <c r="AO224" s="55">
        <f t="shared" si="315"/>
        <v>0</v>
      </c>
      <c r="AP224" s="55">
        <f t="shared" si="315"/>
        <v>0</v>
      </c>
      <c r="AQ224" s="55">
        <f t="shared" si="315"/>
        <v>270</v>
      </c>
      <c r="AR224" s="55">
        <f t="shared" si="315"/>
        <v>0</v>
      </c>
      <c r="AS224" s="55">
        <f t="shared" si="315"/>
        <v>0</v>
      </c>
      <c r="AT224" s="55">
        <f t="shared" si="315"/>
        <v>270</v>
      </c>
      <c r="AU224" s="55">
        <f t="shared" si="315"/>
        <v>0</v>
      </c>
      <c r="AV224" s="55">
        <f t="shared" si="315"/>
        <v>0</v>
      </c>
      <c r="AW224" s="55">
        <f t="shared" si="315"/>
        <v>0</v>
      </c>
      <c r="AX224" s="55">
        <f t="shared" si="315"/>
        <v>0</v>
      </c>
      <c r="AY224" s="55">
        <f t="shared" si="315"/>
        <v>270</v>
      </c>
      <c r="AZ224" s="55">
        <f t="shared" si="315"/>
        <v>0</v>
      </c>
      <c r="BA224" s="55">
        <f t="shared" si="315"/>
        <v>0</v>
      </c>
      <c r="BB224" s="55">
        <f t="shared" si="315"/>
        <v>0</v>
      </c>
      <c r="BC224" s="55">
        <f t="shared" si="315"/>
        <v>0</v>
      </c>
      <c r="BD224" s="55">
        <f t="shared" si="315"/>
        <v>0</v>
      </c>
      <c r="BE224" s="55">
        <f t="shared" si="315"/>
        <v>270</v>
      </c>
      <c r="BF224" s="55">
        <f t="shared" si="315"/>
        <v>0</v>
      </c>
      <c r="BG224" s="55">
        <f t="shared" si="315"/>
        <v>0</v>
      </c>
      <c r="BH224" s="55">
        <f t="shared" si="315"/>
        <v>0</v>
      </c>
      <c r="BI224" s="55">
        <f t="shared" si="315"/>
        <v>0</v>
      </c>
      <c r="BJ224" s="55">
        <f t="shared" si="315"/>
        <v>0</v>
      </c>
      <c r="BK224" s="55">
        <f t="shared" si="315"/>
        <v>0</v>
      </c>
      <c r="BL224" s="55">
        <f t="shared" si="315"/>
        <v>270</v>
      </c>
      <c r="BM224" s="55">
        <f t="shared" si="315"/>
        <v>0</v>
      </c>
      <c r="BN224" s="55">
        <f t="shared" si="315"/>
        <v>0</v>
      </c>
      <c r="BO224" s="55">
        <f t="shared" si="315"/>
        <v>0</v>
      </c>
      <c r="BP224" s="55">
        <f t="shared" si="315"/>
        <v>0</v>
      </c>
      <c r="BQ224" s="55">
        <f t="shared" si="315"/>
        <v>0</v>
      </c>
      <c r="BR224" s="55">
        <f t="shared" si="315"/>
        <v>270</v>
      </c>
      <c r="BS224" s="55">
        <f t="shared" si="315"/>
        <v>0</v>
      </c>
      <c r="BT224" s="55">
        <f t="shared" si="315"/>
        <v>0</v>
      </c>
      <c r="BU224" s="55">
        <f t="shared" si="315"/>
        <v>0</v>
      </c>
      <c r="BV224" s="55">
        <f t="shared" si="315"/>
        <v>0</v>
      </c>
      <c r="BW224" s="55">
        <f t="shared" si="315"/>
        <v>0</v>
      </c>
      <c r="BX224" s="55">
        <f t="shared" si="315"/>
        <v>0</v>
      </c>
      <c r="BY224" s="55">
        <f t="shared" si="315"/>
        <v>270</v>
      </c>
      <c r="BZ224" s="55">
        <f t="shared" si="315"/>
        <v>0</v>
      </c>
      <c r="CA224" s="55">
        <f t="shared" si="315"/>
        <v>0</v>
      </c>
      <c r="CB224" s="55">
        <f t="shared" si="315"/>
        <v>0</v>
      </c>
      <c r="CC224" s="55">
        <f t="shared" si="315"/>
        <v>-235</v>
      </c>
      <c r="CD224" s="55">
        <f t="shared" si="315"/>
        <v>0</v>
      </c>
      <c r="CE224" s="55">
        <f t="shared" si="315"/>
        <v>0</v>
      </c>
      <c r="CF224" s="55">
        <f t="shared" si="315"/>
        <v>35</v>
      </c>
      <c r="CG224" s="55">
        <f t="shared" si="315"/>
        <v>0</v>
      </c>
      <c r="CH224" s="55">
        <f t="shared" si="315"/>
        <v>0</v>
      </c>
      <c r="CI224" s="55">
        <f t="shared" si="315"/>
        <v>0</v>
      </c>
      <c r="CJ224" s="55">
        <f t="shared" si="315"/>
        <v>0</v>
      </c>
      <c r="CK224" s="55"/>
      <c r="CL224" s="55"/>
      <c r="CM224" s="55">
        <f t="shared" si="315"/>
        <v>0</v>
      </c>
      <c r="CN224" s="55">
        <f t="shared" si="315"/>
        <v>0</v>
      </c>
      <c r="CO224" s="55">
        <f t="shared" si="315"/>
        <v>35</v>
      </c>
      <c r="CP224" s="55">
        <f t="shared" si="315"/>
        <v>0</v>
      </c>
      <c r="CQ224" s="55">
        <f t="shared" si="315"/>
        <v>0</v>
      </c>
      <c r="CR224" s="55">
        <f t="shared" si="315"/>
        <v>0</v>
      </c>
      <c r="CS224" s="55">
        <f t="shared" si="315"/>
        <v>0</v>
      </c>
      <c r="CT224" s="55">
        <f t="shared" si="315"/>
        <v>0</v>
      </c>
      <c r="CU224" s="55">
        <f t="shared" si="315"/>
        <v>0</v>
      </c>
      <c r="CV224" s="55">
        <f t="shared" si="315"/>
        <v>0</v>
      </c>
      <c r="CW224" s="55">
        <f t="shared" si="315"/>
        <v>35</v>
      </c>
      <c r="CX224" s="55">
        <f t="shared" si="315"/>
        <v>0</v>
      </c>
      <c r="CY224" s="55">
        <f t="shared" ref="CY224:DF224" si="316">CY225</f>
        <v>0</v>
      </c>
      <c r="CZ224" s="55">
        <f t="shared" si="316"/>
        <v>0</v>
      </c>
      <c r="DA224" s="55">
        <f t="shared" si="316"/>
        <v>0</v>
      </c>
      <c r="DB224" s="55">
        <f t="shared" si="316"/>
        <v>0</v>
      </c>
      <c r="DC224" s="55">
        <f t="shared" si="316"/>
        <v>0</v>
      </c>
      <c r="DD224" s="55">
        <f t="shared" si="316"/>
        <v>0</v>
      </c>
      <c r="DE224" s="55">
        <f t="shared" si="316"/>
        <v>35</v>
      </c>
      <c r="DF224" s="55">
        <f t="shared" si="316"/>
        <v>0</v>
      </c>
    </row>
    <row r="225" spans="1:110" s="18" customFormat="1" ht="54.75" customHeight="1">
      <c r="A225" s="63" t="s">
        <v>285</v>
      </c>
      <c r="B225" s="64" t="s">
        <v>142</v>
      </c>
      <c r="C225" s="64" t="s">
        <v>148</v>
      </c>
      <c r="D225" s="65" t="s">
        <v>489</v>
      </c>
      <c r="E225" s="64" t="s">
        <v>145</v>
      </c>
      <c r="F225" s="55"/>
      <c r="G225" s="55"/>
      <c r="H225" s="55"/>
      <c r="I225" s="55"/>
      <c r="J225" s="55"/>
      <c r="K225" s="106"/>
      <c r="L225" s="106"/>
      <c r="M225" s="55"/>
      <c r="N225" s="55"/>
      <c r="O225" s="55"/>
      <c r="P225" s="55"/>
      <c r="Q225" s="55"/>
      <c r="R225" s="106"/>
      <c r="S225" s="106"/>
      <c r="T225" s="55"/>
      <c r="U225" s="55"/>
      <c r="V225" s="106"/>
      <c r="W225" s="106"/>
      <c r="X225" s="55"/>
      <c r="Y225" s="55"/>
      <c r="Z225" s="106"/>
      <c r="AA225" s="55"/>
      <c r="AB225" s="55"/>
      <c r="AC225" s="106"/>
      <c r="AD225" s="106"/>
      <c r="AE225" s="106"/>
      <c r="AF225" s="55"/>
      <c r="AG225" s="106"/>
      <c r="AH225" s="55"/>
      <c r="AI225" s="106"/>
      <c r="AJ225" s="106"/>
      <c r="AK225" s="55"/>
      <c r="AL225" s="55"/>
      <c r="AM225" s="55">
        <f>AN225-AK225</f>
        <v>270</v>
      </c>
      <c r="AN225" s="55">
        <v>270</v>
      </c>
      <c r="AO225" s="106"/>
      <c r="AP225" s="106"/>
      <c r="AQ225" s="55">
        <f>AN225+AP225</f>
        <v>270</v>
      </c>
      <c r="AR225" s="56">
        <f>AO225</f>
        <v>0</v>
      </c>
      <c r="AS225" s="106"/>
      <c r="AT225" s="55">
        <f>AQ225+AS225</f>
        <v>270</v>
      </c>
      <c r="AU225" s="56">
        <f>AR225</f>
        <v>0</v>
      </c>
      <c r="AV225" s="106"/>
      <c r="AW225" s="106"/>
      <c r="AX225" s="106"/>
      <c r="AY225" s="55">
        <f>AT225+AV225+AW225+AX225</f>
        <v>270</v>
      </c>
      <c r="AZ225" s="55">
        <f>AU225+AX225</f>
        <v>0</v>
      </c>
      <c r="BA225" s="106"/>
      <c r="BB225" s="106"/>
      <c r="BC225" s="106"/>
      <c r="BD225" s="106"/>
      <c r="BE225" s="55">
        <f>AY225+BA225+BB225+BC225+BD225</f>
        <v>270</v>
      </c>
      <c r="BF225" s="56">
        <f>AZ225+BD225</f>
        <v>0</v>
      </c>
      <c r="BG225" s="55"/>
      <c r="BH225" s="55"/>
      <c r="BI225" s="108"/>
      <c r="BJ225" s="108"/>
      <c r="BK225" s="108"/>
      <c r="BL225" s="55">
        <f>BE225+BG225+BH225+BI225+BJ225+BK225</f>
        <v>270</v>
      </c>
      <c r="BM225" s="55">
        <f>BF225+BK225</f>
        <v>0</v>
      </c>
      <c r="BN225" s="106"/>
      <c r="BO225" s="106"/>
      <c r="BP225" s="106"/>
      <c r="BQ225" s="106"/>
      <c r="BR225" s="55">
        <f>BL225+BN225+BO225+BP225+BQ225</f>
        <v>270</v>
      </c>
      <c r="BS225" s="55">
        <f>BM225+BQ225</f>
        <v>0</v>
      </c>
      <c r="BT225" s="107"/>
      <c r="BU225" s="107"/>
      <c r="BV225" s="107"/>
      <c r="BW225" s="107"/>
      <c r="BX225" s="107"/>
      <c r="BY225" s="55">
        <f>BR225+BT225+BU225+BV225+BW225+BX225</f>
        <v>270</v>
      </c>
      <c r="BZ225" s="55">
        <f>BS225+BX225</f>
        <v>0</v>
      </c>
      <c r="CA225" s="56"/>
      <c r="CB225" s="106"/>
      <c r="CC225" s="56">
        <v>-235</v>
      </c>
      <c r="CD225" s="56"/>
      <c r="CE225" s="106"/>
      <c r="CF225" s="55">
        <f>BY225+CA225+CB225+CC225+CE225</f>
        <v>35</v>
      </c>
      <c r="CG225" s="55">
        <f>BZ225+CE225</f>
        <v>0</v>
      </c>
      <c r="CH225" s="106"/>
      <c r="CI225" s="106"/>
      <c r="CJ225" s="106"/>
      <c r="CK225" s="106"/>
      <c r="CL225" s="106"/>
      <c r="CM225" s="106"/>
      <c r="CN225" s="106"/>
      <c r="CO225" s="55">
        <f>CF225+CH225+CI225+CJ225+CM225+CN225</f>
        <v>35</v>
      </c>
      <c r="CP225" s="55">
        <f>CG225+CN225</f>
        <v>0</v>
      </c>
      <c r="CQ225" s="55"/>
      <c r="CR225" s="106"/>
      <c r="CS225" s="106"/>
      <c r="CT225" s="106"/>
      <c r="CU225" s="106"/>
      <c r="CV225" s="106"/>
      <c r="CW225" s="55">
        <f>CO225+CQ225+CR225+CS225+CT225+CU225+CV225</f>
        <v>35</v>
      </c>
      <c r="CX225" s="55">
        <f>CP225+CV225</f>
        <v>0</v>
      </c>
      <c r="CY225" s="55"/>
      <c r="CZ225" s="106"/>
      <c r="DA225" s="106"/>
      <c r="DB225" s="106"/>
      <c r="DC225" s="106"/>
      <c r="DD225" s="106"/>
      <c r="DE225" s="55">
        <f>CW225+CY225+CZ225+DA225+DB225+DC225+DD225</f>
        <v>35</v>
      </c>
      <c r="DF225" s="55">
        <f>CX225+DD225</f>
        <v>0</v>
      </c>
    </row>
    <row r="226" spans="1:110" s="18" customFormat="1" ht="27" customHeight="1">
      <c r="A226" s="109" t="s">
        <v>56</v>
      </c>
      <c r="B226" s="64" t="s">
        <v>142</v>
      </c>
      <c r="C226" s="64" t="s">
        <v>148</v>
      </c>
      <c r="D226" s="65" t="s">
        <v>57</v>
      </c>
      <c r="E226" s="64"/>
      <c r="F226" s="55"/>
      <c r="G226" s="55"/>
      <c r="H226" s="55"/>
      <c r="I226" s="55"/>
      <c r="J226" s="55"/>
      <c r="K226" s="106"/>
      <c r="L226" s="106"/>
      <c r="M226" s="55"/>
      <c r="N226" s="55"/>
      <c r="O226" s="55"/>
      <c r="P226" s="55"/>
      <c r="Q226" s="55"/>
      <c r="R226" s="106"/>
      <c r="S226" s="106"/>
      <c r="T226" s="55"/>
      <c r="U226" s="55"/>
      <c r="V226" s="106"/>
      <c r="W226" s="106"/>
      <c r="X226" s="55"/>
      <c r="Y226" s="55"/>
      <c r="Z226" s="106"/>
      <c r="AA226" s="55"/>
      <c r="AB226" s="55"/>
      <c r="AC226" s="106"/>
      <c r="AD226" s="106"/>
      <c r="AE226" s="106"/>
      <c r="AF226" s="55"/>
      <c r="AG226" s="106"/>
      <c r="AH226" s="55"/>
      <c r="AI226" s="106"/>
      <c r="AJ226" s="106"/>
      <c r="AK226" s="55"/>
      <c r="AL226" s="55"/>
      <c r="AM226" s="55">
        <f t="shared" ref="AM226:AO227" si="317">AM227</f>
        <v>0</v>
      </c>
      <c r="AN226" s="55">
        <f t="shared" si="317"/>
        <v>0</v>
      </c>
      <c r="AO226" s="55">
        <f t="shared" si="317"/>
        <v>0</v>
      </c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55">
        <f>BG227</f>
        <v>0</v>
      </c>
      <c r="BH226" s="55">
        <f t="shared" ref="BH226:DF226" si="318">BH227</f>
        <v>0</v>
      </c>
      <c r="BI226" s="55">
        <f t="shared" si="318"/>
        <v>0</v>
      </c>
      <c r="BJ226" s="55">
        <f t="shared" si="318"/>
        <v>0</v>
      </c>
      <c r="BK226" s="55">
        <f t="shared" si="318"/>
        <v>27554</v>
      </c>
      <c r="BL226" s="55">
        <f t="shared" si="318"/>
        <v>27554</v>
      </c>
      <c r="BM226" s="55">
        <f t="shared" si="318"/>
        <v>27554</v>
      </c>
      <c r="BN226" s="55">
        <f t="shared" si="318"/>
        <v>0</v>
      </c>
      <c r="BO226" s="55">
        <f t="shared" si="318"/>
        <v>0</v>
      </c>
      <c r="BP226" s="55">
        <f t="shared" si="318"/>
        <v>0</v>
      </c>
      <c r="BQ226" s="55">
        <f t="shared" si="318"/>
        <v>0</v>
      </c>
      <c r="BR226" s="55">
        <f t="shared" si="318"/>
        <v>27554</v>
      </c>
      <c r="BS226" s="55">
        <f t="shared" si="318"/>
        <v>27554</v>
      </c>
      <c r="BT226" s="55">
        <f t="shared" si="318"/>
        <v>0</v>
      </c>
      <c r="BU226" s="55">
        <f t="shared" si="318"/>
        <v>0</v>
      </c>
      <c r="BV226" s="55">
        <f t="shared" si="318"/>
        <v>0</v>
      </c>
      <c r="BW226" s="55">
        <f t="shared" si="318"/>
        <v>0</v>
      </c>
      <c r="BX226" s="55">
        <f t="shared" si="318"/>
        <v>600</v>
      </c>
      <c r="BY226" s="55">
        <f t="shared" si="318"/>
        <v>28154</v>
      </c>
      <c r="BZ226" s="55">
        <f t="shared" si="318"/>
        <v>28154</v>
      </c>
      <c r="CA226" s="55">
        <f t="shared" si="318"/>
        <v>0</v>
      </c>
      <c r="CB226" s="55">
        <f t="shared" si="318"/>
        <v>0</v>
      </c>
      <c r="CC226" s="55">
        <f t="shared" si="318"/>
        <v>0</v>
      </c>
      <c r="CD226" s="55">
        <f t="shared" si="318"/>
        <v>0</v>
      </c>
      <c r="CE226" s="55">
        <f t="shared" si="318"/>
        <v>38168</v>
      </c>
      <c r="CF226" s="55">
        <f t="shared" si="318"/>
        <v>66322</v>
      </c>
      <c r="CG226" s="55">
        <f t="shared" si="318"/>
        <v>66322</v>
      </c>
      <c r="CH226" s="55">
        <f t="shared" si="318"/>
        <v>0</v>
      </c>
      <c r="CI226" s="55">
        <f t="shared" si="318"/>
        <v>0</v>
      </c>
      <c r="CJ226" s="55">
        <f t="shared" si="318"/>
        <v>0</v>
      </c>
      <c r="CK226" s="55"/>
      <c r="CL226" s="55"/>
      <c r="CM226" s="55">
        <f t="shared" si="318"/>
        <v>0</v>
      </c>
      <c r="CN226" s="55">
        <f t="shared" si="318"/>
        <v>0</v>
      </c>
      <c r="CO226" s="55">
        <f t="shared" si="318"/>
        <v>66322</v>
      </c>
      <c r="CP226" s="55">
        <f t="shared" si="318"/>
        <v>66322</v>
      </c>
      <c r="CQ226" s="55">
        <f t="shared" si="318"/>
        <v>0</v>
      </c>
      <c r="CR226" s="55">
        <f t="shared" si="318"/>
        <v>0</v>
      </c>
      <c r="CS226" s="55">
        <f t="shared" si="318"/>
        <v>0</v>
      </c>
      <c r="CT226" s="55">
        <f t="shared" si="318"/>
        <v>0</v>
      </c>
      <c r="CU226" s="55">
        <f t="shared" si="318"/>
        <v>0</v>
      </c>
      <c r="CV226" s="55">
        <f t="shared" si="318"/>
        <v>0</v>
      </c>
      <c r="CW226" s="55">
        <f t="shared" si="318"/>
        <v>66322</v>
      </c>
      <c r="CX226" s="55">
        <f t="shared" si="318"/>
        <v>66322</v>
      </c>
      <c r="CY226" s="55">
        <f t="shared" si="318"/>
        <v>0</v>
      </c>
      <c r="CZ226" s="55">
        <f t="shared" si="318"/>
        <v>0</v>
      </c>
      <c r="DA226" s="55">
        <f t="shared" si="318"/>
        <v>0</v>
      </c>
      <c r="DB226" s="55">
        <f t="shared" si="318"/>
        <v>0</v>
      </c>
      <c r="DC226" s="55">
        <f t="shared" si="318"/>
        <v>0</v>
      </c>
      <c r="DD226" s="55">
        <f t="shared" si="318"/>
        <v>0</v>
      </c>
      <c r="DE226" s="55">
        <f t="shared" si="318"/>
        <v>66322</v>
      </c>
      <c r="DF226" s="55">
        <f t="shared" si="318"/>
        <v>66322</v>
      </c>
    </row>
    <row r="227" spans="1:110" s="18" customFormat="1" ht="49.5" customHeight="1">
      <c r="A227" s="109" t="s">
        <v>408</v>
      </c>
      <c r="B227" s="64" t="s">
        <v>142</v>
      </c>
      <c r="C227" s="64" t="s">
        <v>148</v>
      </c>
      <c r="D227" s="65" t="s">
        <v>409</v>
      </c>
      <c r="E227" s="64"/>
      <c r="F227" s="55"/>
      <c r="G227" s="55"/>
      <c r="H227" s="55"/>
      <c r="I227" s="55"/>
      <c r="J227" s="55"/>
      <c r="K227" s="106"/>
      <c r="L227" s="106"/>
      <c r="M227" s="55"/>
      <c r="N227" s="55"/>
      <c r="O227" s="55"/>
      <c r="P227" s="55"/>
      <c r="Q227" s="55"/>
      <c r="R227" s="106"/>
      <c r="S227" s="106"/>
      <c r="T227" s="55"/>
      <c r="U227" s="55"/>
      <c r="V227" s="106"/>
      <c r="W227" s="106"/>
      <c r="X227" s="55"/>
      <c r="Y227" s="55"/>
      <c r="Z227" s="106"/>
      <c r="AA227" s="55"/>
      <c r="AB227" s="55"/>
      <c r="AC227" s="106"/>
      <c r="AD227" s="106"/>
      <c r="AE227" s="106"/>
      <c r="AF227" s="55"/>
      <c r="AG227" s="106"/>
      <c r="AH227" s="55"/>
      <c r="AI227" s="106"/>
      <c r="AJ227" s="106"/>
      <c r="AK227" s="55"/>
      <c r="AL227" s="55"/>
      <c r="AM227" s="55">
        <f t="shared" si="317"/>
        <v>0</v>
      </c>
      <c r="AN227" s="55">
        <f t="shared" si="317"/>
        <v>0</v>
      </c>
      <c r="AO227" s="55">
        <f t="shared" si="317"/>
        <v>0</v>
      </c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55">
        <f>BG228+BG229+BG230+BG231</f>
        <v>0</v>
      </c>
      <c r="BH227" s="55">
        <f t="shared" ref="BH227:BS227" si="319">BH228+BH229+BH230+BH231</f>
        <v>0</v>
      </c>
      <c r="BI227" s="55">
        <f t="shared" si="319"/>
        <v>0</v>
      </c>
      <c r="BJ227" s="55">
        <f t="shared" si="319"/>
        <v>0</v>
      </c>
      <c r="BK227" s="55">
        <f t="shared" si="319"/>
        <v>27554</v>
      </c>
      <c r="BL227" s="55">
        <f t="shared" si="319"/>
        <v>27554</v>
      </c>
      <c r="BM227" s="55">
        <f t="shared" si="319"/>
        <v>27554</v>
      </c>
      <c r="BN227" s="55">
        <f t="shared" si="319"/>
        <v>0</v>
      </c>
      <c r="BO227" s="55">
        <f t="shared" si="319"/>
        <v>0</v>
      </c>
      <c r="BP227" s="55">
        <f t="shared" si="319"/>
        <v>0</v>
      </c>
      <c r="BQ227" s="55">
        <f t="shared" si="319"/>
        <v>0</v>
      </c>
      <c r="BR227" s="55">
        <f t="shared" si="319"/>
        <v>27554</v>
      </c>
      <c r="BS227" s="55">
        <f t="shared" si="319"/>
        <v>27554</v>
      </c>
      <c r="BT227" s="55">
        <f t="shared" ref="BT227:BZ227" si="320">BT228+BT229+BT230+BT231</f>
        <v>0</v>
      </c>
      <c r="BU227" s="55">
        <f>BU228+BU229+BU230+BU231</f>
        <v>0</v>
      </c>
      <c r="BV227" s="55">
        <f>BV228+BV229+BV230+BV231</f>
        <v>0</v>
      </c>
      <c r="BW227" s="55">
        <f>BW228+BW229+BW230+BW231</f>
        <v>0</v>
      </c>
      <c r="BX227" s="55">
        <f>BX228+BX229+BX230+BX231</f>
        <v>600</v>
      </c>
      <c r="BY227" s="55">
        <f t="shared" si="320"/>
        <v>28154</v>
      </c>
      <c r="BZ227" s="55">
        <f t="shared" si="320"/>
        <v>28154</v>
      </c>
      <c r="CA227" s="55">
        <f t="shared" ref="CA227:CG227" si="321">CA228+CA229+CA230+CA231</f>
        <v>0</v>
      </c>
      <c r="CB227" s="55">
        <f t="shared" si="321"/>
        <v>0</v>
      </c>
      <c r="CC227" s="55">
        <f t="shared" si="321"/>
        <v>0</v>
      </c>
      <c r="CD227" s="55">
        <f>CD228+CD229+CD230+CD231</f>
        <v>0</v>
      </c>
      <c r="CE227" s="55">
        <f t="shared" si="321"/>
        <v>38168</v>
      </c>
      <c r="CF227" s="55">
        <f t="shared" si="321"/>
        <v>66322</v>
      </c>
      <c r="CG227" s="55">
        <f t="shared" si="321"/>
        <v>66322</v>
      </c>
      <c r="CH227" s="55">
        <f t="shared" ref="CH227:CP227" si="322">CH228+CH229+CH230+CH231</f>
        <v>0</v>
      </c>
      <c r="CI227" s="55">
        <f t="shared" si="322"/>
        <v>0</v>
      </c>
      <c r="CJ227" s="55">
        <f t="shared" si="322"/>
        <v>0</v>
      </c>
      <c r="CK227" s="55"/>
      <c r="CL227" s="55"/>
      <c r="CM227" s="55">
        <f t="shared" si="322"/>
        <v>0</v>
      </c>
      <c r="CN227" s="55">
        <f t="shared" si="322"/>
        <v>0</v>
      </c>
      <c r="CO227" s="55">
        <f t="shared" si="322"/>
        <v>66322</v>
      </c>
      <c r="CP227" s="55">
        <f t="shared" si="322"/>
        <v>66322</v>
      </c>
      <c r="CQ227" s="55">
        <f t="shared" ref="CQ227:CX227" si="323">CQ228+CQ229+CQ230+CQ231</f>
        <v>0</v>
      </c>
      <c r="CR227" s="55">
        <f t="shared" si="323"/>
        <v>0</v>
      </c>
      <c r="CS227" s="55">
        <f t="shared" si="323"/>
        <v>0</v>
      </c>
      <c r="CT227" s="55">
        <f t="shared" si="323"/>
        <v>0</v>
      </c>
      <c r="CU227" s="55">
        <f t="shared" si="323"/>
        <v>0</v>
      </c>
      <c r="CV227" s="55">
        <f t="shared" si="323"/>
        <v>0</v>
      </c>
      <c r="CW227" s="55">
        <f t="shared" si="323"/>
        <v>66322</v>
      </c>
      <c r="CX227" s="55">
        <f t="shared" si="323"/>
        <v>66322</v>
      </c>
      <c r="CY227" s="55">
        <f t="shared" ref="CY227:DF227" si="324">CY228+CY229+CY230+CY231</f>
        <v>0</v>
      </c>
      <c r="CZ227" s="55">
        <f t="shared" si="324"/>
        <v>0</v>
      </c>
      <c r="DA227" s="55">
        <f t="shared" si="324"/>
        <v>0</v>
      </c>
      <c r="DB227" s="55">
        <f t="shared" si="324"/>
        <v>0</v>
      </c>
      <c r="DC227" s="55">
        <f t="shared" si="324"/>
        <v>0</v>
      </c>
      <c r="DD227" s="55">
        <f t="shared" si="324"/>
        <v>0</v>
      </c>
      <c r="DE227" s="55">
        <f t="shared" si="324"/>
        <v>66322</v>
      </c>
      <c r="DF227" s="55">
        <f t="shared" si="324"/>
        <v>66322</v>
      </c>
    </row>
    <row r="228" spans="1:110" s="18" customFormat="1" ht="54" customHeight="1">
      <c r="A228" s="63" t="s">
        <v>144</v>
      </c>
      <c r="B228" s="64" t="s">
        <v>142</v>
      </c>
      <c r="C228" s="64" t="s">
        <v>148</v>
      </c>
      <c r="D228" s="65" t="s">
        <v>409</v>
      </c>
      <c r="E228" s="64" t="s">
        <v>145</v>
      </c>
      <c r="F228" s="55"/>
      <c r="G228" s="55"/>
      <c r="H228" s="55"/>
      <c r="I228" s="55"/>
      <c r="J228" s="55"/>
      <c r="K228" s="106"/>
      <c r="L228" s="106"/>
      <c r="M228" s="55"/>
      <c r="N228" s="55"/>
      <c r="O228" s="55"/>
      <c r="P228" s="55"/>
      <c r="Q228" s="55"/>
      <c r="R228" s="106"/>
      <c r="S228" s="106"/>
      <c r="T228" s="55"/>
      <c r="U228" s="55"/>
      <c r="V228" s="106"/>
      <c r="W228" s="106"/>
      <c r="X228" s="55"/>
      <c r="Y228" s="55"/>
      <c r="Z228" s="106"/>
      <c r="AA228" s="55"/>
      <c r="AB228" s="55"/>
      <c r="AC228" s="106"/>
      <c r="AD228" s="106"/>
      <c r="AE228" s="106"/>
      <c r="AF228" s="55"/>
      <c r="AG228" s="106"/>
      <c r="AH228" s="55"/>
      <c r="AI228" s="106"/>
      <c r="AJ228" s="106"/>
      <c r="AK228" s="55"/>
      <c r="AL228" s="55"/>
      <c r="AM228" s="55">
        <f>AN228-AK228</f>
        <v>0</v>
      </c>
      <c r="AN228" s="55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8"/>
      <c r="BH228" s="108"/>
      <c r="BI228" s="108"/>
      <c r="BJ228" s="108"/>
      <c r="BK228" s="55">
        <v>3656</v>
      </c>
      <c r="BL228" s="55">
        <f>BE228+BG228+BH228+BI228+BJ228+BK228</f>
        <v>3656</v>
      </c>
      <c r="BM228" s="55">
        <f>BF228+BK228</f>
        <v>3656</v>
      </c>
      <c r="BN228" s="106"/>
      <c r="BO228" s="106"/>
      <c r="BP228" s="106"/>
      <c r="BQ228" s="106"/>
      <c r="BR228" s="55">
        <f>BL228+BN228+BO228+BP228+BQ228</f>
        <v>3656</v>
      </c>
      <c r="BS228" s="55">
        <f>BM228+BQ228</f>
        <v>3656</v>
      </c>
      <c r="BT228" s="107"/>
      <c r="BU228" s="107"/>
      <c r="BV228" s="107"/>
      <c r="BW228" s="107"/>
      <c r="BX228" s="107"/>
      <c r="BY228" s="55">
        <f>BR228+BT228+BU228+BV228+BW228+BX228</f>
        <v>3656</v>
      </c>
      <c r="BZ228" s="55">
        <f>BS228+BX228</f>
        <v>3656</v>
      </c>
      <c r="CA228" s="106"/>
      <c r="CB228" s="106"/>
      <c r="CC228" s="106"/>
      <c r="CD228" s="106"/>
      <c r="CE228" s="55">
        <v>38168</v>
      </c>
      <c r="CF228" s="55">
        <f>BY228+CA228+CB228+CC228+CE228</f>
        <v>41824</v>
      </c>
      <c r="CG228" s="55">
        <f>BZ228+CE228</f>
        <v>41824</v>
      </c>
      <c r="CH228" s="106"/>
      <c r="CI228" s="106"/>
      <c r="CJ228" s="106"/>
      <c r="CK228" s="106"/>
      <c r="CL228" s="106"/>
      <c r="CM228" s="106"/>
      <c r="CN228" s="106"/>
      <c r="CO228" s="55">
        <f>CF228+CH228+CI228+CJ228+CM228+CN228</f>
        <v>41824</v>
      </c>
      <c r="CP228" s="55">
        <f>CG228+CN228</f>
        <v>41824</v>
      </c>
      <c r="CQ228" s="55"/>
      <c r="CR228" s="106"/>
      <c r="CS228" s="106"/>
      <c r="CT228" s="106"/>
      <c r="CU228" s="106"/>
      <c r="CV228" s="106"/>
      <c r="CW228" s="55">
        <f>CO228+CQ228+CR228+CS228+CT228+CU228+CV228</f>
        <v>41824</v>
      </c>
      <c r="CX228" s="55">
        <f>CP228+CV228</f>
        <v>41824</v>
      </c>
      <c r="CY228" s="55"/>
      <c r="CZ228" s="106"/>
      <c r="DA228" s="106"/>
      <c r="DB228" s="106"/>
      <c r="DC228" s="106"/>
      <c r="DD228" s="106"/>
      <c r="DE228" s="55">
        <f>CW228+CY228+CZ228+DA228+DB228+DC228+DD228</f>
        <v>41824</v>
      </c>
      <c r="DF228" s="55">
        <f>CX228+DD228</f>
        <v>41824</v>
      </c>
    </row>
    <row r="229" spans="1:110" s="18" customFormat="1" ht="158.25" customHeight="1">
      <c r="A229" s="109" t="s">
        <v>414</v>
      </c>
      <c r="B229" s="64" t="s">
        <v>142</v>
      </c>
      <c r="C229" s="64" t="s">
        <v>148</v>
      </c>
      <c r="D229" s="65" t="s">
        <v>409</v>
      </c>
      <c r="E229" s="64" t="s">
        <v>502</v>
      </c>
      <c r="F229" s="55"/>
      <c r="G229" s="55"/>
      <c r="H229" s="55"/>
      <c r="I229" s="55"/>
      <c r="J229" s="55"/>
      <c r="K229" s="106"/>
      <c r="L229" s="106"/>
      <c r="M229" s="55"/>
      <c r="N229" s="55"/>
      <c r="O229" s="55"/>
      <c r="P229" s="55"/>
      <c r="Q229" s="55"/>
      <c r="R229" s="106"/>
      <c r="S229" s="106"/>
      <c r="T229" s="55"/>
      <c r="U229" s="55"/>
      <c r="V229" s="106"/>
      <c r="W229" s="106"/>
      <c r="X229" s="55"/>
      <c r="Y229" s="55"/>
      <c r="Z229" s="106"/>
      <c r="AA229" s="55"/>
      <c r="AB229" s="55"/>
      <c r="AC229" s="106"/>
      <c r="AD229" s="106"/>
      <c r="AE229" s="106"/>
      <c r="AF229" s="55"/>
      <c r="AG229" s="106"/>
      <c r="AH229" s="55"/>
      <c r="AI229" s="106"/>
      <c r="AJ229" s="106"/>
      <c r="AK229" s="55"/>
      <c r="AL229" s="55"/>
      <c r="AM229" s="55"/>
      <c r="AN229" s="55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8"/>
      <c r="BH229" s="108"/>
      <c r="BI229" s="108"/>
      <c r="BJ229" s="108"/>
      <c r="BK229" s="55">
        <v>165</v>
      </c>
      <c r="BL229" s="55">
        <f>BE229+BG229+BH229+BI229+BJ229+BK229</f>
        <v>165</v>
      </c>
      <c r="BM229" s="55">
        <f>BF229+BK229</f>
        <v>165</v>
      </c>
      <c r="BN229" s="106"/>
      <c r="BO229" s="106"/>
      <c r="BP229" s="106"/>
      <c r="BQ229" s="106"/>
      <c r="BR229" s="55">
        <f>BL229+BN229+BO229+BP229+BQ229</f>
        <v>165</v>
      </c>
      <c r="BS229" s="55">
        <f>BM229+BQ229</f>
        <v>165</v>
      </c>
      <c r="BT229" s="107"/>
      <c r="BU229" s="107"/>
      <c r="BV229" s="107"/>
      <c r="BW229" s="107"/>
      <c r="BX229" s="107"/>
      <c r="BY229" s="55">
        <f>BR229+BT229+BU229+BV229+BW229+BX229</f>
        <v>165</v>
      </c>
      <c r="BZ229" s="55">
        <f>BS229+BX229</f>
        <v>165</v>
      </c>
      <c r="CA229" s="106"/>
      <c r="CB229" s="106"/>
      <c r="CC229" s="106"/>
      <c r="CD229" s="106"/>
      <c r="CE229" s="106"/>
      <c r="CF229" s="55">
        <f>BY229+CA229+CB229+CC229+CE229</f>
        <v>165</v>
      </c>
      <c r="CG229" s="55">
        <f>BZ229+CE229</f>
        <v>165</v>
      </c>
      <c r="CH229" s="106"/>
      <c r="CI229" s="106"/>
      <c r="CJ229" s="106"/>
      <c r="CK229" s="106"/>
      <c r="CL229" s="106"/>
      <c r="CM229" s="106"/>
      <c r="CN229" s="106"/>
      <c r="CO229" s="55">
        <f>CF229+CH229+CI229+CJ229+CM229+CN229</f>
        <v>165</v>
      </c>
      <c r="CP229" s="55">
        <f>CG229+CN229</f>
        <v>165</v>
      </c>
      <c r="CQ229" s="55"/>
      <c r="CR229" s="106"/>
      <c r="CS229" s="106"/>
      <c r="CT229" s="106"/>
      <c r="CU229" s="106"/>
      <c r="CV229" s="106"/>
      <c r="CW229" s="55">
        <f>CO229+CQ229+CR229+CS229+CT229+CU229+CV229</f>
        <v>165</v>
      </c>
      <c r="CX229" s="55">
        <f>CP229+CV229</f>
        <v>165</v>
      </c>
      <c r="CY229" s="55"/>
      <c r="CZ229" s="106"/>
      <c r="DA229" s="106"/>
      <c r="DB229" s="106"/>
      <c r="DC229" s="106"/>
      <c r="DD229" s="106"/>
      <c r="DE229" s="55">
        <f>CW229+CY229+CZ229+DA229+DB229+DC229+DD229</f>
        <v>165</v>
      </c>
      <c r="DF229" s="55">
        <f>CX229+DD229</f>
        <v>165</v>
      </c>
    </row>
    <row r="230" spans="1:110" s="18" customFormat="1" ht="88.5" customHeight="1">
      <c r="A230" s="63" t="s">
        <v>508</v>
      </c>
      <c r="B230" s="64" t="s">
        <v>142</v>
      </c>
      <c r="C230" s="64" t="s">
        <v>148</v>
      </c>
      <c r="D230" s="65" t="s">
        <v>409</v>
      </c>
      <c r="E230" s="64" t="s">
        <v>503</v>
      </c>
      <c r="F230" s="55"/>
      <c r="G230" s="55"/>
      <c r="H230" s="55"/>
      <c r="I230" s="55"/>
      <c r="J230" s="55"/>
      <c r="K230" s="106"/>
      <c r="L230" s="106"/>
      <c r="M230" s="55"/>
      <c r="N230" s="55"/>
      <c r="O230" s="55"/>
      <c r="P230" s="55"/>
      <c r="Q230" s="55"/>
      <c r="R230" s="106"/>
      <c r="S230" s="106"/>
      <c r="T230" s="55"/>
      <c r="U230" s="55"/>
      <c r="V230" s="106"/>
      <c r="W230" s="106"/>
      <c r="X230" s="55"/>
      <c r="Y230" s="55"/>
      <c r="Z230" s="106"/>
      <c r="AA230" s="55"/>
      <c r="AB230" s="55"/>
      <c r="AC230" s="106"/>
      <c r="AD230" s="106"/>
      <c r="AE230" s="106"/>
      <c r="AF230" s="55"/>
      <c r="AG230" s="106"/>
      <c r="AH230" s="55"/>
      <c r="AI230" s="106"/>
      <c r="AJ230" s="106"/>
      <c r="AK230" s="55"/>
      <c r="AL230" s="55"/>
      <c r="AM230" s="55"/>
      <c r="AN230" s="55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8"/>
      <c r="BH230" s="108"/>
      <c r="BI230" s="108"/>
      <c r="BJ230" s="108"/>
      <c r="BK230" s="55">
        <v>15833</v>
      </c>
      <c r="BL230" s="55">
        <f>BE230+BG230+BH230+BI230+BJ230+BK230</f>
        <v>15833</v>
      </c>
      <c r="BM230" s="55">
        <f>BF230+BK230</f>
        <v>15833</v>
      </c>
      <c r="BN230" s="106"/>
      <c r="BO230" s="106"/>
      <c r="BP230" s="106"/>
      <c r="BQ230" s="106"/>
      <c r="BR230" s="55">
        <f>BL230+BN230+BO230+BP230+BQ230</f>
        <v>15833</v>
      </c>
      <c r="BS230" s="55">
        <f>BM230+BQ230</f>
        <v>15833</v>
      </c>
      <c r="BT230" s="107"/>
      <c r="BU230" s="107"/>
      <c r="BV230" s="107"/>
      <c r="BW230" s="107"/>
      <c r="BX230" s="55">
        <v>600</v>
      </c>
      <c r="BY230" s="55">
        <f>BR230+BT230+BU230+BV230+BW230+BX230</f>
        <v>16433</v>
      </c>
      <c r="BZ230" s="55">
        <f>BS230+BX230</f>
        <v>16433</v>
      </c>
      <c r="CA230" s="106"/>
      <c r="CB230" s="106"/>
      <c r="CC230" s="106"/>
      <c r="CD230" s="106"/>
      <c r="CE230" s="106"/>
      <c r="CF230" s="55">
        <f>BY230+CA230+CB230+CC230+CE230</f>
        <v>16433</v>
      </c>
      <c r="CG230" s="55">
        <f>BZ230+CE230</f>
        <v>16433</v>
      </c>
      <c r="CH230" s="106"/>
      <c r="CI230" s="106"/>
      <c r="CJ230" s="106"/>
      <c r="CK230" s="106"/>
      <c r="CL230" s="106"/>
      <c r="CM230" s="106"/>
      <c r="CN230" s="106"/>
      <c r="CO230" s="55">
        <f>CF230+CH230+CI230+CJ230+CM230+CN230</f>
        <v>16433</v>
      </c>
      <c r="CP230" s="55">
        <f>CG230+CN230</f>
        <v>16433</v>
      </c>
      <c r="CQ230" s="55"/>
      <c r="CR230" s="106"/>
      <c r="CS230" s="106"/>
      <c r="CT230" s="106"/>
      <c r="CU230" s="106"/>
      <c r="CV230" s="106"/>
      <c r="CW230" s="55">
        <f>CO230+CQ230+CR230+CS230+CT230+CU230+CV230</f>
        <v>16433</v>
      </c>
      <c r="CX230" s="55">
        <f>CP230+CV230</f>
        <v>16433</v>
      </c>
      <c r="CY230" s="55"/>
      <c r="CZ230" s="106"/>
      <c r="DA230" s="106"/>
      <c r="DB230" s="106"/>
      <c r="DC230" s="106"/>
      <c r="DD230" s="106"/>
      <c r="DE230" s="55">
        <f>CW230+CY230+CZ230+DA230+DB230+DC230+DD230</f>
        <v>16433</v>
      </c>
      <c r="DF230" s="55">
        <f>CX230+DD230</f>
        <v>16433</v>
      </c>
    </row>
    <row r="231" spans="1:110" s="18" customFormat="1" ht="116.25" customHeight="1">
      <c r="A231" s="63" t="s">
        <v>509</v>
      </c>
      <c r="B231" s="64" t="s">
        <v>142</v>
      </c>
      <c r="C231" s="64" t="s">
        <v>148</v>
      </c>
      <c r="D231" s="65" t="s">
        <v>409</v>
      </c>
      <c r="E231" s="64" t="s">
        <v>505</v>
      </c>
      <c r="F231" s="55"/>
      <c r="G231" s="55"/>
      <c r="H231" s="55"/>
      <c r="I231" s="55"/>
      <c r="J231" s="55"/>
      <c r="K231" s="106"/>
      <c r="L231" s="106"/>
      <c r="M231" s="55"/>
      <c r="N231" s="55"/>
      <c r="O231" s="55"/>
      <c r="P231" s="55"/>
      <c r="Q231" s="55"/>
      <c r="R231" s="106"/>
      <c r="S231" s="106"/>
      <c r="T231" s="55"/>
      <c r="U231" s="55"/>
      <c r="V231" s="106"/>
      <c r="W231" s="106"/>
      <c r="X231" s="55"/>
      <c r="Y231" s="55"/>
      <c r="Z231" s="106"/>
      <c r="AA231" s="55"/>
      <c r="AB231" s="55"/>
      <c r="AC231" s="106"/>
      <c r="AD231" s="106"/>
      <c r="AE231" s="106"/>
      <c r="AF231" s="55"/>
      <c r="AG231" s="106"/>
      <c r="AH231" s="55"/>
      <c r="AI231" s="106"/>
      <c r="AJ231" s="106"/>
      <c r="AK231" s="55"/>
      <c r="AL231" s="55"/>
      <c r="AM231" s="55"/>
      <c r="AN231" s="55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8"/>
      <c r="BH231" s="108"/>
      <c r="BI231" s="108"/>
      <c r="BJ231" s="108"/>
      <c r="BK231" s="55">
        <v>7900</v>
      </c>
      <c r="BL231" s="55">
        <f>BE231+BG231+BH231+BI231+BJ231+BK231</f>
        <v>7900</v>
      </c>
      <c r="BM231" s="55">
        <f>BF231+BK231</f>
        <v>7900</v>
      </c>
      <c r="BN231" s="106"/>
      <c r="BO231" s="106"/>
      <c r="BP231" s="106"/>
      <c r="BQ231" s="106"/>
      <c r="BR231" s="55">
        <f>BL231+BN231+BO231+BP231+BQ231</f>
        <v>7900</v>
      </c>
      <c r="BS231" s="55">
        <f>BM231+BQ231</f>
        <v>7900</v>
      </c>
      <c r="BT231" s="107"/>
      <c r="BU231" s="107"/>
      <c r="BV231" s="107"/>
      <c r="BW231" s="107"/>
      <c r="BX231" s="107"/>
      <c r="BY231" s="55">
        <f>BR231+BT231+BU231+BV231+BW231+BX231</f>
        <v>7900</v>
      </c>
      <c r="BZ231" s="55">
        <f>BS231+BX231</f>
        <v>7900</v>
      </c>
      <c r="CA231" s="106"/>
      <c r="CB231" s="106"/>
      <c r="CC231" s="106"/>
      <c r="CD231" s="106"/>
      <c r="CE231" s="106"/>
      <c r="CF231" s="55">
        <f>BY231+CA231+CB231+CC231+CE231</f>
        <v>7900</v>
      </c>
      <c r="CG231" s="55">
        <f>BZ231+CE231</f>
        <v>7900</v>
      </c>
      <c r="CH231" s="106"/>
      <c r="CI231" s="106"/>
      <c r="CJ231" s="106"/>
      <c r="CK231" s="106"/>
      <c r="CL231" s="106"/>
      <c r="CM231" s="106"/>
      <c r="CN231" s="106"/>
      <c r="CO231" s="55">
        <f>CF231+CH231+CI231+CJ231+CM231+CN231</f>
        <v>7900</v>
      </c>
      <c r="CP231" s="55">
        <f>CG231+CN231</f>
        <v>7900</v>
      </c>
      <c r="CQ231" s="55"/>
      <c r="CR231" s="106"/>
      <c r="CS231" s="106"/>
      <c r="CT231" s="106"/>
      <c r="CU231" s="106"/>
      <c r="CV231" s="106"/>
      <c r="CW231" s="55">
        <f>CO231+CQ231+CR231+CS231+CT231+CU231+CV231</f>
        <v>7900</v>
      </c>
      <c r="CX231" s="55">
        <f>CP231+CV231</f>
        <v>7900</v>
      </c>
      <c r="CY231" s="55"/>
      <c r="CZ231" s="106"/>
      <c r="DA231" s="106"/>
      <c r="DB231" s="106"/>
      <c r="DC231" s="106"/>
      <c r="DD231" s="106"/>
      <c r="DE231" s="55">
        <f>CW231+CY231+CZ231+DA231+DB231+DC231+DD231</f>
        <v>7900</v>
      </c>
      <c r="DF231" s="55">
        <f>CX231+DD231</f>
        <v>7900</v>
      </c>
    </row>
    <row r="232" spans="1:110" s="18" customFormat="1" ht="30" customHeight="1">
      <c r="A232" s="63" t="s">
        <v>223</v>
      </c>
      <c r="B232" s="64" t="s">
        <v>142</v>
      </c>
      <c r="C232" s="64" t="s">
        <v>148</v>
      </c>
      <c r="D232" s="65" t="s">
        <v>222</v>
      </c>
      <c r="E232" s="64"/>
      <c r="F232" s="55"/>
      <c r="G232" s="55"/>
      <c r="H232" s="55"/>
      <c r="I232" s="55"/>
      <c r="J232" s="55"/>
      <c r="K232" s="106"/>
      <c r="L232" s="106"/>
      <c r="M232" s="55"/>
      <c r="N232" s="55"/>
      <c r="O232" s="55"/>
      <c r="P232" s="55"/>
      <c r="Q232" s="55"/>
      <c r="R232" s="106"/>
      <c r="S232" s="106"/>
      <c r="T232" s="55"/>
      <c r="U232" s="55"/>
      <c r="V232" s="106"/>
      <c r="W232" s="106"/>
      <c r="X232" s="55"/>
      <c r="Y232" s="55"/>
      <c r="Z232" s="106"/>
      <c r="AA232" s="55"/>
      <c r="AB232" s="55"/>
      <c r="AC232" s="106"/>
      <c r="AD232" s="106"/>
      <c r="AE232" s="106"/>
      <c r="AF232" s="55"/>
      <c r="AG232" s="106"/>
      <c r="AH232" s="55"/>
      <c r="AI232" s="106"/>
      <c r="AJ232" s="106"/>
      <c r="AK232" s="55"/>
      <c r="AL232" s="55"/>
      <c r="AM232" s="55"/>
      <c r="AN232" s="55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8">
        <f>BG233</f>
        <v>0</v>
      </c>
      <c r="BH232" s="108">
        <f t="shared" ref="BH232:DF232" si="325">BH233</f>
        <v>0</v>
      </c>
      <c r="BI232" s="108">
        <f t="shared" si="325"/>
        <v>0</v>
      </c>
      <c r="BJ232" s="108">
        <f t="shared" si="325"/>
        <v>0</v>
      </c>
      <c r="BK232" s="55">
        <f t="shared" si="325"/>
        <v>27861</v>
      </c>
      <c r="BL232" s="55">
        <f t="shared" si="325"/>
        <v>27861</v>
      </c>
      <c r="BM232" s="55">
        <f t="shared" si="325"/>
        <v>27861</v>
      </c>
      <c r="BN232" s="55">
        <f t="shared" si="325"/>
        <v>0</v>
      </c>
      <c r="BO232" s="55">
        <f t="shared" si="325"/>
        <v>0</v>
      </c>
      <c r="BP232" s="55">
        <f t="shared" si="325"/>
        <v>0</v>
      </c>
      <c r="BQ232" s="55">
        <f t="shared" si="325"/>
        <v>0</v>
      </c>
      <c r="BR232" s="55">
        <f t="shared" si="325"/>
        <v>27861</v>
      </c>
      <c r="BS232" s="55">
        <f t="shared" si="325"/>
        <v>27861</v>
      </c>
      <c r="BT232" s="55">
        <f t="shared" si="325"/>
        <v>0</v>
      </c>
      <c r="BU232" s="55">
        <f t="shared" si="325"/>
        <v>0</v>
      </c>
      <c r="BV232" s="55">
        <f t="shared" si="325"/>
        <v>0</v>
      </c>
      <c r="BW232" s="55">
        <f t="shared" si="325"/>
        <v>0</v>
      </c>
      <c r="BX232" s="55">
        <f t="shared" si="325"/>
        <v>0</v>
      </c>
      <c r="BY232" s="55">
        <f t="shared" si="325"/>
        <v>27861</v>
      </c>
      <c r="BZ232" s="55">
        <f t="shared" si="325"/>
        <v>27861</v>
      </c>
      <c r="CA232" s="55">
        <f t="shared" si="325"/>
        <v>0</v>
      </c>
      <c r="CB232" s="55">
        <f t="shared" si="325"/>
        <v>0</v>
      </c>
      <c r="CC232" s="55">
        <f t="shared" si="325"/>
        <v>0</v>
      </c>
      <c r="CD232" s="55">
        <f t="shared" si="325"/>
        <v>0</v>
      </c>
      <c r="CE232" s="55">
        <f t="shared" si="325"/>
        <v>0</v>
      </c>
      <c r="CF232" s="55">
        <f t="shared" si="325"/>
        <v>27861</v>
      </c>
      <c r="CG232" s="55">
        <f t="shared" si="325"/>
        <v>27861</v>
      </c>
      <c r="CH232" s="55">
        <f t="shared" si="325"/>
        <v>0</v>
      </c>
      <c r="CI232" s="55">
        <f t="shared" si="325"/>
        <v>0</v>
      </c>
      <c r="CJ232" s="55">
        <f t="shared" si="325"/>
        <v>0</v>
      </c>
      <c r="CK232" s="55"/>
      <c r="CL232" s="55"/>
      <c r="CM232" s="55">
        <f t="shared" si="325"/>
        <v>0</v>
      </c>
      <c r="CN232" s="55">
        <f t="shared" si="325"/>
        <v>0</v>
      </c>
      <c r="CO232" s="55">
        <f t="shared" si="325"/>
        <v>27861</v>
      </c>
      <c r="CP232" s="55">
        <f t="shared" si="325"/>
        <v>27861</v>
      </c>
      <c r="CQ232" s="55">
        <f t="shared" si="325"/>
        <v>0</v>
      </c>
      <c r="CR232" s="55">
        <f t="shared" si="325"/>
        <v>0</v>
      </c>
      <c r="CS232" s="55">
        <f t="shared" si="325"/>
        <v>0</v>
      </c>
      <c r="CT232" s="55">
        <f t="shared" si="325"/>
        <v>0</v>
      </c>
      <c r="CU232" s="55">
        <f t="shared" si="325"/>
        <v>0</v>
      </c>
      <c r="CV232" s="55">
        <f t="shared" si="325"/>
        <v>48966</v>
      </c>
      <c r="CW232" s="55">
        <f t="shared" si="325"/>
        <v>76827</v>
      </c>
      <c r="CX232" s="55">
        <f t="shared" si="325"/>
        <v>76827</v>
      </c>
      <c r="CY232" s="55">
        <f t="shared" si="325"/>
        <v>0</v>
      </c>
      <c r="CZ232" s="55">
        <f t="shared" si="325"/>
        <v>0</v>
      </c>
      <c r="DA232" s="55">
        <f t="shared" si="325"/>
        <v>0</v>
      </c>
      <c r="DB232" s="55">
        <f t="shared" si="325"/>
        <v>0</v>
      </c>
      <c r="DC232" s="55">
        <f t="shared" si="325"/>
        <v>0</v>
      </c>
      <c r="DD232" s="55">
        <f t="shared" si="325"/>
        <v>0</v>
      </c>
      <c r="DE232" s="55">
        <f t="shared" si="325"/>
        <v>76827</v>
      </c>
      <c r="DF232" s="55">
        <f t="shared" si="325"/>
        <v>76827</v>
      </c>
    </row>
    <row r="233" spans="1:110" s="18" customFormat="1" ht="69.75" customHeight="1">
      <c r="A233" s="63" t="s">
        <v>0</v>
      </c>
      <c r="B233" s="64" t="s">
        <v>142</v>
      </c>
      <c r="C233" s="64" t="s">
        <v>148</v>
      </c>
      <c r="D233" s="65" t="s">
        <v>415</v>
      </c>
      <c r="E233" s="64"/>
      <c r="F233" s="55"/>
      <c r="G233" s="55"/>
      <c r="H233" s="55"/>
      <c r="I233" s="55"/>
      <c r="J233" s="55"/>
      <c r="K233" s="106"/>
      <c r="L233" s="106"/>
      <c r="M233" s="55"/>
      <c r="N233" s="55"/>
      <c r="O233" s="55"/>
      <c r="P233" s="55"/>
      <c r="Q233" s="55"/>
      <c r="R233" s="106"/>
      <c r="S233" s="106"/>
      <c r="T233" s="55"/>
      <c r="U233" s="55"/>
      <c r="V233" s="106"/>
      <c r="W233" s="106"/>
      <c r="X233" s="55"/>
      <c r="Y233" s="55"/>
      <c r="Z233" s="106"/>
      <c r="AA233" s="55"/>
      <c r="AB233" s="55"/>
      <c r="AC233" s="106"/>
      <c r="AD233" s="106"/>
      <c r="AE233" s="106"/>
      <c r="AF233" s="55"/>
      <c r="AG233" s="106"/>
      <c r="AH233" s="55"/>
      <c r="AI233" s="106"/>
      <c r="AJ233" s="106"/>
      <c r="AK233" s="55"/>
      <c r="AL233" s="55"/>
      <c r="AM233" s="55"/>
      <c r="AN233" s="55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8">
        <f>BG234+BG235</f>
        <v>0</v>
      </c>
      <c r="BH233" s="108">
        <f t="shared" ref="BH233:BM233" si="326">BH234+BH235</f>
        <v>0</v>
      </c>
      <c r="BI233" s="108">
        <f t="shared" si="326"/>
        <v>0</v>
      </c>
      <c r="BJ233" s="108">
        <f t="shared" si="326"/>
        <v>0</v>
      </c>
      <c r="BK233" s="55">
        <f t="shared" si="326"/>
        <v>27861</v>
      </c>
      <c r="BL233" s="55">
        <f t="shared" si="326"/>
        <v>27861</v>
      </c>
      <c r="BM233" s="55">
        <f t="shared" si="326"/>
        <v>27861</v>
      </c>
      <c r="BN233" s="55">
        <f t="shared" ref="BN233:BS233" si="327">BN234+BN235</f>
        <v>0</v>
      </c>
      <c r="BO233" s="55">
        <f t="shared" si="327"/>
        <v>0</v>
      </c>
      <c r="BP233" s="55">
        <f t="shared" si="327"/>
        <v>0</v>
      </c>
      <c r="BQ233" s="55">
        <f t="shared" si="327"/>
        <v>0</v>
      </c>
      <c r="BR233" s="55">
        <f t="shared" si="327"/>
        <v>27861</v>
      </c>
      <c r="BS233" s="55">
        <f t="shared" si="327"/>
        <v>27861</v>
      </c>
      <c r="BT233" s="55">
        <f t="shared" ref="BT233:BZ233" si="328">BT234+BT235</f>
        <v>0</v>
      </c>
      <c r="BU233" s="55">
        <f>BU234+BU235</f>
        <v>0</v>
      </c>
      <c r="BV233" s="55">
        <f>BV234+BV235</f>
        <v>0</v>
      </c>
      <c r="BW233" s="55">
        <f>BW234+BW235</f>
        <v>0</v>
      </c>
      <c r="BX233" s="55">
        <f>BX234+BX235</f>
        <v>0</v>
      </c>
      <c r="BY233" s="55">
        <f t="shared" si="328"/>
        <v>27861</v>
      </c>
      <c r="BZ233" s="55">
        <f t="shared" si="328"/>
        <v>27861</v>
      </c>
      <c r="CA233" s="55">
        <f t="shared" ref="CA233:CG233" si="329">CA234+CA235</f>
        <v>0</v>
      </c>
      <c r="CB233" s="55">
        <f t="shared" si="329"/>
        <v>0</v>
      </c>
      <c r="CC233" s="55">
        <f t="shared" si="329"/>
        <v>0</v>
      </c>
      <c r="CD233" s="55">
        <f>CD234+CD235</f>
        <v>0</v>
      </c>
      <c r="CE233" s="55">
        <f t="shared" si="329"/>
        <v>0</v>
      </c>
      <c r="CF233" s="55">
        <f t="shared" si="329"/>
        <v>27861</v>
      </c>
      <c r="CG233" s="55">
        <f t="shared" si="329"/>
        <v>27861</v>
      </c>
      <c r="CH233" s="55">
        <f t="shared" ref="CH233:CP233" si="330">CH234+CH235</f>
        <v>0</v>
      </c>
      <c r="CI233" s="55">
        <f t="shared" si="330"/>
        <v>0</v>
      </c>
      <c r="CJ233" s="55">
        <f t="shared" si="330"/>
        <v>0</v>
      </c>
      <c r="CK233" s="55"/>
      <c r="CL233" s="55"/>
      <c r="CM233" s="55">
        <f t="shared" si="330"/>
        <v>0</v>
      </c>
      <c r="CN233" s="55">
        <f t="shared" si="330"/>
        <v>0</v>
      </c>
      <c r="CO233" s="55">
        <f t="shared" si="330"/>
        <v>27861</v>
      </c>
      <c r="CP233" s="55">
        <f t="shared" si="330"/>
        <v>27861</v>
      </c>
      <c r="CQ233" s="55">
        <f>CQ234+CQ235+CQ236+CQ237+CQ238+CQ239</f>
        <v>0</v>
      </c>
      <c r="CR233" s="55">
        <f t="shared" ref="CR233:CX233" si="331">CR234+CR235+CR236+CR237+CR238+CR239</f>
        <v>0</v>
      </c>
      <c r="CS233" s="55">
        <f t="shared" si="331"/>
        <v>0</v>
      </c>
      <c r="CT233" s="55">
        <f t="shared" si="331"/>
        <v>0</v>
      </c>
      <c r="CU233" s="55">
        <f t="shared" si="331"/>
        <v>0</v>
      </c>
      <c r="CV233" s="55">
        <f t="shared" si="331"/>
        <v>48966</v>
      </c>
      <c r="CW233" s="55">
        <f t="shared" si="331"/>
        <v>76827</v>
      </c>
      <c r="CX233" s="55">
        <f t="shared" si="331"/>
        <v>76827</v>
      </c>
      <c r="CY233" s="55">
        <f t="shared" ref="CY233:DF233" si="332">CY234+CY235+CY236+CY237+CY238+CY239</f>
        <v>0</v>
      </c>
      <c r="CZ233" s="55">
        <f t="shared" si="332"/>
        <v>0</v>
      </c>
      <c r="DA233" s="55">
        <f t="shared" si="332"/>
        <v>0</v>
      </c>
      <c r="DB233" s="55">
        <f t="shared" si="332"/>
        <v>0</v>
      </c>
      <c r="DC233" s="55">
        <f t="shared" si="332"/>
        <v>0</v>
      </c>
      <c r="DD233" s="55">
        <f t="shared" si="332"/>
        <v>0</v>
      </c>
      <c r="DE233" s="55">
        <f t="shared" si="332"/>
        <v>76827</v>
      </c>
      <c r="DF233" s="55">
        <f t="shared" si="332"/>
        <v>76827</v>
      </c>
    </row>
    <row r="234" spans="1:110" s="18" customFormat="1" ht="56.25" customHeight="1">
      <c r="A234" s="63" t="s">
        <v>285</v>
      </c>
      <c r="B234" s="64" t="s">
        <v>142</v>
      </c>
      <c r="C234" s="64" t="s">
        <v>148</v>
      </c>
      <c r="D234" s="65" t="s">
        <v>415</v>
      </c>
      <c r="E234" s="64" t="s">
        <v>145</v>
      </c>
      <c r="F234" s="55"/>
      <c r="G234" s="55"/>
      <c r="H234" s="55"/>
      <c r="I234" s="55"/>
      <c r="J234" s="55"/>
      <c r="K234" s="106"/>
      <c r="L234" s="106"/>
      <c r="M234" s="55"/>
      <c r="N234" s="55"/>
      <c r="O234" s="55"/>
      <c r="P234" s="55"/>
      <c r="Q234" s="55"/>
      <c r="R234" s="106"/>
      <c r="S234" s="106"/>
      <c r="T234" s="55"/>
      <c r="U234" s="55"/>
      <c r="V234" s="106"/>
      <c r="W234" s="106"/>
      <c r="X234" s="55"/>
      <c r="Y234" s="55"/>
      <c r="Z234" s="106"/>
      <c r="AA234" s="55"/>
      <c r="AB234" s="55"/>
      <c r="AC234" s="106"/>
      <c r="AD234" s="106"/>
      <c r="AE234" s="106"/>
      <c r="AF234" s="55"/>
      <c r="AG234" s="106"/>
      <c r="AH234" s="55"/>
      <c r="AI234" s="106"/>
      <c r="AJ234" s="106"/>
      <c r="AK234" s="55"/>
      <c r="AL234" s="55"/>
      <c r="AM234" s="55"/>
      <c r="AN234" s="55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8"/>
      <c r="BH234" s="108"/>
      <c r="BI234" s="108"/>
      <c r="BJ234" s="108"/>
      <c r="BK234" s="55">
        <f>27639+192</f>
        <v>27831</v>
      </c>
      <c r="BL234" s="55">
        <f>BE234+BG234+BH234+BI234+BJ234+BK234</f>
        <v>27831</v>
      </c>
      <c r="BM234" s="55">
        <f>BF234+BK234</f>
        <v>27831</v>
      </c>
      <c r="BN234" s="106"/>
      <c r="BO234" s="106"/>
      <c r="BP234" s="106"/>
      <c r="BQ234" s="106"/>
      <c r="BR234" s="55">
        <f>BL234+BN234+BO234+BP234+BQ234</f>
        <v>27831</v>
      </c>
      <c r="BS234" s="55">
        <f>BM234+BQ234</f>
        <v>27831</v>
      </c>
      <c r="BT234" s="107"/>
      <c r="BU234" s="107"/>
      <c r="BV234" s="107"/>
      <c r="BW234" s="107"/>
      <c r="BX234" s="107"/>
      <c r="BY234" s="55">
        <f>BR234+BT234+BU234+BV234+BW234+BX234</f>
        <v>27831</v>
      </c>
      <c r="BZ234" s="55">
        <f>BS234+BX234</f>
        <v>27831</v>
      </c>
      <c r="CA234" s="106"/>
      <c r="CB234" s="106"/>
      <c r="CC234" s="106"/>
      <c r="CD234" s="106"/>
      <c r="CE234" s="106"/>
      <c r="CF234" s="55">
        <f>BY234+CA234+CB234+CC234+CE234</f>
        <v>27831</v>
      </c>
      <c r="CG234" s="55">
        <f>BZ234+CE234</f>
        <v>27831</v>
      </c>
      <c r="CH234" s="106"/>
      <c r="CI234" s="106"/>
      <c r="CJ234" s="106"/>
      <c r="CK234" s="106"/>
      <c r="CL234" s="106"/>
      <c r="CM234" s="106"/>
      <c r="CN234" s="106"/>
      <c r="CO234" s="55">
        <f>CF234+CH234+CI234+CJ234+CM234+CN234</f>
        <v>27831</v>
      </c>
      <c r="CP234" s="55">
        <f>CG234+CN234</f>
        <v>27831</v>
      </c>
      <c r="CQ234" s="55"/>
      <c r="CR234" s="106"/>
      <c r="CS234" s="106"/>
      <c r="CT234" s="106"/>
      <c r="CU234" s="106"/>
      <c r="CV234" s="55">
        <v>3316</v>
      </c>
      <c r="CW234" s="55">
        <f t="shared" ref="CW234:CW239" si="333">CO234+CQ234+CR234+CS234+CT234+CU234+CV234</f>
        <v>31147</v>
      </c>
      <c r="CX234" s="55">
        <f t="shared" ref="CX234:CX239" si="334">CP234+CV234</f>
        <v>31147</v>
      </c>
      <c r="CY234" s="55"/>
      <c r="CZ234" s="106"/>
      <c r="DA234" s="106"/>
      <c r="DB234" s="106"/>
      <c r="DC234" s="106"/>
      <c r="DD234" s="106"/>
      <c r="DE234" s="55">
        <f t="shared" ref="DE234:DE239" si="335">CW234+CY234+CZ234+DA234+DB234+DC234+DD234</f>
        <v>31147</v>
      </c>
      <c r="DF234" s="55">
        <f t="shared" ref="DF234:DF239" si="336">CX234+DD234</f>
        <v>31147</v>
      </c>
    </row>
    <row r="235" spans="1:110" s="18" customFormat="1" ht="165" customHeight="1">
      <c r="A235" s="109" t="s">
        <v>414</v>
      </c>
      <c r="B235" s="64" t="s">
        <v>142</v>
      </c>
      <c r="C235" s="64" t="s">
        <v>148</v>
      </c>
      <c r="D235" s="65" t="s">
        <v>415</v>
      </c>
      <c r="E235" s="64" t="s">
        <v>502</v>
      </c>
      <c r="F235" s="55"/>
      <c r="G235" s="55"/>
      <c r="H235" s="55"/>
      <c r="I235" s="55"/>
      <c r="J235" s="55"/>
      <c r="K235" s="106"/>
      <c r="L235" s="106"/>
      <c r="M235" s="55"/>
      <c r="N235" s="55"/>
      <c r="O235" s="55"/>
      <c r="P235" s="55"/>
      <c r="Q235" s="55"/>
      <c r="R235" s="106"/>
      <c r="S235" s="106"/>
      <c r="T235" s="55"/>
      <c r="U235" s="55"/>
      <c r="V235" s="106"/>
      <c r="W235" s="106"/>
      <c r="X235" s="55"/>
      <c r="Y235" s="55"/>
      <c r="Z235" s="106"/>
      <c r="AA235" s="55"/>
      <c r="AB235" s="55"/>
      <c r="AC235" s="106"/>
      <c r="AD235" s="106"/>
      <c r="AE235" s="106"/>
      <c r="AF235" s="55"/>
      <c r="AG235" s="106"/>
      <c r="AH235" s="55"/>
      <c r="AI235" s="106"/>
      <c r="AJ235" s="106"/>
      <c r="AK235" s="55"/>
      <c r="AL235" s="55"/>
      <c r="AM235" s="55"/>
      <c r="AN235" s="55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8"/>
      <c r="BH235" s="108"/>
      <c r="BI235" s="108"/>
      <c r="BJ235" s="108"/>
      <c r="BK235" s="55">
        <v>30</v>
      </c>
      <c r="BL235" s="55">
        <f>BE235+BG235+BH235+BI235+BJ235+BK235</f>
        <v>30</v>
      </c>
      <c r="BM235" s="55">
        <f>BF235+BK235</f>
        <v>30</v>
      </c>
      <c r="BN235" s="106"/>
      <c r="BO235" s="106"/>
      <c r="BP235" s="106"/>
      <c r="BQ235" s="106"/>
      <c r="BR235" s="55">
        <f>BL235+BN235+BO235+BP235+BQ235</f>
        <v>30</v>
      </c>
      <c r="BS235" s="55">
        <f>BM235+BQ235</f>
        <v>30</v>
      </c>
      <c r="BT235" s="107"/>
      <c r="BU235" s="107"/>
      <c r="BV235" s="107"/>
      <c r="BW235" s="107"/>
      <c r="BX235" s="107"/>
      <c r="BY235" s="55">
        <f>BR235+BT235+BU235+BV235+BW235+BX235</f>
        <v>30</v>
      </c>
      <c r="BZ235" s="55">
        <f>BS235+BX235</f>
        <v>30</v>
      </c>
      <c r="CA235" s="106"/>
      <c r="CB235" s="106"/>
      <c r="CC235" s="106"/>
      <c r="CD235" s="106"/>
      <c r="CE235" s="106"/>
      <c r="CF235" s="55">
        <f>BY235+CA235+CB235+CC235+CE235</f>
        <v>30</v>
      </c>
      <c r="CG235" s="55">
        <f>BZ235+CE235</f>
        <v>30</v>
      </c>
      <c r="CH235" s="106"/>
      <c r="CI235" s="106"/>
      <c r="CJ235" s="106"/>
      <c r="CK235" s="106"/>
      <c r="CL235" s="106"/>
      <c r="CM235" s="106"/>
      <c r="CN235" s="106"/>
      <c r="CO235" s="55">
        <f>CF235+CH235+CI235+CJ235+CM235+CN235</f>
        <v>30</v>
      </c>
      <c r="CP235" s="55">
        <f>CG235+CN235</f>
        <v>30</v>
      </c>
      <c r="CQ235" s="55"/>
      <c r="CR235" s="106"/>
      <c r="CS235" s="106"/>
      <c r="CT235" s="106"/>
      <c r="CU235" s="106"/>
      <c r="CV235" s="55">
        <v>10280</v>
      </c>
      <c r="CW235" s="55">
        <f t="shared" si="333"/>
        <v>10310</v>
      </c>
      <c r="CX235" s="55">
        <f t="shared" si="334"/>
        <v>10310</v>
      </c>
      <c r="CY235" s="55"/>
      <c r="CZ235" s="106"/>
      <c r="DA235" s="106"/>
      <c r="DB235" s="106"/>
      <c r="DC235" s="106"/>
      <c r="DD235" s="106"/>
      <c r="DE235" s="55">
        <f t="shared" si="335"/>
        <v>10310</v>
      </c>
      <c r="DF235" s="55">
        <f t="shared" si="336"/>
        <v>10310</v>
      </c>
    </row>
    <row r="236" spans="1:110" s="18" customFormat="1" ht="77.25" customHeight="1">
      <c r="A236" s="63" t="s">
        <v>508</v>
      </c>
      <c r="B236" s="64" t="s">
        <v>142</v>
      </c>
      <c r="C236" s="64" t="s">
        <v>148</v>
      </c>
      <c r="D236" s="65" t="s">
        <v>415</v>
      </c>
      <c r="E236" s="64" t="s">
        <v>503</v>
      </c>
      <c r="F236" s="55"/>
      <c r="G236" s="55"/>
      <c r="H236" s="55"/>
      <c r="I236" s="55"/>
      <c r="J236" s="55"/>
      <c r="K236" s="106"/>
      <c r="L236" s="106"/>
      <c r="M236" s="55"/>
      <c r="N236" s="55"/>
      <c r="O236" s="55"/>
      <c r="P236" s="55"/>
      <c r="Q236" s="55"/>
      <c r="R236" s="106"/>
      <c r="S236" s="106"/>
      <c r="T236" s="55"/>
      <c r="U236" s="55"/>
      <c r="V236" s="106"/>
      <c r="W236" s="106"/>
      <c r="X236" s="55"/>
      <c r="Y236" s="55"/>
      <c r="Z236" s="106"/>
      <c r="AA236" s="55"/>
      <c r="AB236" s="55"/>
      <c r="AC236" s="106"/>
      <c r="AD236" s="106"/>
      <c r="AE236" s="106"/>
      <c r="AF236" s="55"/>
      <c r="AG236" s="106"/>
      <c r="AH236" s="55"/>
      <c r="AI236" s="106"/>
      <c r="AJ236" s="106"/>
      <c r="AK236" s="55"/>
      <c r="AL236" s="55"/>
      <c r="AM236" s="55"/>
      <c r="AN236" s="55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8"/>
      <c r="BH236" s="108"/>
      <c r="BI236" s="108"/>
      <c r="BJ236" s="108"/>
      <c r="BK236" s="55"/>
      <c r="BL236" s="55"/>
      <c r="BM236" s="55"/>
      <c r="BN236" s="106"/>
      <c r="BO236" s="106"/>
      <c r="BP236" s="106"/>
      <c r="BQ236" s="106"/>
      <c r="BR236" s="55"/>
      <c r="BS236" s="55"/>
      <c r="BT236" s="107"/>
      <c r="BU236" s="107"/>
      <c r="BV236" s="107"/>
      <c r="BW236" s="107"/>
      <c r="BX236" s="107"/>
      <c r="BY236" s="55"/>
      <c r="BZ236" s="55"/>
      <c r="CA236" s="106"/>
      <c r="CB236" s="106"/>
      <c r="CC236" s="106"/>
      <c r="CD236" s="106"/>
      <c r="CE236" s="106"/>
      <c r="CF236" s="55"/>
      <c r="CG236" s="55"/>
      <c r="CH236" s="106"/>
      <c r="CI236" s="106"/>
      <c r="CJ236" s="106"/>
      <c r="CK236" s="106"/>
      <c r="CL236" s="106"/>
      <c r="CM236" s="106"/>
      <c r="CN236" s="106"/>
      <c r="CO236" s="55"/>
      <c r="CP236" s="55"/>
      <c r="CQ236" s="55"/>
      <c r="CR236" s="106"/>
      <c r="CS236" s="106"/>
      <c r="CT236" s="106"/>
      <c r="CU236" s="106"/>
      <c r="CV236" s="55">
        <v>22438</v>
      </c>
      <c r="CW236" s="55">
        <f t="shared" si="333"/>
        <v>22438</v>
      </c>
      <c r="CX236" s="55">
        <f t="shared" si="334"/>
        <v>22438</v>
      </c>
      <c r="CY236" s="55"/>
      <c r="CZ236" s="106"/>
      <c r="DA236" s="106"/>
      <c r="DB236" s="106"/>
      <c r="DC236" s="106"/>
      <c r="DD236" s="106"/>
      <c r="DE236" s="55">
        <f t="shared" si="335"/>
        <v>22438</v>
      </c>
      <c r="DF236" s="55">
        <f t="shared" si="336"/>
        <v>22438</v>
      </c>
    </row>
    <row r="237" spans="1:110" s="18" customFormat="1" ht="102" customHeight="1">
      <c r="A237" s="63" t="s">
        <v>509</v>
      </c>
      <c r="B237" s="64" t="s">
        <v>142</v>
      </c>
      <c r="C237" s="64" t="s">
        <v>148</v>
      </c>
      <c r="D237" s="65" t="s">
        <v>415</v>
      </c>
      <c r="E237" s="64" t="s">
        <v>505</v>
      </c>
      <c r="F237" s="55"/>
      <c r="G237" s="55"/>
      <c r="H237" s="55"/>
      <c r="I237" s="55"/>
      <c r="J237" s="55"/>
      <c r="K237" s="106"/>
      <c r="L237" s="106"/>
      <c r="M237" s="55"/>
      <c r="N237" s="55"/>
      <c r="O237" s="55"/>
      <c r="P237" s="55"/>
      <c r="Q237" s="55"/>
      <c r="R237" s="106"/>
      <c r="S237" s="106"/>
      <c r="T237" s="55"/>
      <c r="U237" s="55"/>
      <c r="V237" s="106"/>
      <c r="W237" s="106"/>
      <c r="X237" s="55"/>
      <c r="Y237" s="55"/>
      <c r="Z237" s="106"/>
      <c r="AA237" s="55"/>
      <c r="AB237" s="55"/>
      <c r="AC237" s="106"/>
      <c r="AD237" s="106"/>
      <c r="AE237" s="106"/>
      <c r="AF237" s="55"/>
      <c r="AG237" s="106"/>
      <c r="AH237" s="55"/>
      <c r="AI237" s="106"/>
      <c r="AJ237" s="106"/>
      <c r="AK237" s="55"/>
      <c r="AL237" s="55"/>
      <c r="AM237" s="55"/>
      <c r="AN237" s="55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8"/>
      <c r="BH237" s="108"/>
      <c r="BI237" s="108"/>
      <c r="BJ237" s="108"/>
      <c r="BK237" s="55"/>
      <c r="BL237" s="55"/>
      <c r="BM237" s="55"/>
      <c r="BN237" s="106"/>
      <c r="BO237" s="106"/>
      <c r="BP237" s="106"/>
      <c r="BQ237" s="106"/>
      <c r="BR237" s="55"/>
      <c r="BS237" s="55"/>
      <c r="BT237" s="107"/>
      <c r="BU237" s="107"/>
      <c r="BV237" s="107"/>
      <c r="BW237" s="107"/>
      <c r="BX237" s="107"/>
      <c r="BY237" s="55"/>
      <c r="BZ237" s="55"/>
      <c r="CA237" s="106"/>
      <c r="CB237" s="106"/>
      <c r="CC237" s="106"/>
      <c r="CD237" s="106"/>
      <c r="CE237" s="106"/>
      <c r="CF237" s="55"/>
      <c r="CG237" s="55"/>
      <c r="CH237" s="106"/>
      <c r="CI237" s="106"/>
      <c r="CJ237" s="106"/>
      <c r="CK237" s="106"/>
      <c r="CL237" s="106"/>
      <c r="CM237" s="106"/>
      <c r="CN237" s="106"/>
      <c r="CO237" s="55"/>
      <c r="CP237" s="55"/>
      <c r="CQ237" s="55"/>
      <c r="CR237" s="106"/>
      <c r="CS237" s="106"/>
      <c r="CT237" s="106"/>
      <c r="CU237" s="106"/>
      <c r="CV237" s="55">
        <v>6632</v>
      </c>
      <c r="CW237" s="55">
        <f t="shared" si="333"/>
        <v>6632</v>
      </c>
      <c r="CX237" s="55">
        <f t="shared" si="334"/>
        <v>6632</v>
      </c>
      <c r="CY237" s="55"/>
      <c r="CZ237" s="106"/>
      <c r="DA237" s="106"/>
      <c r="DB237" s="106"/>
      <c r="DC237" s="106"/>
      <c r="DD237" s="106"/>
      <c r="DE237" s="55">
        <f t="shared" si="335"/>
        <v>6632</v>
      </c>
      <c r="DF237" s="55">
        <f t="shared" si="336"/>
        <v>6632</v>
      </c>
    </row>
    <row r="238" spans="1:110" s="18" customFormat="1" ht="44.25" customHeight="1">
      <c r="A238" s="63" t="s">
        <v>304</v>
      </c>
      <c r="B238" s="64" t="s">
        <v>142</v>
      </c>
      <c r="C238" s="64" t="s">
        <v>148</v>
      </c>
      <c r="D238" s="65" t="s">
        <v>415</v>
      </c>
      <c r="E238" s="64" t="s">
        <v>302</v>
      </c>
      <c r="F238" s="55"/>
      <c r="G238" s="55"/>
      <c r="H238" s="55"/>
      <c r="I238" s="55"/>
      <c r="J238" s="55"/>
      <c r="K238" s="106"/>
      <c r="L238" s="106"/>
      <c r="M238" s="55"/>
      <c r="N238" s="55"/>
      <c r="O238" s="55"/>
      <c r="P238" s="55"/>
      <c r="Q238" s="55"/>
      <c r="R238" s="106"/>
      <c r="S238" s="106"/>
      <c r="T238" s="55"/>
      <c r="U238" s="55"/>
      <c r="V238" s="106"/>
      <c r="W238" s="106"/>
      <c r="X238" s="55"/>
      <c r="Y238" s="55"/>
      <c r="Z238" s="106"/>
      <c r="AA238" s="55"/>
      <c r="AB238" s="55"/>
      <c r="AC238" s="106"/>
      <c r="AD238" s="106"/>
      <c r="AE238" s="106"/>
      <c r="AF238" s="55"/>
      <c r="AG238" s="106"/>
      <c r="AH238" s="55"/>
      <c r="AI238" s="106"/>
      <c r="AJ238" s="106"/>
      <c r="AK238" s="55"/>
      <c r="AL238" s="55"/>
      <c r="AM238" s="55"/>
      <c r="AN238" s="55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8"/>
      <c r="BH238" s="108"/>
      <c r="BI238" s="108"/>
      <c r="BJ238" s="108"/>
      <c r="BK238" s="55"/>
      <c r="BL238" s="55"/>
      <c r="BM238" s="55"/>
      <c r="BN238" s="106"/>
      <c r="BO238" s="106"/>
      <c r="BP238" s="106"/>
      <c r="BQ238" s="106"/>
      <c r="BR238" s="55"/>
      <c r="BS238" s="55"/>
      <c r="BT238" s="107"/>
      <c r="BU238" s="107"/>
      <c r="BV238" s="107"/>
      <c r="BW238" s="107"/>
      <c r="BX238" s="107"/>
      <c r="BY238" s="55"/>
      <c r="BZ238" s="55"/>
      <c r="CA238" s="106"/>
      <c r="CB238" s="106"/>
      <c r="CC238" s="106"/>
      <c r="CD238" s="106"/>
      <c r="CE238" s="106"/>
      <c r="CF238" s="55"/>
      <c r="CG238" s="55"/>
      <c r="CH238" s="106"/>
      <c r="CI238" s="106"/>
      <c r="CJ238" s="106"/>
      <c r="CK238" s="106"/>
      <c r="CL238" s="106"/>
      <c r="CM238" s="106"/>
      <c r="CN238" s="106"/>
      <c r="CO238" s="55"/>
      <c r="CP238" s="55"/>
      <c r="CQ238" s="55"/>
      <c r="CR238" s="106"/>
      <c r="CS238" s="106"/>
      <c r="CT238" s="106"/>
      <c r="CU238" s="106"/>
      <c r="CV238" s="55">
        <v>4642</v>
      </c>
      <c r="CW238" s="55">
        <f t="shared" si="333"/>
        <v>4642</v>
      </c>
      <c r="CX238" s="55">
        <f t="shared" si="334"/>
        <v>4642</v>
      </c>
      <c r="CY238" s="55"/>
      <c r="CZ238" s="106"/>
      <c r="DA238" s="106"/>
      <c r="DB238" s="106"/>
      <c r="DC238" s="106"/>
      <c r="DD238" s="106"/>
      <c r="DE238" s="55">
        <f t="shared" si="335"/>
        <v>4642</v>
      </c>
      <c r="DF238" s="55">
        <f t="shared" si="336"/>
        <v>4642</v>
      </c>
    </row>
    <row r="239" spans="1:110" s="18" customFormat="1" ht="69.75" customHeight="1">
      <c r="A239" s="63" t="s">
        <v>305</v>
      </c>
      <c r="B239" s="64" t="s">
        <v>142</v>
      </c>
      <c r="C239" s="64" t="s">
        <v>148</v>
      </c>
      <c r="D239" s="65" t="s">
        <v>415</v>
      </c>
      <c r="E239" s="64" t="s">
        <v>303</v>
      </c>
      <c r="F239" s="55"/>
      <c r="G239" s="55"/>
      <c r="H239" s="55"/>
      <c r="I239" s="55"/>
      <c r="J239" s="55"/>
      <c r="K239" s="106"/>
      <c r="L239" s="106"/>
      <c r="M239" s="55"/>
      <c r="N239" s="55"/>
      <c r="O239" s="55"/>
      <c r="P239" s="55"/>
      <c r="Q239" s="55"/>
      <c r="R239" s="106"/>
      <c r="S239" s="106"/>
      <c r="T239" s="55"/>
      <c r="U239" s="55"/>
      <c r="V239" s="106"/>
      <c r="W239" s="106"/>
      <c r="X239" s="55"/>
      <c r="Y239" s="55"/>
      <c r="Z239" s="106"/>
      <c r="AA239" s="55"/>
      <c r="AB239" s="55"/>
      <c r="AC239" s="106"/>
      <c r="AD239" s="106"/>
      <c r="AE239" s="106"/>
      <c r="AF239" s="55"/>
      <c r="AG239" s="106"/>
      <c r="AH239" s="55"/>
      <c r="AI239" s="106"/>
      <c r="AJ239" s="106"/>
      <c r="AK239" s="55"/>
      <c r="AL239" s="55"/>
      <c r="AM239" s="55"/>
      <c r="AN239" s="55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8"/>
      <c r="BH239" s="108"/>
      <c r="BI239" s="108"/>
      <c r="BJ239" s="108"/>
      <c r="BK239" s="55"/>
      <c r="BL239" s="55"/>
      <c r="BM239" s="55"/>
      <c r="BN239" s="106"/>
      <c r="BO239" s="106"/>
      <c r="BP239" s="106"/>
      <c r="BQ239" s="106"/>
      <c r="BR239" s="55"/>
      <c r="BS239" s="55"/>
      <c r="BT239" s="107"/>
      <c r="BU239" s="107"/>
      <c r="BV239" s="107"/>
      <c r="BW239" s="107"/>
      <c r="BX239" s="107"/>
      <c r="BY239" s="55"/>
      <c r="BZ239" s="55"/>
      <c r="CA239" s="106"/>
      <c r="CB239" s="106"/>
      <c r="CC239" s="106"/>
      <c r="CD239" s="106"/>
      <c r="CE239" s="106"/>
      <c r="CF239" s="55"/>
      <c r="CG239" s="55"/>
      <c r="CH239" s="106"/>
      <c r="CI239" s="106"/>
      <c r="CJ239" s="106"/>
      <c r="CK239" s="106"/>
      <c r="CL239" s="106"/>
      <c r="CM239" s="106"/>
      <c r="CN239" s="106"/>
      <c r="CO239" s="55"/>
      <c r="CP239" s="55"/>
      <c r="CQ239" s="55"/>
      <c r="CR239" s="106"/>
      <c r="CS239" s="106"/>
      <c r="CT239" s="106"/>
      <c r="CU239" s="106"/>
      <c r="CV239" s="55">
        <v>1658</v>
      </c>
      <c r="CW239" s="55">
        <f t="shared" si="333"/>
        <v>1658</v>
      </c>
      <c r="CX239" s="55">
        <f t="shared" si="334"/>
        <v>1658</v>
      </c>
      <c r="CY239" s="55"/>
      <c r="CZ239" s="106"/>
      <c r="DA239" s="106"/>
      <c r="DB239" s="106"/>
      <c r="DC239" s="106"/>
      <c r="DD239" s="106"/>
      <c r="DE239" s="55">
        <f t="shared" si="335"/>
        <v>1658</v>
      </c>
      <c r="DF239" s="55">
        <f t="shared" si="336"/>
        <v>1658</v>
      </c>
    </row>
    <row r="240" spans="1:110" s="18" customFormat="1" ht="26.25" customHeight="1">
      <c r="A240" s="63" t="s">
        <v>128</v>
      </c>
      <c r="B240" s="64" t="s">
        <v>142</v>
      </c>
      <c r="C240" s="64" t="s">
        <v>148</v>
      </c>
      <c r="D240" s="65" t="s">
        <v>129</v>
      </c>
      <c r="E240" s="64"/>
      <c r="F240" s="55"/>
      <c r="G240" s="55">
        <f t="shared" ref="G240:Q240" si="337">G241</f>
        <v>4737</v>
      </c>
      <c r="H240" s="55">
        <f t="shared" si="337"/>
        <v>4737</v>
      </c>
      <c r="I240" s="55">
        <f t="shared" si="337"/>
        <v>0</v>
      </c>
      <c r="J240" s="55">
        <f t="shared" si="337"/>
        <v>5073</v>
      </c>
      <c r="K240" s="55">
        <f t="shared" si="337"/>
        <v>0</v>
      </c>
      <c r="L240" s="55">
        <f t="shared" si="337"/>
        <v>0</v>
      </c>
      <c r="M240" s="55">
        <f t="shared" si="337"/>
        <v>5073</v>
      </c>
      <c r="N240" s="55">
        <f t="shared" si="337"/>
        <v>-5073</v>
      </c>
      <c r="O240" s="55">
        <f t="shared" si="337"/>
        <v>0</v>
      </c>
      <c r="P240" s="55">
        <f t="shared" si="337"/>
        <v>0</v>
      </c>
      <c r="Q240" s="55">
        <f t="shared" si="337"/>
        <v>0</v>
      </c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7"/>
      <c r="AL240" s="107"/>
      <c r="AM240" s="55">
        <f t="shared" ref="AM240:AZ240" si="338">AM242</f>
        <v>21166</v>
      </c>
      <c r="AN240" s="55">
        <f t="shared" si="338"/>
        <v>21166</v>
      </c>
      <c r="AO240" s="55">
        <f t="shared" si="338"/>
        <v>0</v>
      </c>
      <c r="AP240" s="55">
        <f t="shared" si="338"/>
        <v>0</v>
      </c>
      <c r="AQ240" s="55">
        <f t="shared" si="338"/>
        <v>21166</v>
      </c>
      <c r="AR240" s="55">
        <f t="shared" si="338"/>
        <v>0</v>
      </c>
      <c r="AS240" s="55">
        <f t="shared" si="338"/>
        <v>0</v>
      </c>
      <c r="AT240" s="55">
        <f t="shared" si="338"/>
        <v>21166</v>
      </c>
      <c r="AU240" s="55">
        <f t="shared" si="338"/>
        <v>0</v>
      </c>
      <c r="AV240" s="55">
        <f t="shared" si="338"/>
        <v>0</v>
      </c>
      <c r="AW240" s="55">
        <f t="shared" si="338"/>
        <v>713</v>
      </c>
      <c r="AX240" s="55">
        <f t="shared" si="338"/>
        <v>0</v>
      </c>
      <c r="AY240" s="55">
        <f t="shared" si="338"/>
        <v>21879</v>
      </c>
      <c r="AZ240" s="55">
        <f t="shared" si="338"/>
        <v>0</v>
      </c>
      <c r="BA240" s="55">
        <f t="shared" ref="BA240:BS240" si="339">BA242+BA253</f>
        <v>400</v>
      </c>
      <c r="BB240" s="55">
        <f t="shared" si="339"/>
        <v>0</v>
      </c>
      <c r="BC240" s="55">
        <f t="shared" si="339"/>
        <v>0</v>
      </c>
      <c r="BD240" s="55">
        <f t="shared" si="339"/>
        <v>0</v>
      </c>
      <c r="BE240" s="55">
        <f t="shared" si="339"/>
        <v>22279</v>
      </c>
      <c r="BF240" s="55">
        <f t="shared" si="339"/>
        <v>0</v>
      </c>
      <c r="BG240" s="55">
        <f t="shared" si="339"/>
        <v>0</v>
      </c>
      <c r="BH240" s="55">
        <f t="shared" si="339"/>
        <v>0</v>
      </c>
      <c r="BI240" s="55">
        <f t="shared" si="339"/>
        <v>0</v>
      </c>
      <c r="BJ240" s="55">
        <f t="shared" si="339"/>
        <v>0</v>
      </c>
      <c r="BK240" s="55">
        <f t="shared" si="339"/>
        <v>0</v>
      </c>
      <c r="BL240" s="55">
        <f t="shared" si="339"/>
        <v>22279</v>
      </c>
      <c r="BM240" s="55">
        <f t="shared" si="339"/>
        <v>0</v>
      </c>
      <c r="BN240" s="55">
        <f t="shared" si="339"/>
        <v>-800</v>
      </c>
      <c r="BO240" s="55">
        <f t="shared" si="339"/>
        <v>14974</v>
      </c>
      <c r="BP240" s="55">
        <f t="shared" si="339"/>
        <v>1207</v>
      </c>
      <c r="BQ240" s="55">
        <f t="shared" si="339"/>
        <v>0</v>
      </c>
      <c r="BR240" s="55">
        <f t="shared" si="339"/>
        <v>37660</v>
      </c>
      <c r="BS240" s="55">
        <f t="shared" si="339"/>
        <v>0</v>
      </c>
      <c r="BT240" s="55">
        <f t="shared" ref="BT240:BZ240" si="340">BT242+BT253</f>
        <v>0</v>
      </c>
      <c r="BU240" s="55">
        <f t="shared" si="340"/>
        <v>0</v>
      </c>
      <c r="BV240" s="55">
        <f t="shared" si="340"/>
        <v>0</v>
      </c>
      <c r="BW240" s="55">
        <f t="shared" si="340"/>
        <v>0</v>
      </c>
      <c r="BX240" s="55">
        <f t="shared" si="340"/>
        <v>0</v>
      </c>
      <c r="BY240" s="55">
        <f t="shared" si="340"/>
        <v>37660</v>
      </c>
      <c r="BZ240" s="55">
        <f t="shared" si="340"/>
        <v>0</v>
      </c>
      <c r="CA240" s="55">
        <f t="shared" ref="CA240:DF240" si="341">CA242+CA251+CA253+CA255</f>
        <v>6614</v>
      </c>
      <c r="CB240" s="55">
        <f t="shared" si="341"/>
        <v>0</v>
      </c>
      <c r="CC240" s="55">
        <f t="shared" si="341"/>
        <v>0</v>
      </c>
      <c r="CD240" s="55">
        <f>CD242+CD251+CD253+CD255</f>
        <v>0</v>
      </c>
      <c r="CE240" s="55">
        <f t="shared" si="341"/>
        <v>0</v>
      </c>
      <c r="CF240" s="55">
        <f t="shared" si="341"/>
        <v>44274</v>
      </c>
      <c r="CG240" s="55">
        <f t="shared" si="341"/>
        <v>0</v>
      </c>
      <c r="CH240" s="55">
        <f t="shared" si="341"/>
        <v>0</v>
      </c>
      <c r="CI240" s="55">
        <f t="shared" si="341"/>
        <v>0</v>
      </c>
      <c r="CJ240" s="55">
        <f t="shared" si="341"/>
        <v>-1116</v>
      </c>
      <c r="CK240" s="55"/>
      <c r="CL240" s="55"/>
      <c r="CM240" s="55">
        <f t="shared" si="341"/>
        <v>0</v>
      </c>
      <c r="CN240" s="55">
        <f t="shared" si="341"/>
        <v>0</v>
      </c>
      <c r="CO240" s="55">
        <f t="shared" si="341"/>
        <v>43158</v>
      </c>
      <c r="CP240" s="55">
        <f t="shared" si="341"/>
        <v>0</v>
      </c>
      <c r="CQ240" s="55">
        <f t="shared" si="341"/>
        <v>0</v>
      </c>
      <c r="CR240" s="55">
        <f t="shared" si="341"/>
        <v>0</v>
      </c>
      <c r="CS240" s="55">
        <f t="shared" si="341"/>
        <v>-53</v>
      </c>
      <c r="CT240" s="55">
        <f t="shared" si="341"/>
        <v>0</v>
      </c>
      <c r="CU240" s="55">
        <f t="shared" si="341"/>
        <v>0</v>
      </c>
      <c r="CV240" s="55">
        <f t="shared" si="341"/>
        <v>0</v>
      </c>
      <c r="CW240" s="55">
        <f t="shared" si="341"/>
        <v>43105</v>
      </c>
      <c r="CX240" s="55">
        <f t="shared" si="341"/>
        <v>0</v>
      </c>
      <c r="CY240" s="55">
        <f t="shared" si="341"/>
        <v>0</v>
      </c>
      <c r="CZ240" s="55">
        <f t="shared" si="341"/>
        <v>0</v>
      </c>
      <c r="DA240" s="55">
        <f t="shared" si="341"/>
        <v>0</v>
      </c>
      <c r="DB240" s="55">
        <f t="shared" si="341"/>
        <v>0</v>
      </c>
      <c r="DC240" s="55">
        <f t="shared" si="341"/>
        <v>0</v>
      </c>
      <c r="DD240" s="55">
        <f t="shared" si="341"/>
        <v>0</v>
      </c>
      <c r="DE240" s="55">
        <f t="shared" si="341"/>
        <v>43105</v>
      </c>
      <c r="DF240" s="55">
        <f t="shared" si="341"/>
        <v>0</v>
      </c>
    </row>
    <row r="241" spans="1:110" s="18" customFormat="1" ht="66" hidden="1">
      <c r="A241" s="63" t="s">
        <v>144</v>
      </c>
      <c r="B241" s="64" t="s">
        <v>142</v>
      </c>
      <c r="C241" s="64" t="s">
        <v>148</v>
      </c>
      <c r="D241" s="65" t="s">
        <v>129</v>
      </c>
      <c r="E241" s="64" t="s">
        <v>145</v>
      </c>
      <c r="F241" s="55"/>
      <c r="G241" s="55">
        <f>H241-F241</f>
        <v>4737</v>
      </c>
      <c r="H241" s="55">
        <v>4737</v>
      </c>
      <c r="I241" s="55"/>
      <c r="J241" s="55">
        <v>5073</v>
      </c>
      <c r="K241" s="106"/>
      <c r="L241" s="106"/>
      <c r="M241" s="55">
        <v>5073</v>
      </c>
      <c r="N241" s="55">
        <f>O241-M241</f>
        <v>-5073</v>
      </c>
      <c r="O241" s="55"/>
      <c r="P241" s="55"/>
      <c r="Q241" s="55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7"/>
      <c r="AL241" s="107"/>
      <c r="AM241" s="55"/>
      <c r="AN241" s="55"/>
      <c r="AO241" s="55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8"/>
      <c r="BH241" s="108"/>
      <c r="BI241" s="108"/>
      <c r="BJ241" s="108"/>
      <c r="BK241" s="108"/>
      <c r="BL241" s="108"/>
      <c r="BM241" s="108"/>
      <c r="BN241" s="106"/>
      <c r="BO241" s="106"/>
      <c r="BP241" s="106"/>
      <c r="BQ241" s="106"/>
      <c r="BR241" s="106"/>
      <c r="BS241" s="106"/>
      <c r="BT241" s="107"/>
      <c r="BU241" s="107"/>
      <c r="BV241" s="107"/>
      <c r="BW241" s="107"/>
      <c r="BX241" s="107"/>
      <c r="BY241" s="107"/>
      <c r="BZ241" s="107"/>
      <c r="CA241" s="106"/>
      <c r="CB241" s="106"/>
      <c r="CC241" s="106"/>
      <c r="CD241" s="106"/>
      <c r="CE241" s="106"/>
      <c r="CF241" s="106"/>
      <c r="CG241" s="106"/>
      <c r="CH241" s="106"/>
      <c r="CI241" s="106"/>
      <c r="CJ241" s="106"/>
      <c r="CK241" s="106"/>
      <c r="CL241" s="106"/>
      <c r="CM241" s="106"/>
      <c r="CN241" s="106"/>
      <c r="CO241" s="106"/>
      <c r="CP241" s="106"/>
      <c r="CQ241" s="106"/>
      <c r="CR241" s="106"/>
      <c r="CS241" s="106"/>
      <c r="CT241" s="106"/>
      <c r="CU241" s="106"/>
      <c r="CV241" s="106"/>
      <c r="CW241" s="106"/>
      <c r="CX241" s="106"/>
      <c r="CY241" s="106"/>
      <c r="CZ241" s="106"/>
      <c r="DA241" s="106"/>
      <c r="DB241" s="106"/>
      <c r="DC241" s="106"/>
      <c r="DD241" s="106"/>
      <c r="DE241" s="106"/>
      <c r="DF241" s="106"/>
    </row>
    <row r="242" spans="1:110" s="18" customFormat="1" ht="52.5" customHeight="1">
      <c r="A242" s="63" t="s">
        <v>511</v>
      </c>
      <c r="B242" s="64" t="s">
        <v>142</v>
      </c>
      <c r="C242" s="64" t="s">
        <v>148</v>
      </c>
      <c r="D242" s="65" t="s">
        <v>390</v>
      </c>
      <c r="E242" s="64"/>
      <c r="F242" s="55"/>
      <c r="G242" s="55"/>
      <c r="H242" s="55"/>
      <c r="I242" s="55"/>
      <c r="J242" s="55"/>
      <c r="K242" s="106"/>
      <c r="L242" s="106"/>
      <c r="M242" s="55"/>
      <c r="N242" s="55"/>
      <c r="O242" s="55"/>
      <c r="P242" s="55"/>
      <c r="Q242" s="55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7"/>
      <c r="AL242" s="107"/>
      <c r="AM242" s="55">
        <f t="shared" ref="AM242:BM242" si="342">AM243+AM244+AM245+AM246+AM247+AM248</f>
        <v>21166</v>
      </c>
      <c r="AN242" s="55">
        <f t="shared" si="342"/>
        <v>21166</v>
      </c>
      <c r="AO242" s="55">
        <f t="shared" si="342"/>
        <v>0</v>
      </c>
      <c r="AP242" s="55">
        <f t="shared" si="342"/>
        <v>0</v>
      </c>
      <c r="AQ242" s="55">
        <f t="shared" si="342"/>
        <v>21166</v>
      </c>
      <c r="AR242" s="55">
        <f t="shared" si="342"/>
        <v>0</v>
      </c>
      <c r="AS242" s="55">
        <f t="shared" si="342"/>
        <v>0</v>
      </c>
      <c r="AT242" s="55">
        <f t="shared" si="342"/>
        <v>21166</v>
      </c>
      <c r="AU242" s="55">
        <f t="shared" si="342"/>
        <v>0</v>
      </c>
      <c r="AV242" s="55">
        <f t="shared" si="342"/>
        <v>0</v>
      </c>
      <c r="AW242" s="55">
        <f t="shared" si="342"/>
        <v>713</v>
      </c>
      <c r="AX242" s="55">
        <f t="shared" si="342"/>
        <v>0</v>
      </c>
      <c r="AY242" s="55">
        <f t="shared" si="342"/>
        <v>21879</v>
      </c>
      <c r="AZ242" s="55">
        <f t="shared" si="342"/>
        <v>0</v>
      </c>
      <c r="BA242" s="55">
        <f t="shared" si="342"/>
        <v>0</v>
      </c>
      <c r="BB242" s="55">
        <f t="shared" si="342"/>
        <v>0</v>
      </c>
      <c r="BC242" s="55">
        <f t="shared" si="342"/>
        <v>0</v>
      </c>
      <c r="BD242" s="55">
        <f t="shared" si="342"/>
        <v>0</v>
      </c>
      <c r="BE242" s="55">
        <f t="shared" si="342"/>
        <v>21879</v>
      </c>
      <c r="BF242" s="55">
        <f t="shared" si="342"/>
        <v>0</v>
      </c>
      <c r="BG242" s="55">
        <f t="shared" si="342"/>
        <v>0</v>
      </c>
      <c r="BH242" s="55">
        <f t="shared" si="342"/>
        <v>0</v>
      </c>
      <c r="BI242" s="55">
        <f t="shared" si="342"/>
        <v>0</v>
      </c>
      <c r="BJ242" s="55">
        <f t="shared" si="342"/>
        <v>0</v>
      </c>
      <c r="BK242" s="55">
        <f t="shared" si="342"/>
        <v>0</v>
      </c>
      <c r="BL242" s="55">
        <f t="shared" si="342"/>
        <v>21879</v>
      </c>
      <c r="BM242" s="55">
        <f t="shared" si="342"/>
        <v>0</v>
      </c>
      <c r="BN242" s="55">
        <f t="shared" ref="BN242:BS242" si="343">BN243+BN244+BN245+BN246+BN247+BN248+BN249+BN250</f>
        <v>-800</v>
      </c>
      <c r="BO242" s="55">
        <f t="shared" si="343"/>
        <v>14974</v>
      </c>
      <c r="BP242" s="55">
        <f t="shared" si="343"/>
        <v>1207</v>
      </c>
      <c r="BQ242" s="55">
        <f t="shared" si="343"/>
        <v>0</v>
      </c>
      <c r="BR242" s="55">
        <f t="shared" si="343"/>
        <v>37260</v>
      </c>
      <c r="BS242" s="55">
        <f t="shared" si="343"/>
        <v>0</v>
      </c>
      <c r="BT242" s="55">
        <f t="shared" ref="BT242:DF242" si="344">BT243+BT244+BT245+BT246+BT247+BT248+BT249+BT250</f>
        <v>0</v>
      </c>
      <c r="BU242" s="55">
        <f>BU243+BU244+BU245+BU246+BU247+BU248+BU249+BU250</f>
        <v>0</v>
      </c>
      <c r="BV242" s="55">
        <f>BV243+BV244+BV245+BV246+BV247+BV248+BV249+BV250</f>
        <v>0</v>
      </c>
      <c r="BW242" s="55">
        <f>BW243+BW244+BW245+BW246+BW247+BW248+BW249+BW250</f>
        <v>0</v>
      </c>
      <c r="BX242" s="55">
        <f>BX243+BX244+BX245+BX246+BX247+BX248+BX249+BX250</f>
        <v>0</v>
      </c>
      <c r="BY242" s="55">
        <f t="shared" si="344"/>
        <v>37260</v>
      </c>
      <c r="BZ242" s="55">
        <f t="shared" si="344"/>
        <v>0</v>
      </c>
      <c r="CA242" s="55">
        <f t="shared" si="344"/>
        <v>0</v>
      </c>
      <c r="CB242" s="55">
        <f t="shared" si="344"/>
        <v>0</v>
      </c>
      <c r="CC242" s="55">
        <f t="shared" si="344"/>
        <v>0</v>
      </c>
      <c r="CD242" s="55">
        <f>CD243+CD244+CD245+CD246+CD247+CD248+CD249+CD250</f>
        <v>0</v>
      </c>
      <c r="CE242" s="55">
        <f t="shared" si="344"/>
        <v>0</v>
      </c>
      <c r="CF242" s="55">
        <f t="shared" si="344"/>
        <v>37260</v>
      </c>
      <c r="CG242" s="55">
        <f t="shared" si="344"/>
        <v>0</v>
      </c>
      <c r="CH242" s="55">
        <f t="shared" si="344"/>
        <v>0</v>
      </c>
      <c r="CI242" s="55">
        <f t="shared" si="344"/>
        <v>0</v>
      </c>
      <c r="CJ242" s="55">
        <f t="shared" si="344"/>
        <v>-1116</v>
      </c>
      <c r="CK242" s="55"/>
      <c r="CL242" s="55"/>
      <c r="CM242" s="55">
        <f t="shared" si="344"/>
        <v>0</v>
      </c>
      <c r="CN242" s="55">
        <f t="shared" si="344"/>
        <v>0</v>
      </c>
      <c r="CO242" s="55">
        <f t="shared" si="344"/>
        <v>36144</v>
      </c>
      <c r="CP242" s="55">
        <f t="shared" si="344"/>
        <v>0</v>
      </c>
      <c r="CQ242" s="55">
        <f t="shared" si="344"/>
        <v>0</v>
      </c>
      <c r="CR242" s="55">
        <f t="shared" si="344"/>
        <v>0</v>
      </c>
      <c r="CS242" s="55">
        <f t="shared" si="344"/>
        <v>0</v>
      </c>
      <c r="CT242" s="55">
        <f t="shared" si="344"/>
        <v>0</v>
      </c>
      <c r="CU242" s="55">
        <f t="shared" si="344"/>
        <v>0</v>
      </c>
      <c r="CV242" s="55">
        <f t="shared" si="344"/>
        <v>0</v>
      </c>
      <c r="CW242" s="55">
        <f t="shared" si="344"/>
        <v>36144</v>
      </c>
      <c r="CX242" s="55">
        <f t="shared" si="344"/>
        <v>0</v>
      </c>
      <c r="CY242" s="55">
        <f t="shared" si="344"/>
        <v>0</v>
      </c>
      <c r="CZ242" s="55">
        <f t="shared" si="344"/>
        <v>0</v>
      </c>
      <c r="DA242" s="55">
        <f t="shared" si="344"/>
        <v>0</v>
      </c>
      <c r="DB242" s="55">
        <f t="shared" si="344"/>
        <v>0</v>
      </c>
      <c r="DC242" s="55">
        <f t="shared" si="344"/>
        <v>0</v>
      </c>
      <c r="DD242" s="55">
        <f t="shared" si="344"/>
        <v>0</v>
      </c>
      <c r="DE242" s="55">
        <f t="shared" si="344"/>
        <v>36144</v>
      </c>
      <c r="DF242" s="55">
        <f t="shared" si="344"/>
        <v>0</v>
      </c>
    </row>
    <row r="243" spans="1:110" s="18" customFormat="1" ht="58.5" customHeight="1">
      <c r="A243" s="63" t="s">
        <v>144</v>
      </c>
      <c r="B243" s="64" t="s">
        <v>142</v>
      </c>
      <c r="C243" s="64" t="s">
        <v>148</v>
      </c>
      <c r="D243" s="65" t="s">
        <v>390</v>
      </c>
      <c r="E243" s="64" t="s">
        <v>145</v>
      </c>
      <c r="F243" s="55"/>
      <c r="G243" s="55"/>
      <c r="H243" s="55"/>
      <c r="I243" s="55"/>
      <c r="J243" s="55"/>
      <c r="K243" s="106"/>
      <c r="L243" s="106"/>
      <c r="M243" s="55"/>
      <c r="N243" s="55"/>
      <c r="O243" s="55"/>
      <c r="P243" s="55"/>
      <c r="Q243" s="55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7"/>
      <c r="AL243" s="107"/>
      <c r="AM243" s="55">
        <f t="shared" ref="AM243:AM248" si="345">AN243-AK243</f>
        <v>1140</v>
      </c>
      <c r="AN243" s="55">
        <f>1000+140</f>
        <v>1140</v>
      </c>
      <c r="AO243" s="55"/>
      <c r="AP243" s="106"/>
      <c r="AQ243" s="55">
        <f t="shared" ref="AQ243:AQ248" si="346">AN243+AP243</f>
        <v>1140</v>
      </c>
      <c r="AR243" s="56">
        <f t="shared" ref="AR243:AR248" si="347">AO243</f>
        <v>0</v>
      </c>
      <c r="AS243" s="106"/>
      <c r="AT243" s="55">
        <f t="shared" ref="AT243:AT248" si="348">AQ243+AS243</f>
        <v>1140</v>
      </c>
      <c r="AU243" s="56">
        <f t="shared" ref="AU243:AU248" si="349">AR243</f>
        <v>0</v>
      </c>
      <c r="AV243" s="56"/>
      <c r="AW243" s="56">
        <f>672+38</f>
        <v>710</v>
      </c>
      <c r="AX243" s="106"/>
      <c r="AY243" s="55">
        <f t="shared" ref="AY243:AY248" si="350">AT243+AV243+AW243+AX243</f>
        <v>1850</v>
      </c>
      <c r="AZ243" s="55">
        <f t="shared" ref="AZ243:AZ248" si="351">AU243+AX243</f>
        <v>0</v>
      </c>
      <c r="BA243" s="106"/>
      <c r="BB243" s="106"/>
      <c r="BC243" s="106"/>
      <c r="BD243" s="106"/>
      <c r="BE243" s="55">
        <f t="shared" ref="BE243:BE248" si="352">AY243+BA243+BB243+BC243+BD243</f>
        <v>1850</v>
      </c>
      <c r="BF243" s="56">
        <f t="shared" ref="BF243:BF248" si="353">AZ243+BD243</f>
        <v>0</v>
      </c>
      <c r="BG243" s="55"/>
      <c r="BH243" s="55"/>
      <c r="BI243" s="108"/>
      <c r="BJ243" s="108"/>
      <c r="BK243" s="108"/>
      <c r="BL243" s="55">
        <f t="shared" ref="BL243:BL248" si="354">BE243+BG243+BH243+BI243+BJ243+BK243</f>
        <v>1850</v>
      </c>
      <c r="BM243" s="55">
        <f t="shared" ref="BM243:BM248" si="355">BF243+BK243</f>
        <v>0</v>
      </c>
      <c r="BN243" s="106"/>
      <c r="BO243" s="55">
        <v>2860</v>
      </c>
      <c r="BP243" s="106"/>
      <c r="BQ243" s="106"/>
      <c r="BR243" s="55">
        <f t="shared" ref="BR243:BR248" si="356">BL243+BN243+BO243+BP243+BQ243</f>
        <v>4710</v>
      </c>
      <c r="BS243" s="55">
        <f t="shared" ref="BS243:BS248" si="357">BM243+BQ243</f>
        <v>0</v>
      </c>
      <c r="BT243" s="107"/>
      <c r="BU243" s="107"/>
      <c r="BV243" s="107"/>
      <c r="BW243" s="107"/>
      <c r="BX243" s="107"/>
      <c r="BY243" s="55">
        <f>BR243+BT243+BU243+BV243+BW243+BX243</f>
        <v>4710</v>
      </c>
      <c r="BZ243" s="55">
        <f t="shared" ref="BZ243:BZ248" si="358">BS243+BX243</f>
        <v>0</v>
      </c>
      <c r="CA243" s="106"/>
      <c r="CB243" s="106"/>
      <c r="CC243" s="106"/>
      <c r="CD243" s="106"/>
      <c r="CE243" s="106"/>
      <c r="CF243" s="55">
        <f>BY243+CA243+CB243+CC243+CE243</f>
        <v>4710</v>
      </c>
      <c r="CG243" s="55">
        <f>BZ243+CE243</f>
        <v>0</v>
      </c>
      <c r="CH243" s="56">
        <v>-1500</v>
      </c>
      <c r="CI243" s="106"/>
      <c r="CJ243" s="55">
        <v>-1000</v>
      </c>
      <c r="CK243" s="55"/>
      <c r="CL243" s="55"/>
      <c r="CM243" s="106"/>
      <c r="CN243" s="106"/>
      <c r="CO243" s="55">
        <f>CF243+CH243+CI243+CJ243+CM243+CN243</f>
        <v>2210</v>
      </c>
      <c r="CP243" s="55">
        <f>CG243+CN243</f>
        <v>0</v>
      </c>
      <c r="CQ243" s="55"/>
      <c r="CR243" s="106"/>
      <c r="CS243" s="106"/>
      <c r="CT243" s="106"/>
      <c r="CU243" s="106"/>
      <c r="CV243" s="106"/>
      <c r="CW243" s="55">
        <f>CO243+CQ243+CR243+CS243+CT243+CU243+CV243</f>
        <v>2210</v>
      </c>
      <c r="CX243" s="55">
        <f>CP243+CV243</f>
        <v>0</v>
      </c>
      <c r="CY243" s="55"/>
      <c r="CZ243" s="106"/>
      <c r="DA243" s="106"/>
      <c r="DB243" s="106"/>
      <c r="DC243" s="106"/>
      <c r="DD243" s="106"/>
      <c r="DE243" s="55">
        <f>CW243+CY243+CZ243+DA243+DB243+DC243+DD243</f>
        <v>2210</v>
      </c>
      <c r="DF243" s="55">
        <f>CX243+DD243</f>
        <v>0</v>
      </c>
    </row>
    <row r="244" spans="1:110" s="18" customFormat="1" ht="154.5" customHeight="1">
      <c r="A244" s="63" t="s">
        <v>507</v>
      </c>
      <c r="B244" s="64" t="s">
        <v>142</v>
      </c>
      <c r="C244" s="64" t="s">
        <v>148</v>
      </c>
      <c r="D244" s="65" t="s">
        <v>390</v>
      </c>
      <c r="E244" s="64" t="s">
        <v>502</v>
      </c>
      <c r="F244" s="55"/>
      <c r="G244" s="55"/>
      <c r="H244" s="55"/>
      <c r="I244" s="55"/>
      <c r="J244" s="55"/>
      <c r="K244" s="106"/>
      <c r="L244" s="106"/>
      <c r="M244" s="55"/>
      <c r="N244" s="55"/>
      <c r="O244" s="55"/>
      <c r="P244" s="55"/>
      <c r="Q244" s="55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7"/>
      <c r="AL244" s="107"/>
      <c r="AM244" s="55">
        <f t="shared" si="345"/>
        <v>16840</v>
      </c>
      <c r="AN244" s="55">
        <v>16840</v>
      </c>
      <c r="AO244" s="55"/>
      <c r="AP244" s="106"/>
      <c r="AQ244" s="55">
        <f t="shared" si="346"/>
        <v>16840</v>
      </c>
      <c r="AR244" s="56">
        <f t="shared" si="347"/>
        <v>0</v>
      </c>
      <c r="AS244" s="106"/>
      <c r="AT244" s="55">
        <f t="shared" si="348"/>
        <v>16840</v>
      </c>
      <c r="AU244" s="56">
        <f t="shared" si="349"/>
        <v>0</v>
      </c>
      <c r="AV244" s="56"/>
      <c r="AW244" s="56">
        <v>3</v>
      </c>
      <c r="AX244" s="106"/>
      <c r="AY244" s="55">
        <f t="shared" si="350"/>
        <v>16843</v>
      </c>
      <c r="AZ244" s="55">
        <f t="shared" si="351"/>
        <v>0</v>
      </c>
      <c r="BA244" s="106"/>
      <c r="BB244" s="106"/>
      <c r="BC244" s="106"/>
      <c r="BD244" s="106"/>
      <c r="BE244" s="55">
        <f t="shared" si="352"/>
        <v>16843</v>
      </c>
      <c r="BF244" s="56">
        <f t="shared" si="353"/>
        <v>0</v>
      </c>
      <c r="BG244" s="55"/>
      <c r="BH244" s="55"/>
      <c r="BI244" s="108"/>
      <c r="BJ244" s="108"/>
      <c r="BK244" s="108"/>
      <c r="BL244" s="55">
        <f t="shared" si="354"/>
        <v>16843</v>
      </c>
      <c r="BM244" s="55">
        <f t="shared" si="355"/>
        <v>0</v>
      </c>
      <c r="BN244" s="106"/>
      <c r="BO244" s="106"/>
      <c r="BP244" s="55">
        <v>1207</v>
      </c>
      <c r="BQ244" s="106"/>
      <c r="BR244" s="55">
        <f t="shared" si="356"/>
        <v>18050</v>
      </c>
      <c r="BS244" s="55">
        <f t="shared" si="357"/>
        <v>0</v>
      </c>
      <c r="BT244" s="107"/>
      <c r="BU244" s="107"/>
      <c r="BV244" s="107"/>
      <c r="BW244" s="107"/>
      <c r="BX244" s="107"/>
      <c r="BY244" s="55">
        <f>BR244+BT244+BU244+BV244+BW244+BX244</f>
        <v>18050</v>
      </c>
      <c r="BZ244" s="55">
        <f t="shared" si="358"/>
        <v>0</v>
      </c>
      <c r="CA244" s="106"/>
      <c r="CB244" s="106"/>
      <c r="CC244" s="106"/>
      <c r="CD244" s="106"/>
      <c r="CE244" s="106"/>
      <c r="CF244" s="55">
        <f t="shared" ref="CF244:CF250" si="359">BY244+CA244+CB244+CC244+CE244</f>
        <v>18050</v>
      </c>
      <c r="CG244" s="55">
        <f t="shared" ref="CG244:CG250" si="360">BZ244+CE244</f>
        <v>0</v>
      </c>
      <c r="CH244" s="56"/>
      <c r="CI244" s="106"/>
      <c r="CJ244" s="56">
        <v>-116</v>
      </c>
      <c r="CK244" s="56"/>
      <c r="CL244" s="56"/>
      <c r="CM244" s="106"/>
      <c r="CN244" s="106"/>
      <c r="CO244" s="55">
        <f>CF244+CH244+CI244+CJ244+CM244+CN244</f>
        <v>17934</v>
      </c>
      <c r="CP244" s="55">
        <f>CG244+CN244</f>
        <v>0</v>
      </c>
      <c r="CQ244" s="55"/>
      <c r="CR244" s="106"/>
      <c r="CS244" s="106"/>
      <c r="CT244" s="106"/>
      <c r="CU244" s="106"/>
      <c r="CV244" s="106"/>
      <c r="CW244" s="55">
        <f t="shared" ref="CW244:CW250" si="361">CO244+CQ244+CR244+CS244+CT244+CU244+CV244</f>
        <v>17934</v>
      </c>
      <c r="CX244" s="55">
        <f t="shared" ref="CX244:CX250" si="362">CP244+CV244</f>
        <v>0</v>
      </c>
      <c r="CY244" s="55"/>
      <c r="CZ244" s="106"/>
      <c r="DA244" s="106"/>
      <c r="DB244" s="106"/>
      <c r="DC244" s="106"/>
      <c r="DD244" s="106"/>
      <c r="DE244" s="55">
        <f t="shared" ref="DE244:DE250" si="363">CW244+CY244+CZ244+DA244+DB244+DC244+DD244</f>
        <v>17934</v>
      </c>
      <c r="DF244" s="55">
        <f t="shared" ref="DF244:DF250" si="364">CX244+DD244</f>
        <v>0</v>
      </c>
    </row>
    <row r="245" spans="1:110" s="18" customFormat="1" ht="73.5" customHeight="1">
      <c r="A245" s="63" t="s">
        <v>508</v>
      </c>
      <c r="B245" s="64" t="s">
        <v>142</v>
      </c>
      <c r="C245" s="64" t="s">
        <v>148</v>
      </c>
      <c r="D245" s="65" t="s">
        <v>390</v>
      </c>
      <c r="E245" s="64" t="s">
        <v>503</v>
      </c>
      <c r="F245" s="55"/>
      <c r="G245" s="55"/>
      <c r="H245" s="55"/>
      <c r="I245" s="55"/>
      <c r="J245" s="55"/>
      <c r="K245" s="106"/>
      <c r="L245" s="106"/>
      <c r="M245" s="55"/>
      <c r="N245" s="55"/>
      <c r="O245" s="55"/>
      <c r="P245" s="55"/>
      <c r="Q245" s="55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7"/>
      <c r="AL245" s="107"/>
      <c r="AM245" s="55">
        <f t="shared" si="345"/>
        <v>2115</v>
      </c>
      <c r="AN245" s="55">
        <v>2115</v>
      </c>
      <c r="AO245" s="55"/>
      <c r="AP245" s="106"/>
      <c r="AQ245" s="55">
        <f t="shared" si="346"/>
        <v>2115</v>
      </c>
      <c r="AR245" s="56">
        <f t="shared" si="347"/>
        <v>0</v>
      </c>
      <c r="AS245" s="106"/>
      <c r="AT245" s="55">
        <f t="shared" si="348"/>
        <v>2115</v>
      </c>
      <c r="AU245" s="56">
        <f t="shared" si="349"/>
        <v>0</v>
      </c>
      <c r="AV245" s="106"/>
      <c r="AW245" s="106"/>
      <c r="AX245" s="106"/>
      <c r="AY245" s="55">
        <f t="shared" si="350"/>
        <v>2115</v>
      </c>
      <c r="AZ245" s="55">
        <f t="shared" si="351"/>
        <v>0</v>
      </c>
      <c r="BA245" s="106"/>
      <c r="BB245" s="106"/>
      <c r="BC245" s="106"/>
      <c r="BD245" s="106"/>
      <c r="BE245" s="55">
        <f t="shared" si="352"/>
        <v>2115</v>
      </c>
      <c r="BF245" s="56">
        <f t="shared" si="353"/>
        <v>0</v>
      </c>
      <c r="BG245" s="55"/>
      <c r="BH245" s="55"/>
      <c r="BI245" s="108"/>
      <c r="BJ245" s="108"/>
      <c r="BK245" s="108"/>
      <c r="BL245" s="55">
        <f t="shared" si="354"/>
        <v>2115</v>
      </c>
      <c r="BM245" s="55">
        <f t="shared" si="355"/>
        <v>0</v>
      </c>
      <c r="BN245" s="106"/>
      <c r="BO245" s="55">
        <v>6885</v>
      </c>
      <c r="BP245" s="106"/>
      <c r="BQ245" s="106"/>
      <c r="BR245" s="55">
        <f t="shared" si="356"/>
        <v>9000</v>
      </c>
      <c r="BS245" s="55">
        <f t="shared" si="357"/>
        <v>0</v>
      </c>
      <c r="BT245" s="107"/>
      <c r="BU245" s="107"/>
      <c r="BV245" s="107"/>
      <c r="BW245" s="107"/>
      <c r="BX245" s="107"/>
      <c r="BY245" s="55">
        <f>BR245+BT245+BU245+BV245+BW245+BX245</f>
        <v>9000</v>
      </c>
      <c r="BZ245" s="55">
        <f t="shared" si="358"/>
        <v>0</v>
      </c>
      <c r="CA245" s="106"/>
      <c r="CB245" s="106"/>
      <c r="CC245" s="106"/>
      <c r="CD245" s="106"/>
      <c r="CE245" s="106"/>
      <c r="CF245" s="55">
        <f t="shared" si="359"/>
        <v>9000</v>
      </c>
      <c r="CG245" s="55">
        <f t="shared" si="360"/>
        <v>0</v>
      </c>
      <c r="CH245" s="56">
        <v>1150</v>
      </c>
      <c r="CI245" s="106"/>
      <c r="CJ245" s="106"/>
      <c r="CK245" s="106"/>
      <c r="CL245" s="106"/>
      <c r="CM245" s="106"/>
      <c r="CN245" s="106"/>
      <c r="CO245" s="55">
        <f>CF245+CH245+CI245+CJ245+CM245+CN245</f>
        <v>10150</v>
      </c>
      <c r="CP245" s="55">
        <f>CG245+CN245</f>
        <v>0</v>
      </c>
      <c r="CQ245" s="55"/>
      <c r="CR245" s="106"/>
      <c r="CS245" s="106"/>
      <c r="CT245" s="106"/>
      <c r="CU245" s="106"/>
      <c r="CV245" s="106"/>
      <c r="CW245" s="55">
        <f t="shared" si="361"/>
        <v>10150</v>
      </c>
      <c r="CX245" s="55">
        <f t="shared" si="362"/>
        <v>0</v>
      </c>
      <c r="CY245" s="55"/>
      <c r="CZ245" s="106"/>
      <c r="DA245" s="106"/>
      <c r="DB245" s="106"/>
      <c r="DC245" s="106"/>
      <c r="DD245" s="106"/>
      <c r="DE245" s="55">
        <f t="shared" si="363"/>
        <v>10150</v>
      </c>
      <c r="DF245" s="55">
        <f t="shared" si="364"/>
        <v>0</v>
      </c>
    </row>
    <row r="246" spans="1:110" s="18" customFormat="1" ht="137.25" hidden="1" customHeight="1">
      <c r="A246" s="109" t="s">
        <v>528</v>
      </c>
      <c r="B246" s="64" t="s">
        <v>142</v>
      </c>
      <c r="C246" s="64" t="s">
        <v>148</v>
      </c>
      <c r="D246" s="65" t="s">
        <v>390</v>
      </c>
      <c r="E246" s="64" t="s">
        <v>504</v>
      </c>
      <c r="F246" s="55"/>
      <c r="G246" s="55"/>
      <c r="H246" s="55"/>
      <c r="I246" s="55"/>
      <c r="J246" s="55"/>
      <c r="K246" s="106"/>
      <c r="L246" s="106"/>
      <c r="M246" s="55"/>
      <c r="N246" s="55"/>
      <c r="O246" s="55"/>
      <c r="P246" s="55"/>
      <c r="Q246" s="55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7"/>
      <c r="AL246" s="107"/>
      <c r="AM246" s="55">
        <f t="shared" si="345"/>
        <v>750</v>
      </c>
      <c r="AN246" s="55">
        <v>750</v>
      </c>
      <c r="AO246" s="55"/>
      <c r="AP246" s="106"/>
      <c r="AQ246" s="55">
        <f t="shared" si="346"/>
        <v>750</v>
      </c>
      <c r="AR246" s="56">
        <f t="shared" si="347"/>
        <v>0</v>
      </c>
      <c r="AS246" s="106"/>
      <c r="AT246" s="55">
        <f t="shared" si="348"/>
        <v>750</v>
      </c>
      <c r="AU246" s="56">
        <f t="shared" si="349"/>
        <v>0</v>
      </c>
      <c r="AV246" s="106"/>
      <c r="AW246" s="106"/>
      <c r="AX246" s="106"/>
      <c r="AY246" s="55">
        <f t="shared" si="350"/>
        <v>750</v>
      </c>
      <c r="AZ246" s="55">
        <f t="shared" si="351"/>
        <v>0</v>
      </c>
      <c r="BA246" s="106"/>
      <c r="BB246" s="106"/>
      <c r="BC246" s="106"/>
      <c r="BD246" s="106"/>
      <c r="BE246" s="55">
        <f t="shared" si="352"/>
        <v>750</v>
      </c>
      <c r="BF246" s="56">
        <f t="shared" si="353"/>
        <v>0</v>
      </c>
      <c r="BG246" s="55"/>
      <c r="BH246" s="55"/>
      <c r="BI246" s="108"/>
      <c r="BJ246" s="108"/>
      <c r="BK246" s="108"/>
      <c r="BL246" s="55">
        <f t="shared" si="354"/>
        <v>750</v>
      </c>
      <c r="BM246" s="55">
        <f t="shared" si="355"/>
        <v>0</v>
      </c>
      <c r="BN246" s="56">
        <v>-750</v>
      </c>
      <c r="BO246" s="106"/>
      <c r="BP246" s="106"/>
      <c r="BQ246" s="106"/>
      <c r="BR246" s="55">
        <f t="shared" si="356"/>
        <v>0</v>
      </c>
      <c r="BS246" s="55">
        <f t="shared" si="357"/>
        <v>0</v>
      </c>
      <c r="BT246" s="55"/>
      <c r="BU246" s="55"/>
      <c r="BV246" s="55"/>
      <c r="BW246" s="55"/>
      <c r="BX246" s="55"/>
      <c r="BY246" s="55">
        <f>BR246+BT246+BU246+BW246+BX246</f>
        <v>0</v>
      </c>
      <c r="BZ246" s="55">
        <f t="shared" si="358"/>
        <v>0</v>
      </c>
      <c r="CA246" s="106"/>
      <c r="CB246" s="106"/>
      <c r="CC246" s="106"/>
      <c r="CD246" s="106"/>
      <c r="CE246" s="106"/>
      <c r="CF246" s="55">
        <f t="shared" si="359"/>
        <v>0</v>
      </c>
      <c r="CG246" s="55">
        <f t="shared" si="360"/>
        <v>0</v>
      </c>
      <c r="CH246" s="56"/>
      <c r="CI246" s="106"/>
      <c r="CJ246" s="106"/>
      <c r="CK246" s="106"/>
      <c r="CL246" s="106"/>
      <c r="CM246" s="106"/>
      <c r="CN246" s="106"/>
      <c r="CO246" s="106"/>
      <c r="CP246" s="106"/>
      <c r="CQ246" s="106"/>
      <c r="CR246" s="106"/>
      <c r="CS246" s="106"/>
      <c r="CT246" s="106"/>
      <c r="CU246" s="106"/>
      <c r="CV246" s="106"/>
      <c r="CW246" s="55">
        <f t="shared" si="361"/>
        <v>0</v>
      </c>
      <c r="CX246" s="55">
        <f t="shared" si="362"/>
        <v>0</v>
      </c>
      <c r="CY246" s="55"/>
      <c r="CZ246" s="106"/>
      <c r="DA246" s="106"/>
      <c r="DB246" s="106"/>
      <c r="DC246" s="106"/>
      <c r="DD246" s="106"/>
      <c r="DE246" s="55">
        <f t="shared" si="363"/>
        <v>0</v>
      </c>
      <c r="DF246" s="55">
        <f t="shared" si="364"/>
        <v>0</v>
      </c>
    </row>
    <row r="247" spans="1:110" s="18" customFormat="1" ht="105.75" customHeight="1">
      <c r="A247" s="63" t="s">
        <v>509</v>
      </c>
      <c r="B247" s="64" t="s">
        <v>142</v>
      </c>
      <c r="C247" s="64" t="s">
        <v>148</v>
      </c>
      <c r="D247" s="65" t="s">
        <v>390</v>
      </c>
      <c r="E247" s="64" t="s">
        <v>505</v>
      </c>
      <c r="F247" s="55"/>
      <c r="G247" s="55"/>
      <c r="H247" s="55"/>
      <c r="I247" s="55"/>
      <c r="J247" s="55"/>
      <c r="K247" s="106"/>
      <c r="L247" s="106"/>
      <c r="M247" s="55"/>
      <c r="N247" s="55"/>
      <c r="O247" s="55"/>
      <c r="P247" s="55"/>
      <c r="Q247" s="55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7"/>
      <c r="AL247" s="107"/>
      <c r="AM247" s="55">
        <f t="shared" si="345"/>
        <v>271</v>
      </c>
      <c r="AN247" s="55">
        <v>271</v>
      </c>
      <c r="AO247" s="55"/>
      <c r="AP247" s="106"/>
      <c r="AQ247" s="55">
        <f t="shared" si="346"/>
        <v>271</v>
      </c>
      <c r="AR247" s="56">
        <f t="shared" si="347"/>
        <v>0</v>
      </c>
      <c r="AS247" s="106"/>
      <c r="AT247" s="55">
        <f t="shared" si="348"/>
        <v>271</v>
      </c>
      <c r="AU247" s="56">
        <f t="shared" si="349"/>
        <v>0</v>
      </c>
      <c r="AV247" s="106"/>
      <c r="AW247" s="106"/>
      <c r="AX247" s="106"/>
      <c r="AY247" s="55">
        <f t="shared" si="350"/>
        <v>271</v>
      </c>
      <c r="AZ247" s="55">
        <f t="shared" si="351"/>
        <v>0</v>
      </c>
      <c r="BA247" s="106"/>
      <c r="BB247" s="106"/>
      <c r="BC247" s="106"/>
      <c r="BD247" s="106"/>
      <c r="BE247" s="55">
        <f t="shared" si="352"/>
        <v>271</v>
      </c>
      <c r="BF247" s="56">
        <f t="shared" si="353"/>
        <v>0</v>
      </c>
      <c r="BG247" s="55"/>
      <c r="BH247" s="55"/>
      <c r="BI247" s="108"/>
      <c r="BJ247" s="108"/>
      <c r="BK247" s="108"/>
      <c r="BL247" s="55">
        <f t="shared" si="354"/>
        <v>271</v>
      </c>
      <c r="BM247" s="55">
        <f t="shared" si="355"/>
        <v>0</v>
      </c>
      <c r="BN247" s="106"/>
      <c r="BO247" s="55">
        <v>2729</v>
      </c>
      <c r="BP247" s="106"/>
      <c r="BQ247" s="106"/>
      <c r="BR247" s="55">
        <f t="shared" si="356"/>
        <v>3000</v>
      </c>
      <c r="BS247" s="55">
        <f t="shared" si="357"/>
        <v>0</v>
      </c>
      <c r="BT247" s="107"/>
      <c r="BU247" s="107"/>
      <c r="BV247" s="107"/>
      <c r="BW247" s="107"/>
      <c r="BX247" s="107"/>
      <c r="BY247" s="55">
        <f>BR247+BT247+BU247+BV247+BW247+BX247</f>
        <v>3000</v>
      </c>
      <c r="BZ247" s="55">
        <f t="shared" si="358"/>
        <v>0</v>
      </c>
      <c r="CA247" s="106"/>
      <c r="CB247" s="106"/>
      <c r="CC247" s="106"/>
      <c r="CD247" s="106"/>
      <c r="CE247" s="106"/>
      <c r="CF247" s="55">
        <f t="shared" si="359"/>
        <v>3000</v>
      </c>
      <c r="CG247" s="55">
        <f t="shared" si="360"/>
        <v>0</v>
      </c>
      <c r="CH247" s="56"/>
      <c r="CI247" s="106"/>
      <c r="CJ247" s="106"/>
      <c r="CK247" s="106"/>
      <c r="CL247" s="106"/>
      <c r="CM247" s="106"/>
      <c r="CN247" s="106"/>
      <c r="CO247" s="55">
        <f>CF247+CH247+CI247+CJ247+CM247+CN247</f>
        <v>3000</v>
      </c>
      <c r="CP247" s="55">
        <f>CG247+CN247</f>
        <v>0</v>
      </c>
      <c r="CQ247" s="55"/>
      <c r="CR247" s="106"/>
      <c r="CS247" s="106"/>
      <c r="CT247" s="106"/>
      <c r="CU247" s="106"/>
      <c r="CV247" s="106"/>
      <c r="CW247" s="55">
        <f t="shared" si="361"/>
        <v>3000</v>
      </c>
      <c r="CX247" s="55">
        <f t="shared" si="362"/>
        <v>0</v>
      </c>
      <c r="CY247" s="55"/>
      <c r="CZ247" s="106"/>
      <c r="DA247" s="106"/>
      <c r="DB247" s="106"/>
      <c r="DC247" s="106"/>
      <c r="DD247" s="106"/>
      <c r="DE247" s="55">
        <f t="shared" si="363"/>
        <v>3000</v>
      </c>
      <c r="DF247" s="55">
        <f t="shared" si="364"/>
        <v>0</v>
      </c>
    </row>
    <row r="248" spans="1:110" s="18" customFormat="1" ht="102.75" hidden="1" customHeight="1">
      <c r="A248" s="63" t="s">
        <v>510</v>
      </c>
      <c r="B248" s="64" t="s">
        <v>142</v>
      </c>
      <c r="C248" s="64" t="s">
        <v>148</v>
      </c>
      <c r="D248" s="65" t="s">
        <v>390</v>
      </c>
      <c r="E248" s="64" t="s">
        <v>506</v>
      </c>
      <c r="F248" s="55"/>
      <c r="G248" s="55"/>
      <c r="H248" s="55"/>
      <c r="I248" s="55"/>
      <c r="J248" s="55"/>
      <c r="K248" s="106"/>
      <c r="L248" s="106"/>
      <c r="M248" s="55"/>
      <c r="N248" s="55"/>
      <c r="O248" s="55"/>
      <c r="P248" s="55"/>
      <c r="Q248" s="55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7"/>
      <c r="AL248" s="107"/>
      <c r="AM248" s="55">
        <f t="shared" si="345"/>
        <v>50</v>
      </c>
      <c r="AN248" s="55">
        <v>50</v>
      </c>
      <c r="AO248" s="55"/>
      <c r="AP248" s="106"/>
      <c r="AQ248" s="55">
        <f t="shared" si="346"/>
        <v>50</v>
      </c>
      <c r="AR248" s="56">
        <f t="shared" si="347"/>
        <v>0</v>
      </c>
      <c r="AS248" s="106"/>
      <c r="AT248" s="55">
        <f t="shared" si="348"/>
        <v>50</v>
      </c>
      <c r="AU248" s="56">
        <f t="shared" si="349"/>
        <v>0</v>
      </c>
      <c r="AV248" s="106"/>
      <c r="AW248" s="106"/>
      <c r="AX248" s="106"/>
      <c r="AY248" s="55">
        <f t="shared" si="350"/>
        <v>50</v>
      </c>
      <c r="AZ248" s="55">
        <f t="shared" si="351"/>
        <v>0</v>
      </c>
      <c r="BA248" s="106"/>
      <c r="BB248" s="106"/>
      <c r="BC248" s="106"/>
      <c r="BD248" s="106"/>
      <c r="BE248" s="55">
        <f t="shared" si="352"/>
        <v>50</v>
      </c>
      <c r="BF248" s="56">
        <f t="shared" si="353"/>
        <v>0</v>
      </c>
      <c r="BG248" s="55"/>
      <c r="BH248" s="55"/>
      <c r="BI248" s="108"/>
      <c r="BJ248" s="108"/>
      <c r="BK248" s="108"/>
      <c r="BL248" s="55">
        <f t="shared" si="354"/>
        <v>50</v>
      </c>
      <c r="BM248" s="55">
        <f t="shared" si="355"/>
        <v>0</v>
      </c>
      <c r="BN248" s="56">
        <v>-50</v>
      </c>
      <c r="BO248" s="106"/>
      <c r="BP248" s="106"/>
      <c r="BQ248" s="106"/>
      <c r="BR248" s="55">
        <f t="shared" si="356"/>
        <v>0</v>
      </c>
      <c r="BS248" s="55">
        <f t="shared" si="357"/>
        <v>0</v>
      </c>
      <c r="BT248" s="55"/>
      <c r="BU248" s="55"/>
      <c r="BV248" s="55"/>
      <c r="BW248" s="55"/>
      <c r="BX248" s="55"/>
      <c r="BY248" s="55">
        <f>BR248+BT248+BU248+BW248+BX248</f>
        <v>0</v>
      </c>
      <c r="BZ248" s="55">
        <f t="shared" si="358"/>
        <v>0</v>
      </c>
      <c r="CA248" s="106"/>
      <c r="CB248" s="106"/>
      <c r="CC248" s="106"/>
      <c r="CD248" s="106"/>
      <c r="CE248" s="106"/>
      <c r="CF248" s="55">
        <f t="shared" si="359"/>
        <v>0</v>
      </c>
      <c r="CG248" s="55">
        <f t="shared" si="360"/>
        <v>0</v>
      </c>
      <c r="CH248" s="56"/>
      <c r="CI248" s="106"/>
      <c r="CJ248" s="106"/>
      <c r="CK248" s="106"/>
      <c r="CL248" s="106"/>
      <c r="CM248" s="106"/>
      <c r="CN248" s="106"/>
      <c r="CO248" s="55">
        <f>CF248+CH248+CI248+CJ248+CM248+CN248</f>
        <v>0</v>
      </c>
      <c r="CP248" s="55">
        <f>CG248+CN248</f>
        <v>0</v>
      </c>
      <c r="CQ248" s="55"/>
      <c r="CR248" s="106"/>
      <c r="CS248" s="106"/>
      <c r="CT248" s="106"/>
      <c r="CU248" s="106"/>
      <c r="CV248" s="106"/>
      <c r="CW248" s="55">
        <f t="shared" si="361"/>
        <v>0</v>
      </c>
      <c r="CX248" s="55">
        <f t="shared" si="362"/>
        <v>0</v>
      </c>
      <c r="CY248" s="55"/>
      <c r="CZ248" s="106"/>
      <c r="DA248" s="106"/>
      <c r="DB248" s="106"/>
      <c r="DC248" s="106"/>
      <c r="DD248" s="106"/>
      <c r="DE248" s="55">
        <f t="shared" si="363"/>
        <v>0</v>
      </c>
      <c r="DF248" s="55">
        <f t="shared" si="364"/>
        <v>0</v>
      </c>
    </row>
    <row r="249" spans="1:110" s="18" customFormat="1" ht="36.75" customHeight="1">
      <c r="A249" s="63" t="s">
        <v>304</v>
      </c>
      <c r="B249" s="64" t="s">
        <v>142</v>
      </c>
      <c r="C249" s="64" t="s">
        <v>148</v>
      </c>
      <c r="D249" s="65" t="s">
        <v>390</v>
      </c>
      <c r="E249" s="64" t="s">
        <v>302</v>
      </c>
      <c r="F249" s="55"/>
      <c r="G249" s="55"/>
      <c r="H249" s="55"/>
      <c r="I249" s="55"/>
      <c r="J249" s="55"/>
      <c r="K249" s="106"/>
      <c r="L249" s="106"/>
      <c r="M249" s="55"/>
      <c r="N249" s="55"/>
      <c r="O249" s="55"/>
      <c r="P249" s="55"/>
      <c r="Q249" s="55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7"/>
      <c r="AL249" s="107"/>
      <c r="AM249" s="55"/>
      <c r="AN249" s="55"/>
      <c r="AO249" s="55"/>
      <c r="AP249" s="106"/>
      <c r="AQ249" s="55"/>
      <c r="AR249" s="56"/>
      <c r="AS249" s="106"/>
      <c r="AT249" s="55"/>
      <c r="AU249" s="56"/>
      <c r="AV249" s="106"/>
      <c r="AW249" s="106"/>
      <c r="AX249" s="106"/>
      <c r="AY249" s="55"/>
      <c r="AZ249" s="55"/>
      <c r="BA249" s="106"/>
      <c r="BB249" s="106"/>
      <c r="BC249" s="106"/>
      <c r="BD249" s="106"/>
      <c r="BE249" s="55"/>
      <c r="BF249" s="56"/>
      <c r="BG249" s="55"/>
      <c r="BH249" s="55"/>
      <c r="BI249" s="108"/>
      <c r="BJ249" s="108"/>
      <c r="BK249" s="108"/>
      <c r="BL249" s="55"/>
      <c r="BM249" s="55"/>
      <c r="BN249" s="56"/>
      <c r="BO249" s="55">
        <v>1500</v>
      </c>
      <c r="BP249" s="106"/>
      <c r="BQ249" s="106"/>
      <c r="BR249" s="55">
        <f>BL249+BN249+BO249+BP249+BQ249</f>
        <v>1500</v>
      </c>
      <c r="BS249" s="55">
        <f>BM249+BQ249</f>
        <v>0</v>
      </c>
      <c r="BT249" s="55"/>
      <c r="BU249" s="55"/>
      <c r="BV249" s="55"/>
      <c r="BW249" s="55"/>
      <c r="BX249" s="55"/>
      <c r="BY249" s="55">
        <f>BR249+BT249+BU249+BV249+BW249+BX249</f>
        <v>1500</v>
      </c>
      <c r="BZ249" s="55">
        <f>BS249+BX249</f>
        <v>0</v>
      </c>
      <c r="CA249" s="106"/>
      <c r="CB249" s="106"/>
      <c r="CC249" s="106"/>
      <c r="CD249" s="106"/>
      <c r="CE249" s="106"/>
      <c r="CF249" s="55">
        <f t="shared" si="359"/>
        <v>1500</v>
      </c>
      <c r="CG249" s="55">
        <f t="shared" si="360"/>
        <v>0</v>
      </c>
      <c r="CH249" s="56">
        <v>600</v>
      </c>
      <c r="CI249" s="106"/>
      <c r="CJ249" s="106"/>
      <c r="CK249" s="106"/>
      <c r="CL249" s="106"/>
      <c r="CM249" s="106"/>
      <c r="CN249" s="106"/>
      <c r="CO249" s="55">
        <f>CF249+CH249+CI249+CJ249+CM249+CN249</f>
        <v>2100</v>
      </c>
      <c r="CP249" s="55">
        <f>CG249+CN249</f>
        <v>0</v>
      </c>
      <c r="CQ249" s="55"/>
      <c r="CR249" s="106"/>
      <c r="CS249" s="106"/>
      <c r="CT249" s="106"/>
      <c r="CU249" s="106"/>
      <c r="CV249" s="106"/>
      <c r="CW249" s="55">
        <f t="shared" si="361"/>
        <v>2100</v>
      </c>
      <c r="CX249" s="55">
        <f t="shared" si="362"/>
        <v>0</v>
      </c>
      <c r="CY249" s="55"/>
      <c r="CZ249" s="106"/>
      <c r="DA249" s="106"/>
      <c r="DB249" s="106"/>
      <c r="DC249" s="106"/>
      <c r="DD249" s="106"/>
      <c r="DE249" s="55">
        <f t="shared" si="363"/>
        <v>2100</v>
      </c>
      <c r="DF249" s="55">
        <f t="shared" si="364"/>
        <v>0</v>
      </c>
    </row>
    <row r="250" spans="1:110" s="18" customFormat="1" ht="71.25" customHeight="1">
      <c r="A250" s="63" t="s">
        <v>305</v>
      </c>
      <c r="B250" s="64" t="s">
        <v>142</v>
      </c>
      <c r="C250" s="64" t="s">
        <v>148</v>
      </c>
      <c r="D250" s="65" t="s">
        <v>390</v>
      </c>
      <c r="E250" s="64" t="s">
        <v>303</v>
      </c>
      <c r="F250" s="55"/>
      <c r="G250" s="55"/>
      <c r="H250" s="55"/>
      <c r="I250" s="55"/>
      <c r="J250" s="55"/>
      <c r="K250" s="106"/>
      <c r="L250" s="106"/>
      <c r="M250" s="55"/>
      <c r="N250" s="55"/>
      <c r="O250" s="55"/>
      <c r="P250" s="55"/>
      <c r="Q250" s="55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7"/>
      <c r="AL250" s="107"/>
      <c r="AM250" s="55"/>
      <c r="AN250" s="55"/>
      <c r="AO250" s="55"/>
      <c r="AP250" s="106"/>
      <c r="AQ250" s="55"/>
      <c r="AR250" s="56"/>
      <c r="AS250" s="106"/>
      <c r="AT250" s="55"/>
      <c r="AU250" s="56"/>
      <c r="AV250" s="106"/>
      <c r="AW250" s="106"/>
      <c r="AX250" s="106"/>
      <c r="AY250" s="55"/>
      <c r="AZ250" s="55"/>
      <c r="BA250" s="106"/>
      <c r="BB250" s="106"/>
      <c r="BC250" s="106"/>
      <c r="BD250" s="106"/>
      <c r="BE250" s="55"/>
      <c r="BF250" s="56"/>
      <c r="BG250" s="55"/>
      <c r="BH250" s="55"/>
      <c r="BI250" s="108"/>
      <c r="BJ250" s="108"/>
      <c r="BK250" s="108"/>
      <c r="BL250" s="55"/>
      <c r="BM250" s="55"/>
      <c r="BN250" s="56"/>
      <c r="BO250" s="55">
        <v>1000</v>
      </c>
      <c r="BP250" s="106"/>
      <c r="BQ250" s="106"/>
      <c r="BR250" s="55">
        <f>BL250+BN250+BO250+BP250+BQ250</f>
        <v>1000</v>
      </c>
      <c r="BS250" s="55">
        <f>BM250+BQ250</f>
        <v>0</v>
      </c>
      <c r="BT250" s="55"/>
      <c r="BU250" s="55"/>
      <c r="BV250" s="55"/>
      <c r="BW250" s="55"/>
      <c r="BX250" s="55"/>
      <c r="BY250" s="55">
        <f>BR250+BT250+BU250+BV250+BW250+BX250</f>
        <v>1000</v>
      </c>
      <c r="BZ250" s="55">
        <f>BS250+BX250</f>
        <v>0</v>
      </c>
      <c r="CA250" s="106"/>
      <c r="CB250" s="106"/>
      <c r="CC250" s="106"/>
      <c r="CD250" s="106"/>
      <c r="CE250" s="106"/>
      <c r="CF250" s="55">
        <f t="shared" si="359"/>
        <v>1000</v>
      </c>
      <c r="CG250" s="55">
        <f t="shared" si="360"/>
        <v>0</v>
      </c>
      <c r="CH250" s="56">
        <v>-250</v>
      </c>
      <c r="CI250" s="106"/>
      <c r="CJ250" s="106"/>
      <c r="CK250" s="106"/>
      <c r="CL250" s="106"/>
      <c r="CM250" s="106"/>
      <c r="CN250" s="106"/>
      <c r="CO250" s="55">
        <f>CF250+CH250+CI250+CJ250+CM250+CN250</f>
        <v>750</v>
      </c>
      <c r="CP250" s="55">
        <f>CG250+CN250</f>
        <v>0</v>
      </c>
      <c r="CQ250" s="55"/>
      <c r="CR250" s="106"/>
      <c r="CS250" s="106"/>
      <c r="CT250" s="106"/>
      <c r="CU250" s="106"/>
      <c r="CV250" s="106"/>
      <c r="CW250" s="55">
        <f t="shared" si="361"/>
        <v>750</v>
      </c>
      <c r="CX250" s="55">
        <f t="shared" si="362"/>
        <v>0</v>
      </c>
      <c r="CY250" s="55"/>
      <c r="CZ250" s="106"/>
      <c r="DA250" s="106"/>
      <c r="DB250" s="106"/>
      <c r="DC250" s="106"/>
      <c r="DD250" s="106"/>
      <c r="DE250" s="55">
        <f t="shared" si="363"/>
        <v>750</v>
      </c>
      <c r="DF250" s="55">
        <f t="shared" si="364"/>
        <v>0</v>
      </c>
    </row>
    <row r="251" spans="1:110" s="18" customFormat="1" ht="52.5" customHeight="1">
      <c r="A251" s="63" t="s">
        <v>442</v>
      </c>
      <c r="B251" s="64" t="s">
        <v>142</v>
      </c>
      <c r="C251" s="64" t="s">
        <v>148</v>
      </c>
      <c r="D251" s="65" t="s">
        <v>441</v>
      </c>
      <c r="E251" s="64"/>
      <c r="F251" s="55"/>
      <c r="G251" s="55"/>
      <c r="H251" s="55"/>
      <c r="I251" s="55"/>
      <c r="J251" s="55"/>
      <c r="K251" s="106"/>
      <c r="L251" s="106"/>
      <c r="M251" s="55"/>
      <c r="N251" s="55"/>
      <c r="O251" s="55"/>
      <c r="P251" s="55"/>
      <c r="Q251" s="55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7"/>
      <c r="AL251" s="107"/>
      <c r="AM251" s="55"/>
      <c r="AN251" s="55"/>
      <c r="AO251" s="55"/>
      <c r="AP251" s="106"/>
      <c r="AQ251" s="55"/>
      <c r="AR251" s="56"/>
      <c r="AS251" s="106"/>
      <c r="AT251" s="55"/>
      <c r="AU251" s="56"/>
      <c r="AV251" s="106"/>
      <c r="AW251" s="106"/>
      <c r="AX251" s="106"/>
      <c r="AY251" s="55"/>
      <c r="AZ251" s="55"/>
      <c r="BA251" s="106"/>
      <c r="BB251" s="106"/>
      <c r="BC251" s="106"/>
      <c r="BD251" s="106"/>
      <c r="BE251" s="55"/>
      <c r="BF251" s="56"/>
      <c r="BG251" s="55"/>
      <c r="BH251" s="55"/>
      <c r="BI251" s="108"/>
      <c r="BJ251" s="108"/>
      <c r="BK251" s="108"/>
      <c r="BL251" s="55"/>
      <c r="BM251" s="55"/>
      <c r="BN251" s="56"/>
      <c r="BO251" s="55"/>
      <c r="BP251" s="106"/>
      <c r="BQ251" s="106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>
        <f t="shared" ref="CA251:DF251" si="365">CA252</f>
        <v>2320</v>
      </c>
      <c r="CB251" s="106">
        <f t="shared" si="365"/>
        <v>0</v>
      </c>
      <c r="CC251" s="106">
        <f t="shared" si="365"/>
        <v>0</v>
      </c>
      <c r="CD251" s="106">
        <f t="shared" si="365"/>
        <v>0</v>
      </c>
      <c r="CE251" s="106">
        <f t="shared" si="365"/>
        <v>0</v>
      </c>
      <c r="CF251" s="55">
        <f t="shared" si="365"/>
        <v>2320</v>
      </c>
      <c r="CG251" s="55">
        <f t="shared" si="365"/>
        <v>0</v>
      </c>
      <c r="CH251" s="55">
        <f t="shared" si="365"/>
        <v>0</v>
      </c>
      <c r="CI251" s="55">
        <f t="shared" si="365"/>
        <v>0</v>
      </c>
      <c r="CJ251" s="55">
        <f t="shared" si="365"/>
        <v>0</v>
      </c>
      <c r="CK251" s="55"/>
      <c r="CL251" s="55"/>
      <c r="CM251" s="55">
        <f t="shared" si="365"/>
        <v>0</v>
      </c>
      <c r="CN251" s="55">
        <f t="shared" si="365"/>
        <v>0</v>
      </c>
      <c r="CO251" s="55">
        <f t="shared" si="365"/>
        <v>2320</v>
      </c>
      <c r="CP251" s="55">
        <f t="shared" si="365"/>
        <v>0</v>
      </c>
      <c r="CQ251" s="55">
        <f t="shared" si="365"/>
        <v>0</v>
      </c>
      <c r="CR251" s="55">
        <f t="shared" si="365"/>
        <v>0</v>
      </c>
      <c r="CS251" s="55">
        <f t="shared" si="365"/>
        <v>0</v>
      </c>
      <c r="CT251" s="55">
        <f t="shared" si="365"/>
        <v>0</v>
      </c>
      <c r="CU251" s="55">
        <f t="shared" si="365"/>
        <v>0</v>
      </c>
      <c r="CV251" s="55">
        <f t="shared" si="365"/>
        <v>0</v>
      </c>
      <c r="CW251" s="55">
        <f t="shared" si="365"/>
        <v>2320</v>
      </c>
      <c r="CX251" s="55">
        <f t="shared" si="365"/>
        <v>0</v>
      </c>
      <c r="CY251" s="55">
        <f t="shared" si="365"/>
        <v>0</v>
      </c>
      <c r="CZ251" s="55">
        <f t="shared" si="365"/>
        <v>0</v>
      </c>
      <c r="DA251" s="55">
        <f t="shared" si="365"/>
        <v>0</v>
      </c>
      <c r="DB251" s="55">
        <f t="shared" si="365"/>
        <v>0</v>
      </c>
      <c r="DC251" s="55">
        <f t="shared" si="365"/>
        <v>0</v>
      </c>
      <c r="DD251" s="55">
        <f t="shared" si="365"/>
        <v>0</v>
      </c>
      <c r="DE251" s="55">
        <f t="shared" si="365"/>
        <v>2320</v>
      </c>
      <c r="DF251" s="55">
        <f t="shared" si="365"/>
        <v>0</v>
      </c>
    </row>
    <row r="252" spans="1:110" s="18" customFormat="1" ht="56.25" customHeight="1">
      <c r="A252" s="63" t="s">
        <v>144</v>
      </c>
      <c r="B252" s="64" t="s">
        <v>142</v>
      </c>
      <c r="C252" s="64" t="s">
        <v>148</v>
      </c>
      <c r="D252" s="65" t="s">
        <v>441</v>
      </c>
      <c r="E252" s="64" t="s">
        <v>145</v>
      </c>
      <c r="F252" s="55"/>
      <c r="G252" s="55"/>
      <c r="H252" s="55"/>
      <c r="I252" s="55"/>
      <c r="J252" s="55"/>
      <c r="K252" s="106"/>
      <c r="L252" s="106"/>
      <c r="M252" s="55"/>
      <c r="N252" s="55"/>
      <c r="O252" s="55"/>
      <c r="P252" s="55"/>
      <c r="Q252" s="55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7"/>
      <c r="AL252" s="107"/>
      <c r="AM252" s="55"/>
      <c r="AN252" s="55"/>
      <c r="AO252" s="55"/>
      <c r="AP252" s="106"/>
      <c r="AQ252" s="55"/>
      <c r="AR252" s="56"/>
      <c r="AS252" s="106"/>
      <c r="AT252" s="55"/>
      <c r="AU252" s="56"/>
      <c r="AV252" s="106"/>
      <c r="AW252" s="106"/>
      <c r="AX252" s="106"/>
      <c r="AY252" s="55"/>
      <c r="AZ252" s="55"/>
      <c r="BA252" s="106"/>
      <c r="BB252" s="106"/>
      <c r="BC252" s="106"/>
      <c r="BD252" s="106"/>
      <c r="BE252" s="55"/>
      <c r="BF252" s="56"/>
      <c r="BG252" s="55"/>
      <c r="BH252" s="55"/>
      <c r="BI252" s="108"/>
      <c r="BJ252" s="108"/>
      <c r="BK252" s="108"/>
      <c r="BL252" s="55"/>
      <c r="BM252" s="55"/>
      <c r="BN252" s="56"/>
      <c r="BO252" s="55"/>
      <c r="BP252" s="106"/>
      <c r="BQ252" s="106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>
        <v>2320</v>
      </c>
      <c r="CB252" s="106"/>
      <c r="CC252" s="106"/>
      <c r="CD252" s="106"/>
      <c r="CE252" s="106"/>
      <c r="CF252" s="55">
        <f>BY252+CA252+CB252+CC252+CE252</f>
        <v>2320</v>
      </c>
      <c r="CG252" s="55">
        <f>BZ252+CE252</f>
        <v>0</v>
      </c>
      <c r="CH252" s="106"/>
      <c r="CI252" s="106"/>
      <c r="CJ252" s="106"/>
      <c r="CK252" s="106"/>
      <c r="CL252" s="106"/>
      <c r="CM252" s="106"/>
      <c r="CN252" s="106"/>
      <c r="CO252" s="55">
        <f>CF252+CH252+CI252+CJ252+CM252+CN252</f>
        <v>2320</v>
      </c>
      <c r="CP252" s="55">
        <f>CG252+CN252</f>
        <v>0</v>
      </c>
      <c r="CQ252" s="55"/>
      <c r="CR252" s="106"/>
      <c r="CS252" s="106"/>
      <c r="CT252" s="106"/>
      <c r="CU252" s="106"/>
      <c r="CV252" s="106"/>
      <c r="CW252" s="55">
        <f>CO252+CQ252+CR252+CS252+CT252+CU252+CV252</f>
        <v>2320</v>
      </c>
      <c r="CX252" s="55">
        <f>CP252+CV252</f>
        <v>0</v>
      </c>
      <c r="CY252" s="55"/>
      <c r="CZ252" s="106"/>
      <c r="DA252" s="106"/>
      <c r="DB252" s="106"/>
      <c r="DC252" s="106"/>
      <c r="DD252" s="106"/>
      <c r="DE252" s="55">
        <f>CW252+CY252+CZ252+DA252+DB252+DC252+DD252</f>
        <v>2320</v>
      </c>
      <c r="DF252" s="55">
        <f>CX252+DD252</f>
        <v>0</v>
      </c>
    </row>
    <row r="253" spans="1:110" s="18" customFormat="1" ht="52.5" customHeight="1">
      <c r="A253" s="63" t="s">
        <v>300</v>
      </c>
      <c r="B253" s="64" t="s">
        <v>142</v>
      </c>
      <c r="C253" s="64" t="s">
        <v>148</v>
      </c>
      <c r="D253" s="65" t="s">
        <v>301</v>
      </c>
      <c r="E253" s="64"/>
      <c r="F253" s="55"/>
      <c r="G253" s="55"/>
      <c r="H253" s="55"/>
      <c r="I253" s="55"/>
      <c r="J253" s="55"/>
      <c r="K253" s="106"/>
      <c r="L253" s="106"/>
      <c r="M253" s="55"/>
      <c r="N253" s="55"/>
      <c r="O253" s="55"/>
      <c r="P253" s="55"/>
      <c r="Q253" s="55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7"/>
      <c r="AL253" s="107"/>
      <c r="AM253" s="55"/>
      <c r="AN253" s="55"/>
      <c r="AO253" s="55"/>
      <c r="AP253" s="106"/>
      <c r="AQ253" s="55"/>
      <c r="AR253" s="56"/>
      <c r="AS253" s="106"/>
      <c r="AT253" s="55"/>
      <c r="AU253" s="56"/>
      <c r="AV253" s="106"/>
      <c r="AW253" s="106"/>
      <c r="AX253" s="106"/>
      <c r="AY253" s="55"/>
      <c r="AZ253" s="55"/>
      <c r="BA253" s="55">
        <f t="shared" ref="BA253:DF253" si="366">BA254</f>
        <v>400</v>
      </c>
      <c r="BB253" s="55">
        <f t="shared" si="366"/>
        <v>0</v>
      </c>
      <c r="BC253" s="55">
        <f t="shared" si="366"/>
        <v>0</v>
      </c>
      <c r="BD253" s="55">
        <f t="shared" si="366"/>
        <v>0</v>
      </c>
      <c r="BE253" s="55">
        <f t="shared" si="366"/>
        <v>400</v>
      </c>
      <c r="BF253" s="55">
        <f t="shared" si="366"/>
        <v>0</v>
      </c>
      <c r="BG253" s="55">
        <f t="shared" si="366"/>
        <v>0</v>
      </c>
      <c r="BH253" s="55">
        <f t="shared" si="366"/>
        <v>0</v>
      </c>
      <c r="BI253" s="55">
        <f t="shared" si="366"/>
        <v>0</v>
      </c>
      <c r="BJ253" s="55">
        <f t="shared" si="366"/>
        <v>0</v>
      </c>
      <c r="BK253" s="55">
        <f t="shared" si="366"/>
        <v>0</v>
      </c>
      <c r="BL253" s="55">
        <f t="shared" si="366"/>
        <v>400</v>
      </c>
      <c r="BM253" s="55">
        <f t="shared" si="366"/>
        <v>0</v>
      </c>
      <c r="BN253" s="55">
        <f t="shared" si="366"/>
        <v>0</v>
      </c>
      <c r="BO253" s="55">
        <f t="shared" si="366"/>
        <v>0</v>
      </c>
      <c r="BP253" s="55">
        <f t="shared" si="366"/>
        <v>0</v>
      </c>
      <c r="BQ253" s="55">
        <f t="shared" si="366"/>
        <v>0</v>
      </c>
      <c r="BR253" s="55">
        <f t="shared" si="366"/>
        <v>400</v>
      </c>
      <c r="BS253" s="55">
        <f t="shared" si="366"/>
        <v>0</v>
      </c>
      <c r="BT253" s="55">
        <f t="shared" si="366"/>
        <v>0</v>
      </c>
      <c r="BU253" s="55">
        <f t="shared" si="366"/>
        <v>0</v>
      </c>
      <c r="BV253" s="55">
        <f t="shared" si="366"/>
        <v>0</v>
      </c>
      <c r="BW253" s="55">
        <f t="shared" si="366"/>
        <v>0</v>
      </c>
      <c r="BX253" s="55">
        <f t="shared" si="366"/>
        <v>0</v>
      </c>
      <c r="BY253" s="55">
        <f t="shared" si="366"/>
        <v>400</v>
      </c>
      <c r="BZ253" s="55">
        <f t="shared" si="366"/>
        <v>0</v>
      </c>
      <c r="CA253" s="55">
        <f t="shared" si="366"/>
        <v>0</v>
      </c>
      <c r="CB253" s="55">
        <f t="shared" si="366"/>
        <v>0</v>
      </c>
      <c r="CC253" s="55">
        <f t="shared" si="366"/>
        <v>0</v>
      </c>
      <c r="CD253" s="55">
        <f t="shared" si="366"/>
        <v>0</v>
      </c>
      <c r="CE253" s="55">
        <f t="shared" si="366"/>
        <v>0</v>
      </c>
      <c r="CF253" s="55">
        <f t="shared" si="366"/>
        <v>400</v>
      </c>
      <c r="CG253" s="55">
        <f t="shared" si="366"/>
        <v>0</v>
      </c>
      <c r="CH253" s="55">
        <f t="shared" si="366"/>
        <v>0</v>
      </c>
      <c r="CI253" s="55">
        <f t="shared" si="366"/>
        <v>0</v>
      </c>
      <c r="CJ253" s="55">
        <f t="shared" si="366"/>
        <v>0</v>
      </c>
      <c r="CK253" s="55"/>
      <c r="CL253" s="55"/>
      <c r="CM253" s="55">
        <f t="shared" si="366"/>
        <v>0</v>
      </c>
      <c r="CN253" s="55">
        <f t="shared" si="366"/>
        <v>0</v>
      </c>
      <c r="CO253" s="55">
        <f t="shared" si="366"/>
        <v>400</v>
      </c>
      <c r="CP253" s="55">
        <f t="shared" si="366"/>
        <v>0</v>
      </c>
      <c r="CQ253" s="55">
        <f t="shared" si="366"/>
        <v>0</v>
      </c>
      <c r="CR253" s="55">
        <f t="shared" si="366"/>
        <v>0</v>
      </c>
      <c r="CS253" s="55">
        <f t="shared" si="366"/>
        <v>0</v>
      </c>
      <c r="CT253" s="55">
        <f t="shared" si="366"/>
        <v>0</v>
      </c>
      <c r="CU253" s="55">
        <f t="shared" si="366"/>
        <v>0</v>
      </c>
      <c r="CV253" s="55">
        <f t="shared" si="366"/>
        <v>0</v>
      </c>
      <c r="CW253" s="55">
        <f t="shared" si="366"/>
        <v>400</v>
      </c>
      <c r="CX253" s="55">
        <f t="shared" si="366"/>
        <v>0</v>
      </c>
      <c r="CY253" s="55">
        <f t="shared" si="366"/>
        <v>0</v>
      </c>
      <c r="CZ253" s="55">
        <f t="shared" si="366"/>
        <v>0</v>
      </c>
      <c r="DA253" s="55">
        <f t="shared" si="366"/>
        <v>0</v>
      </c>
      <c r="DB253" s="55">
        <f t="shared" si="366"/>
        <v>0</v>
      </c>
      <c r="DC253" s="55">
        <f t="shared" si="366"/>
        <v>0</v>
      </c>
      <c r="DD253" s="55">
        <f t="shared" si="366"/>
        <v>0</v>
      </c>
      <c r="DE253" s="55">
        <f t="shared" si="366"/>
        <v>400</v>
      </c>
      <c r="DF253" s="55">
        <f t="shared" si="366"/>
        <v>0</v>
      </c>
    </row>
    <row r="254" spans="1:110" s="18" customFormat="1" ht="57" customHeight="1">
      <c r="A254" s="63" t="s">
        <v>144</v>
      </c>
      <c r="B254" s="64" t="s">
        <v>142</v>
      </c>
      <c r="C254" s="64" t="s">
        <v>148</v>
      </c>
      <c r="D254" s="65" t="s">
        <v>301</v>
      </c>
      <c r="E254" s="64" t="s">
        <v>145</v>
      </c>
      <c r="F254" s="55"/>
      <c r="G254" s="55"/>
      <c r="H254" s="55"/>
      <c r="I254" s="55"/>
      <c r="J254" s="55"/>
      <c r="K254" s="106"/>
      <c r="L254" s="106"/>
      <c r="M254" s="55"/>
      <c r="N254" s="55"/>
      <c r="O254" s="55"/>
      <c r="P254" s="55"/>
      <c r="Q254" s="55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7"/>
      <c r="AL254" s="107"/>
      <c r="AM254" s="55"/>
      <c r="AN254" s="55"/>
      <c r="AO254" s="55"/>
      <c r="AP254" s="106"/>
      <c r="AQ254" s="55"/>
      <c r="AR254" s="56"/>
      <c r="AS254" s="106"/>
      <c r="AT254" s="55"/>
      <c r="AU254" s="56"/>
      <c r="AV254" s="106"/>
      <c r="AW254" s="106"/>
      <c r="AX254" s="106"/>
      <c r="AY254" s="55"/>
      <c r="AZ254" s="55"/>
      <c r="BA254" s="106">
        <v>400</v>
      </c>
      <c r="BB254" s="106"/>
      <c r="BC254" s="106"/>
      <c r="BD254" s="106"/>
      <c r="BE254" s="55">
        <f>AY254+BA254+BB254+BC254+BD254</f>
        <v>400</v>
      </c>
      <c r="BF254" s="56"/>
      <c r="BG254" s="55"/>
      <c r="BH254" s="55"/>
      <c r="BI254" s="108"/>
      <c r="BJ254" s="108"/>
      <c r="BK254" s="108"/>
      <c r="BL254" s="55">
        <f>BE254+BG254+BH254+BI254+BJ254+BK254</f>
        <v>400</v>
      </c>
      <c r="BM254" s="55">
        <f>BF254+BK254</f>
        <v>0</v>
      </c>
      <c r="BN254" s="106"/>
      <c r="BO254" s="106"/>
      <c r="BP254" s="106"/>
      <c r="BQ254" s="106"/>
      <c r="BR254" s="55">
        <f>BL254+BN254+BO254+BP254+BQ254</f>
        <v>400</v>
      </c>
      <c r="BS254" s="55">
        <f>BM254+BQ254</f>
        <v>0</v>
      </c>
      <c r="BT254" s="107"/>
      <c r="BU254" s="107"/>
      <c r="BV254" s="107"/>
      <c r="BW254" s="107"/>
      <c r="BX254" s="107"/>
      <c r="BY254" s="55">
        <f>BR254+BT254+BU254+BV254+BW254+BX254</f>
        <v>400</v>
      </c>
      <c r="BZ254" s="55">
        <f>BS254+BX254</f>
        <v>0</v>
      </c>
      <c r="CA254" s="106"/>
      <c r="CB254" s="106"/>
      <c r="CC254" s="106"/>
      <c r="CD254" s="106"/>
      <c r="CE254" s="106"/>
      <c r="CF254" s="55">
        <f>BY254+CA254+CB254+CC254+CE254</f>
        <v>400</v>
      </c>
      <c r="CG254" s="55">
        <f>BZ254+CE254</f>
        <v>0</v>
      </c>
      <c r="CH254" s="106"/>
      <c r="CI254" s="106"/>
      <c r="CJ254" s="106"/>
      <c r="CK254" s="106"/>
      <c r="CL254" s="106"/>
      <c r="CM254" s="106"/>
      <c r="CN254" s="106"/>
      <c r="CO254" s="55">
        <f>CF254+CH254+CI254+CJ254+CM254+CN254</f>
        <v>400</v>
      </c>
      <c r="CP254" s="55">
        <f>CG254+CN254</f>
        <v>0</v>
      </c>
      <c r="CQ254" s="55"/>
      <c r="CR254" s="106"/>
      <c r="CS254" s="106"/>
      <c r="CT254" s="106"/>
      <c r="CU254" s="106"/>
      <c r="CV254" s="106"/>
      <c r="CW254" s="55">
        <f>CO254+CQ254+CR254+CS254+CT254+CU254+CV254</f>
        <v>400</v>
      </c>
      <c r="CX254" s="55">
        <f>CP254+CV254</f>
        <v>0</v>
      </c>
      <c r="CY254" s="55"/>
      <c r="CZ254" s="106"/>
      <c r="DA254" s="106"/>
      <c r="DB254" s="106"/>
      <c r="DC254" s="106"/>
      <c r="DD254" s="106"/>
      <c r="DE254" s="55">
        <f>CW254+CY254+CZ254+DA254+DB254+DC254+DD254</f>
        <v>400</v>
      </c>
      <c r="DF254" s="55">
        <f>CX254+DD254</f>
        <v>0</v>
      </c>
    </row>
    <row r="255" spans="1:110" s="18" customFormat="1" ht="66">
      <c r="A255" s="63" t="s">
        <v>411</v>
      </c>
      <c r="B255" s="64" t="s">
        <v>142</v>
      </c>
      <c r="C255" s="64" t="s">
        <v>148</v>
      </c>
      <c r="D255" s="65" t="s">
        <v>410</v>
      </c>
      <c r="E255" s="64"/>
      <c r="F255" s="55"/>
      <c r="G255" s="55"/>
      <c r="H255" s="55"/>
      <c r="I255" s="55"/>
      <c r="J255" s="55"/>
      <c r="K255" s="106"/>
      <c r="L255" s="106"/>
      <c r="M255" s="55"/>
      <c r="N255" s="55"/>
      <c r="O255" s="55"/>
      <c r="P255" s="55"/>
      <c r="Q255" s="55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7"/>
      <c r="AL255" s="107"/>
      <c r="AM255" s="55"/>
      <c r="AN255" s="55"/>
      <c r="AO255" s="55"/>
      <c r="AP255" s="106"/>
      <c r="AQ255" s="55"/>
      <c r="AR255" s="56"/>
      <c r="AS255" s="106"/>
      <c r="AT255" s="55"/>
      <c r="AU255" s="56"/>
      <c r="AV255" s="106"/>
      <c r="AW255" s="106"/>
      <c r="AX255" s="106"/>
      <c r="AY255" s="55"/>
      <c r="AZ255" s="55"/>
      <c r="BA255" s="106"/>
      <c r="BB255" s="106"/>
      <c r="BC255" s="106"/>
      <c r="BD255" s="106"/>
      <c r="BE255" s="55"/>
      <c r="BF255" s="56"/>
      <c r="BG255" s="55"/>
      <c r="BH255" s="55"/>
      <c r="BI255" s="108"/>
      <c r="BJ255" s="108"/>
      <c r="BK255" s="108"/>
      <c r="BL255" s="55"/>
      <c r="BM255" s="55"/>
      <c r="BN255" s="106"/>
      <c r="BO255" s="106"/>
      <c r="BP255" s="106"/>
      <c r="BQ255" s="106"/>
      <c r="BR255" s="55"/>
      <c r="BS255" s="55"/>
      <c r="BT255" s="107"/>
      <c r="BU255" s="107"/>
      <c r="BV255" s="107"/>
      <c r="BW255" s="107"/>
      <c r="BX255" s="107"/>
      <c r="BY255" s="55"/>
      <c r="BZ255" s="55"/>
      <c r="CA255" s="55">
        <f t="shared" ref="CA255:DF255" si="367">CA256</f>
        <v>4294</v>
      </c>
      <c r="CB255" s="106">
        <f t="shared" si="367"/>
        <v>0</v>
      </c>
      <c r="CC255" s="106">
        <f t="shared" si="367"/>
        <v>0</v>
      </c>
      <c r="CD255" s="106">
        <f t="shared" si="367"/>
        <v>0</v>
      </c>
      <c r="CE255" s="106">
        <f t="shared" si="367"/>
        <v>0</v>
      </c>
      <c r="CF255" s="55">
        <f t="shared" si="367"/>
        <v>4294</v>
      </c>
      <c r="CG255" s="55">
        <f t="shared" si="367"/>
        <v>0</v>
      </c>
      <c r="CH255" s="55">
        <f t="shared" si="367"/>
        <v>0</v>
      </c>
      <c r="CI255" s="55">
        <f t="shared" si="367"/>
        <v>0</v>
      </c>
      <c r="CJ255" s="55">
        <f t="shared" si="367"/>
        <v>0</v>
      </c>
      <c r="CK255" s="55"/>
      <c r="CL255" s="55"/>
      <c r="CM255" s="55">
        <f t="shared" si="367"/>
        <v>0</v>
      </c>
      <c r="CN255" s="55">
        <f t="shared" si="367"/>
        <v>0</v>
      </c>
      <c r="CO255" s="55">
        <f t="shared" si="367"/>
        <v>4294</v>
      </c>
      <c r="CP255" s="55">
        <f t="shared" si="367"/>
        <v>0</v>
      </c>
      <c r="CQ255" s="55">
        <f t="shared" si="367"/>
        <v>0</v>
      </c>
      <c r="CR255" s="55">
        <f t="shared" si="367"/>
        <v>0</v>
      </c>
      <c r="CS255" s="55">
        <f t="shared" si="367"/>
        <v>-53</v>
      </c>
      <c r="CT255" s="55">
        <f t="shared" si="367"/>
        <v>0</v>
      </c>
      <c r="CU255" s="55">
        <f t="shared" si="367"/>
        <v>0</v>
      </c>
      <c r="CV255" s="55">
        <f t="shared" si="367"/>
        <v>0</v>
      </c>
      <c r="CW255" s="55">
        <f t="shared" si="367"/>
        <v>4241</v>
      </c>
      <c r="CX255" s="55">
        <f t="shared" si="367"/>
        <v>0</v>
      </c>
      <c r="CY255" s="55">
        <f t="shared" si="367"/>
        <v>0</v>
      </c>
      <c r="CZ255" s="55">
        <f t="shared" si="367"/>
        <v>0</v>
      </c>
      <c r="DA255" s="55">
        <f t="shared" si="367"/>
        <v>0</v>
      </c>
      <c r="DB255" s="55">
        <f t="shared" si="367"/>
        <v>0</v>
      </c>
      <c r="DC255" s="55">
        <f t="shared" si="367"/>
        <v>0</v>
      </c>
      <c r="DD255" s="55">
        <f t="shared" si="367"/>
        <v>0</v>
      </c>
      <c r="DE255" s="55">
        <f t="shared" si="367"/>
        <v>4241</v>
      </c>
      <c r="DF255" s="55">
        <f t="shared" si="367"/>
        <v>0</v>
      </c>
    </row>
    <row r="256" spans="1:110" s="18" customFormat="1" ht="61.5" customHeight="1">
      <c r="A256" s="63" t="s">
        <v>144</v>
      </c>
      <c r="B256" s="64" t="s">
        <v>142</v>
      </c>
      <c r="C256" s="64" t="s">
        <v>148</v>
      </c>
      <c r="D256" s="65" t="s">
        <v>410</v>
      </c>
      <c r="E256" s="64" t="s">
        <v>145</v>
      </c>
      <c r="F256" s="55"/>
      <c r="G256" s="55"/>
      <c r="H256" s="55"/>
      <c r="I256" s="55"/>
      <c r="J256" s="55"/>
      <c r="K256" s="106"/>
      <c r="L256" s="106"/>
      <c r="M256" s="55"/>
      <c r="N256" s="55"/>
      <c r="O256" s="55"/>
      <c r="P256" s="55"/>
      <c r="Q256" s="55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7"/>
      <c r="AL256" s="107"/>
      <c r="AM256" s="55"/>
      <c r="AN256" s="55"/>
      <c r="AO256" s="55"/>
      <c r="AP256" s="106"/>
      <c r="AQ256" s="55"/>
      <c r="AR256" s="56"/>
      <c r="AS256" s="106"/>
      <c r="AT256" s="55"/>
      <c r="AU256" s="56"/>
      <c r="AV256" s="106"/>
      <c r="AW256" s="106"/>
      <c r="AX256" s="106"/>
      <c r="AY256" s="55"/>
      <c r="AZ256" s="55"/>
      <c r="BA256" s="106"/>
      <c r="BB256" s="106"/>
      <c r="BC256" s="106"/>
      <c r="BD256" s="106"/>
      <c r="BE256" s="55"/>
      <c r="BF256" s="56"/>
      <c r="BG256" s="55"/>
      <c r="BH256" s="55"/>
      <c r="BI256" s="108"/>
      <c r="BJ256" s="108"/>
      <c r="BK256" s="108"/>
      <c r="BL256" s="55"/>
      <c r="BM256" s="55"/>
      <c r="BN256" s="106"/>
      <c r="BO256" s="106"/>
      <c r="BP256" s="106"/>
      <c r="BQ256" s="106"/>
      <c r="BR256" s="55"/>
      <c r="BS256" s="55"/>
      <c r="BT256" s="107"/>
      <c r="BU256" s="107"/>
      <c r="BV256" s="107"/>
      <c r="BW256" s="107"/>
      <c r="BX256" s="107"/>
      <c r="BY256" s="55"/>
      <c r="BZ256" s="55"/>
      <c r="CA256" s="55">
        <v>4294</v>
      </c>
      <c r="CB256" s="106"/>
      <c r="CC256" s="106"/>
      <c r="CD256" s="106"/>
      <c r="CE256" s="106"/>
      <c r="CF256" s="55">
        <f>BY256+CA256+CB256+CC256+CE256</f>
        <v>4294</v>
      </c>
      <c r="CG256" s="55">
        <f>BZ256+CE256</f>
        <v>0</v>
      </c>
      <c r="CH256" s="106"/>
      <c r="CI256" s="106"/>
      <c r="CJ256" s="106"/>
      <c r="CK256" s="106"/>
      <c r="CL256" s="106"/>
      <c r="CM256" s="106"/>
      <c r="CN256" s="106"/>
      <c r="CO256" s="55">
        <f>CF256+CH256+CI256+CJ256+CM256+CN256</f>
        <v>4294</v>
      </c>
      <c r="CP256" s="55">
        <f>CG256+CN256</f>
        <v>0</v>
      </c>
      <c r="CQ256" s="55"/>
      <c r="CR256" s="106"/>
      <c r="CS256" s="56">
        <v>-53</v>
      </c>
      <c r="CT256" s="106"/>
      <c r="CU256" s="106"/>
      <c r="CV256" s="106"/>
      <c r="CW256" s="55">
        <f>CO256+CQ256+CR256+CS256+CT256+CU256+CV256</f>
        <v>4241</v>
      </c>
      <c r="CX256" s="55">
        <f>CP256+CV256</f>
        <v>0</v>
      </c>
      <c r="CY256" s="55"/>
      <c r="CZ256" s="106"/>
      <c r="DA256" s="106"/>
      <c r="DB256" s="106"/>
      <c r="DC256" s="106"/>
      <c r="DD256" s="106"/>
      <c r="DE256" s="55">
        <f>CW256+CY256+CZ256+DA256+DB256+DC256+DD256</f>
        <v>4241</v>
      </c>
      <c r="DF256" s="55">
        <f>CX256+DD256</f>
        <v>0</v>
      </c>
    </row>
    <row r="257" spans="1:110" ht="21" customHeight="1">
      <c r="A257" s="91"/>
      <c r="B257" s="92"/>
      <c r="C257" s="92"/>
      <c r="D257" s="93"/>
      <c r="E257" s="92"/>
      <c r="F257" s="38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1"/>
      <c r="AL257" s="41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38"/>
      <c r="BH257" s="38"/>
      <c r="BI257" s="38"/>
      <c r="BJ257" s="38"/>
      <c r="BK257" s="38"/>
      <c r="BL257" s="38"/>
      <c r="BM257" s="38"/>
      <c r="BN257" s="40"/>
      <c r="BO257" s="40"/>
      <c r="BP257" s="40"/>
      <c r="BQ257" s="40"/>
      <c r="BR257" s="40"/>
      <c r="BS257" s="40"/>
      <c r="BT257" s="41"/>
      <c r="BU257" s="41"/>
      <c r="BV257" s="41"/>
      <c r="BW257" s="41"/>
      <c r="BX257" s="41"/>
      <c r="BY257" s="41"/>
      <c r="BZ257" s="41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</row>
    <row r="258" spans="1:110" s="8" customFormat="1" ht="40.5">
      <c r="A258" s="42" t="s">
        <v>58</v>
      </c>
      <c r="B258" s="43" t="s">
        <v>59</v>
      </c>
      <c r="C258" s="43"/>
      <c r="D258" s="44"/>
      <c r="E258" s="43"/>
      <c r="F258" s="94" t="e">
        <f t="shared" ref="F258:AD258" si="368">F260+F302+F342+F378</f>
        <v>#REF!</v>
      </c>
      <c r="G258" s="94" t="e">
        <f t="shared" si="368"/>
        <v>#REF!</v>
      </c>
      <c r="H258" s="94" t="e">
        <f t="shared" si="368"/>
        <v>#REF!</v>
      </c>
      <c r="I258" s="94" t="e">
        <f t="shared" si="368"/>
        <v>#REF!</v>
      </c>
      <c r="J258" s="94" t="e">
        <f t="shared" si="368"/>
        <v>#REF!</v>
      </c>
      <c r="K258" s="94" t="e">
        <f t="shared" si="368"/>
        <v>#REF!</v>
      </c>
      <c r="L258" s="94" t="e">
        <f t="shared" si="368"/>
        <v>#REF!</v>
      </c>
      <c r="M258" s="94" t="e">
        <f t="shared" si="368"/>
        <v>#REF!</v>
      </c>
      <c r="N258" s="94">
        <f t="shared" si="368"/>
        <v>-1014800</v>
      </c>
      <c r="O258" s="94">
        <f t="shared" si="368"/>
        <v>784256</v>
      </c>
      <c r="P258" s="94">
        <f t="shared" si="368"/>
        <v>0</v>
      </c>
      <c r="Q258" s="94">
        <f t="shared" si="368"/>
        <v>786069</v>
      </c>
      <c r="R258" s="94">
        <f t="shared" si="368"/>
        <v>0</v>
      </c>
      <c r="S258" s="94">
        <f t="shared" si="368"/>
        <v>0</v>
      </c>
      <c r="T258" s="94">
        <f t="shared" si="368"/>
        <v>784256</v>
      </c>
      <c r="U258" s="94">
        <f t="shared" si="368"/>
        <v>786069</v>
      </c>
      <c r="V258" s="94">
        <f t="shared" si="368"/>
        <v>0</v>
      </c>
      <c r="W258" s="94">
        <f t="shared" si="368"/>
        <v>0</v>
      </c>
      <c r="X258" s="94">
        <f t="shared" si="368"/>
        <v>784256</v>
      </c>
      <c r="Y258" s="94">
        <f t="shared" si="368"/>
        <v>786069</v>
      </c>
      <c r="Z258" s="94">
        <f t="shared" si="368"/>
        <v>0</v>
      </c>
      <c r="AA258" s="94">
        <f t="shared" si="368"/>
        <v>784256</v>
      </c>
      <c r="AB258" s="94">
        <f t="shared" si="368"/>
        <v>786069</v>
      </c>
      <c r="AC258" s="94">
        <f t="shared" si="368"/>
        <v>3566</v>
      </c>
      <c r="AD258" s="94">
        <f t="shared" si="368"/>
        <v>3566</v>
      </c>
      <c r="AE258" s="94"/>
      <c r="AF258" s="94">
        <f t="shared" ref="AF258:BS258" si="369">AF260+AF302+AF342+AF378</f>
        <v>787822</v>
      </c>
      <c r="AG258" s="94">
        <f t="shared" si="369"/>
        <v>3566</v>
      </c>
      <c r="AH258" s="94">
        <f t="shared" si="369"/>
        <v>786069</v>
      </c>
      <c r="AI258" s="94">
        <f t="shared" si="369"/>
        <v>0</v>
      </c>
      <c r="AJ258" s="94">
        <f t="shared" si="369"/>
        <v>0</v>
      </c>
      <c r="AK258" s="94">
        <f t="shared" si="369"/>
        <v>787822</v>
      </c>
      <c r="AL258" s="94">
        <f t="shared" si="369"/>
        <v>3566</v>
      </c>
      <c r="AM258" s="94">
        <f t="shared" si="369"/>
        <v>438047</v>
      </c>
      <c r="AN258" s="94">
        <f t="shared" si="369"/>
        <v>1225869</v>
      </c>
      <c r="AO258" s="94">
        <f t="shared" si="369"/>
        <v>0</v>
      </c>
      <c r="AP258" s="94">
        <f t="shared" si="369"/>
        <v>0</v>
      </c>
      <c r="AQ258" s="94">
        <f t="shared" si="369"/>
        <v>1225869</v>
      </c>
      <c r="AR258" s="94">
        <f t="shared" si="369"/>
        <v>0</v>
      </c>
      <c r="AS258" s="94">
        <f t="shared" si="369"/>
        <v>0</v>
      </c>
      <c r="AT258" s="94">
        <f t="shared" si="369"/>
        <v>1225869</v>
      </c>
      <c r="AU258" s="94">
        <f t="shared" si="369"/>
        <v>0</v>
      </c>
      <c r="AV258" s="94">
        <f t="shared" si="369"/>
        <v>-32479</v>
      </c>
      <c r="AW258" s="94">
        <f t="shared" si="369"/>
        <v>0</v>
      </c>
      <c r="AX258" s="94">
        <f t="shared" si="369"/>
        <v>50000</v>
      </c>
      <c r="AY258" s="94">
        <f t="shared" si="369"/>
        <v>1243390</v>
      </c>
      <c r="AZ258" s="94">
        <f t="shared" si="369"/>
        <v>50000</v>
      </c>
      <c r="BA258" s="94">
        <f t="shared" si="369"/>
        <v>-3023</v>
      </c>
      <c r="BB258" s="94">
        <f t="shared" si="369"/>
        <v>2048</v>
      </c>
      <c r="BC258" s="94">
        <f t="shared" si="369"/>
        <v>20904</v>
      </c>
      <c r="BD258" s="94">
        <f t="shared" si="369"/>
        <v>0</v>
      </c>
      <c r="BE258" s="94">
        <f t="shared" si="369"/>
        <v>1263319</v>
      </c>
      <c r="BF258" s="94">
        <f t="shared" si="369"/>
        <v>50000</v>
      </c>
      <c r="BG258" s="94">
        <f t="shared" si="369"/>
        <v>0</v>
      </c>
      <c r="BH258" s="94">
        <f t="shared" si="369"/>
        <v>-5307</v>
      </c>
      <c r="BI258" s="94">
        <f t="shared" si="369"/>
        <v>5307</v>
      </c>
      <c r="BJ258" s="94">
        <f t="shared" si="369"/>
        <v>0</v>
      </c>
      <c r="BK258" s="94">
        <f t="shared" si="369"/>
        <v>0</v>
      </c>
      <c r="BL258" s="94">
        <f t="shared" si="369"/>
        <v>1263319</v>
      </c>
      <c r="BM258" s="94">
        <f t="shared" si="369"/>
        <v>50000</v>
      </c>
      <c r="BN258" s="94">
        <f t="shared" si="369"/>
        <v>0</v>
      </c>
      <c r="BO258" s="94">
        <f t="shared" si="369"/>
        <v>13556</v>
      </c>
      <c r="BP258" s="94">
        <f t="shared" si="369"/>
        <v>2040</v>
      </c>
      <c r="BQ258" s="94">
        <f t="shared" si="369"/>
        <v>0</v>
      </c>
      <c r="BR258" s="94">
        <f t="shared" si="369"/>
        <v>1278915</v>
      </c>
      <c r="BS258" s="94">
        <f t="shared" si="369"/>
        <v>50000</v>
      </c>
      <c r="BT258" s="94">
        <f t="shared" ref="BT258:CG258" si="370">BT260+BT302+BT342+BT378</f>
        <v>-25746</v>
      </c>
      <c r="BU258" s="94">
        <f>BU260+BU302+BU342+BU378</f>
        <v>93720</v>
      </c>
      <c r="BV258" s="94">
        <f>BV260+BV302+BV342+BV378</f>
        <v>-9746</v>
      </c>
      <c r="BW258" s="94">
        <f>BW260+BW302+BW342+BW378</f>
        <v>2040</v>
      </c>
      <c r="BX258" s="94">
        <f>BX260+BX302+BX342+BX378</f>
        <v>211498</v>
      </c>
      <c r="BY258" s="94">
        <f t="shared" si="370"/>
        <v>1550681</v>
      </c>
      <c r="BZ258" s="94">
        <f t="shared" si="370"/>
        <v>261498</v>
      </c>
      <c r="CA258" s="94">
        <f t="shared" si="370"/>
        <v>12988</v>
      </c>
      <c r="CB258" s="94">
        <f t="shared" si="370"/>
        <v>-151</v>
      </c>
      <c r="CC258" s="94">
        <f t="shared" si="370"/>
        <v>-1162</v>
      </c>
      <c r="CD258" s="94">
        <f>CD260+CD302+CD342+CD378</f>
        <v>27471</v>
      </c>
      <c r="CE258" s="94">
        <f t="shared" si="370"/>
        <v>0</v>
      </c>
      <c r="CF258" s="94">
        <f t="shared" si="370"/>
        <v>1589827</v>
      </c>
      <c r="CG258" s="94">
        <f t="shared" si="370"/>
        <v>261498</v>
      </c>
      <c r="CH258" s="94">
        <f t="shared" ref="CH258:CP258" si="371">CH260+CH302+CH342+CH378</f>
        <v>-4857</v>
      </c>
      <c r="CI258" s="94">
        <f t="shared" si="371"/>
        <v>-458</v>
      </c>
      <c r="CJ258" s="94">
        <f t="shared" si="371"/>
        <v>-4749</v>
      </c>
      <c r="CK258" s="94">
        <f t="shared" si="371"/>
        <v>-109</v>
      </c>
      <c r="CL258" s="94">
        <f t="shared" si="371"/>
        <v>-2</v>
      </c>
      <c r="CM258" s="94">
        <f t="shared" si="371"/>
        <v>17282</v>
      </c>
      <c r="CN258" s="94">
        <f t="shared" si="371"/>
        <v>0</v>
      </c>
      <c r="CO258" s="94">
        <f t="shared" si="371"/>
        <v>1596934</v>
      </c>
      <c r="CP258" s="94">
        <f t="shared" si="371"/>
        <v>261498</v>
      </c>
      <c r="CQ258" s="94">
        <f t="shared" ref="CQ258:CX258" si="372">CQ260+CQ302+CQ342+CQ378</f>
        <v>0</v>
      </c>
      <c r="CR258" s="94">
        <f t="shared" si="372"/>
        <v>-376</v>
      </c>
      <c r="CS258" s="94">
        <f t="shared" si="372"/>
        <v>-13610</v>
      </c>
      <c r="CT258" s="94">
        <f t="shared" si="372"/>
        <v>1065</v>
      </c>
      <c r="CU258" s="94">
        <f t="shared" si="372"/>
        <v>4968</v>
      </c>
      <c r="CV258" s="94">
        <f t="shared" si="372"/>
        <v>0</v>
      </c>
      <c r="CW258" s="94">
        <f t="shared" si="372"/>
        <v>1588981</v>
      </c>
      <c r="CX258" s="94">
        <f t="shared" si="372"/>
        <v>261498</v>
      </c>
      <c r="CY258" s="94">
        <f t="shared" ref="CY258:DF258" si="373">CY260+CY302+CY342+CY378</f>
        <v>0</v>
      </c>
      <c r="CZ258" s="94">
        <f t="shared" si="373"/>
        <v>-4238</v>
      </c>
      <c r="DA258" s="94">
        <f t="shared" si="373"/>
        <v>0</v>
      </c>
      <c r="DB258" s="94">
        <f t="shared" si="373"/>
        <v>-28434</v>
      </c>
      <c r="DC258" s="94">
        <f t="shared" si="373"/>
        <v>0</v>
      </c>
      <c r="DD258" s="94">
        <f t="shared" si="373"/>
        <v>0</v>
      </c>
      <c r="DE258" s="94">
        <f t="shared" si="373"/>
        <v>1556309</v>
      </c>
      <c r="DF258" s="94">
        <f t="shared" si="373"/>
        <v>261498</v>
      </c>
    </row>
    <row r="259" spans="1:110" ht="16.5">
      <c r="A259" s="91"/>
      <c r="B259" s="92"/>
      <c r="C259" s="92"/>
      <c r="D259" s="93"/>
      <c r="E259" s="92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38"/>
      <c r="BH259" s="38"/>
      <c r="BI259" s="38"/>
      <c r="BJ259" s="38"/>
      <c r="BK259" s="38"/>
      <c r="BL259" s="38"/>
      <c r="BM259" s="38"/>
      <c r="BN259" s="40"/>
      <c r="BO259" s="40"/>
      <c r="BP259" s="40"/>
      <c r="BQ259" s="40"/>
      <c r="BR259" s="40"/>
      <c r="BS259" s="40"/>
      <c r="BT259" s="41"/>
      <c r="BU259" s="41"/>
      <c r="BV259" s="41"/>
      <c r="BW259" s="41"/>
      <c r="BX259" s="41"/>
      <c r="BY259" s="41"/>
      <c r="BZ259" s="41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</row>
    <row r="260" spans="1:110" s="10" customFormat="1" ht="21.75" customHeight="1">
      <c r="A260" s="110" t="s">
        <v>60</v>
      </c>
      <c r="B260" s="50" t="s">
        <v>164</v>
      </c>
      <c r="C260" s="50" t="s">
        <v>134</v>
      </c>
      <c r="D260" s="61"/>
      <c r="E260" s="64"/>
      <c r="F260" s="52" t="e">
        <f>F275+F285</f>
        <v>#REF!</v>
      </c>
      <c r="G260" s="52" t="e">
        <f t="shared" ref="G260:L260" si="374">G272+G275+G285</f>
        <v>#REF!</v>
      </c>
      <c r="H260" s="52" t="e">
        <f t="shared" si="374"/>
        <v>#REF!</v>
      </c>
      <c r="I260" s="52" t="e">
        <f t="shared" si="374"/>
        <v>#REF!</v>
      </c>
      <c r="J260" s="52" t="e">
        <f t="shared" si="374"/>
        <v>#REF!</v>
      </c>
      <c r="K260" s="52" t="e">
        <f t="shared" si="374"/>
        <v>#REF!</v>
      </c>
      <c r="L260" s="52" t="e">
        <f t="shared" si="374"/>
        <v>#REF!</v>
      </c>
      <c r="M260" s="52" t="e">
        <f t="shared" ref="M260:U260" si="375">M270+M272+M275+M285</f>
        <v>#REF!</v>
      </c>
      <c r="N260" s="52">
        <f t="shared" si="375"/>
        <v>-170626</v>
      </c>
      <c r="O260" s="52">
        <f t="shared" si="375"/>
        <v>52268</v>
      </c>
      <c r="P260" s="52">
        <f t="shared" si="375"/>
        <v>0</v>
      </c>
      <c r="Q260" s="52">
        <f t="shared" si="375"/>
        <v>52268</v>
      </c>
      <c r="R260" s="52">
        <f t="shared" si="375"/>
        <v>0</v>
      </c>
      <c r="S260" s="52">
        <f t="shared" si="375"/>
        <v>0</v>
      </c>
      <c r="T260" s="52">
        <f t="shared" si="375"/>
        <v>52268</v>
      </c>
      <c r="U260" s="52">
        <f t="shared" si="375"/>
        <v>52268</v>
      </c>
      <c r="V260" s="52">
        <f t="shared" ref="V260:AB260" si="376">V270+V272+V275+V285</f>
        <v>0</v>
      </c>
      <c r="W260" s="52">
        <f t="shared" si="376"/>
        <v>0</v>
      </c>
      <c r="X260" s="52">
        <f t="shared" si="376"/>
        <v>52268</v>
      </c>
      <c r="Y260" s="52">
        <f t="shared" si="376"/>
        <v>52268</v>
      </c>
      <c r="Z260" s="52">
        <f t="shared" si="376"/>
        <v>0</v>
      </c>
      <c r="AA260" s="52">
        <f t="shared" si="376"/>
        <v>52268</v>
      </c>
      <c r="AB260" s="52">
        <f t="shared" si="376"/>
        <v>52268</v>
      </c>
      <c r="AC260" s="52">
        <f>AC270+AC272+AC275+AC285</f>
        <v>0</v>
      </c>
      <c r="AD260" s="52">
        <f>AD270+AD272+AD275+AD285</f>
        <v>0</v>
      </c>
      <c r="AE260" s="52"/>
      <c r="AF260" s="52">
        <f t="shared" ref="AF260:AL260" si="377">AF270+AF272+AF275+AF285</f>
        <v>52268</v>
      </c>
      <c r="AG260" s="52">
        <f t="shared" si="377"/>
        <v>0</v>
      </c>
      <c r="AH260" s="52">
        <f t="shared" si="377"/>
        <v>52268</v>
      </c>
      <c r="AI260" s="52">
        <f t="shared" si="377"/>
        <v>0</v>
      </c>
      <c r="AJ260" s="52">
        <f t="shared" si="377"/>
        <v>0</v>
      </c>
      <c r="AK260" s="52">
        <f t="shared" si="377"/>
        <v>52268</v>
      </c>
      <c r="AL260" s="52">
        <f t="shared" si="377"/>
        <v>0</v>
      </c>
      <c r="AM260" s="52">
        <f t="shared" ref="AM260:AT260" si="378">AM263+AM270+AM272+AM275+AM285</f>
        <v>21018</v>
      </c>
      <c r="AN260" s="52">
        <f t="shared" si="378"/>
        <v>73286</v>
      </c>
      <c r="AO260" s="52">
        <f t="shared" si="378"/>
        <v>0</v>
      </c>
      <c r="AP260" s="52">
        <f t="shared" si="378"/>
        <v>0</v>
      </c>
      <c r="AQ260" s="52">
        <f t="shared" si="378"/>
        <v>73286</v>
      </c>
      <c r="AR260" s="52">
        <f t="shared" si="378"/>
        <v>0</v>
      </c>
      <c r="AS260" s="52">
        <f t="shared" si="378"/>
        <v>0</v>
      </c>
      <c r="AT260" s="52">
        <f t="shared" si="378"/>
        <v>73286</v>
      </c>
      <c r="AU260" s="52">
        <f>AU263+AU270+AU272+AU275+AU285</f>
        <v>0</v>
      </c>
      <c r="AV260" s="52">
        <f>AV263+AV270+AV272+AV275+AV285</f>
        <v>528</v>
      </c>
      <c r="AW260" s="52">
        <f>AW263+AW270+AW272+AW275+AW285</f>
        <v>0</v>
      </c>
      <c r="AX260" s="52">
        <f>AX263+AX270+AX272+AX275+AX285</f>
        <v>0</v>
      </c>
      <c r="AY260" s="52">
        <f>AY263+AY270+AY272+AY275+AY285</f>
        <v>73814</v>
      </c>
      <c r="AZ260" s="52">
        <f t="shared" ref="AZ260:BE260" si="379">AZ263+AZ270+AZ272+AZ275+AZ285</f>
        <v>0</v>
      </c>
      <c r="BA260" s="52">
        <f t="shared" si="379"/>
        <v>0</v>
      </c>
      <c r="BB260" s="52">
        <f t="shared" si="379"/>
        <v>0</v>
      </c>
      <c r="BC260" s="52">
        <f t="shared" si="379"/>
        <v>0</v>
      </c>
      <c r="BD260" s="52">
        <f t="shared" si="379"/>
        <v>0</v>
      </c>
      <c r="BE260" s="52">
        <f t="shared" si="379"/>
        <v>73814</v>
      </c>
      <c r="BF260" s="52">
        <f t="shared" ref="BF260:BL260" si="380">BF263+BF270+BF272+BF275+BF285</f>
        <v>0</v>
      </c>
      <c r="BG260" s="52">
        <f t="shared" si="380"/>
        <v>0</v>
      </c>
      <c r="BH260" s="52">
        <f t="shared" si="380"/>
        <v>0</v>
      </c>
      <c r="BI260" s="52">
        <f t="shared" si="380"/>
        <v>0</v>
      </c>
      <c r="BJ260" s="52">
        <f t="shared" si="380"/>
        <v>0</v>
      </c>
      <c r="BK260" s="52">
        <f t="shared" si="380"/>
        <v>0</v>
      </c>
      <c r="BL260" s="52">
        <f t="shared" si="380"/>
        <v>73814</v>
      </c>
      <c r="BM260" s="52">
        <f t="shared" ref="BM260:BS260" si="381">BM263+BM270+BM272+BM275+BM285</f>
        <v>0</v>
      </c>
      <c r="BN260" s="52">
        <f t="shared" si="381"/>
        <v>0</v>
      </c>
      <c r="BO260" s="52">
        <f t="shared" si="381"/>
        <v>6446</v>
      </c>
      <c r="BP260" s="52">
        <f t="shared" si="381"/>
        <v>0</v>
      </c>
      <c r="BQ260" s="52">
        <f t="shared" si="381"/>
        <v>0</v>
      </c>
      <c r="BR260" s="52">
        <f t="shared" si="381"/>
        <v>80260</v>
      </c>
      <c r="BS260" s="52">
        <f t="shared" si="381"/>
        <v>0</v>
      </c>
      <c r="BT260" s="52">
        <f t="shared" ref="BT260:CG260" si="382">BT263+BT270+BT272+BT275+BT285</f>
        <v>-20683</v>
      </c>
      <c r="BU260" s="52">
        <f>BU263+BU270+BU272+BU275+BU285</f>
        <v>93650</v>
      </c>
      <c r="BV260" s="52">
        <f>BV263+BV270+BV272+BV275+BV285</f>
        <v>-83</v>
      </c>
      <c r="BW260" s="52">
        <f>BW263+BW270+BW272+BW275+BW285</f>
        <v>0</v>
      </c>
      <c r="BX260" s="52">
        <f>BX263+BX270+BX272+BX275+BX285</f>
        <v>34925</v>
      </c>
      <c r="BY260" s="52">
        <f t="shared" si="382"/>
        <v>188069</v>
      </c>
      <c r="BZ260" s="52">
        <f t="shared" si="382"/>
        <v>34925</v>
      </c>
      <c r="CA260" s="52">
        <f t="shared" si="382"/>
        <v>3880</v>
      </c>
      <c r="CB260" s="52">
        <f t="shared" si="382"/>
        <v>0</v>
      </c>
      <c r="CC260" s="52">
        <f t="shared" si="382"/>
        <v>-705</v>
      </c>
      <c r="CD260" s="52">
        <f>CD263+CD270+CD272+CD275+CD285</f>
        <v>0</v>
      </c>
      <c r="CE260" s="52">
        <f t="shared" si="382"/>
        <v>0</v>
      </c>
      <c r="CF260" s="52">
        <f t="shared" si="382"/>
        <v>191244</v>
      </c>
      <c r="CG260" s="52">
        <f t="shared" si="382"/>
        <v>34925</v>
      </c>
      <c r="CH260" s="52">
        <f t="shared" ref="CH260:CP260" si="383">CH263+CH270+CH272+CH275+CH285</f>
        <v>-3344</v>
      </c>
      <c r="CI260" s="52">
        <f t="shared" si="383"/>
        <v>-1</v>
      </c>
      <c r="CJ260" s="52">
        <f t="shared" si="383"/>
        <v>-1869</v>
      </c>
      <c r="CK260" s="52"/>
      <c r="CL260" s="52"/>
      <c r="CM260" s="52">
        <f t="shared" si="383"/>
        <v>0</v>
      </c>
      <c r="CN260" s="52">
        <f t="shared" si="383"/>
        <v>0</v>
      </c>
      <c r="CO260" s="52">
        <f t="shared" si="383"/>
        <v>186030</v>
      </c>
      <c r="CP260" s="52">
        <f t="shared" si="383"/>
        <v>34925</v>
      </c>
      <c r="CQ260" s="52">
        <f>CQ263+CQ270+CQ272+CQ275+CQ285</f>
        <v>0</v>
      </c>
      <c r="CR260" s="52">
        <f>CR261+CR263+CR270+CR272+CR275+CR285</f>
        <v>-318</v>
      </c>
      <c r="CS260" s="52">
        <f t="shared" ref="CS260:CX260" si="384">CS261+CS263+CS270+CS272+CS275+CS285</f>
        <v>-676</v>
      </c>
      <c r="CT260" s="52">
        <f t="shared" si="384"/>
        <v>650</v>
      </c>
      <c r="CU260" s="52">
        <f t="shared" si="384"/>
        <v>0</v>
      </c>
      <c r="CV260" s="52">
        <f t="shared" si="384"/>
        <v>0</v>
      </c>
      <c r="CW260" s="52">
        <f t="shared" si="384"/>
        <v>185686</v>
      </c>
      <c r="CX260" s="52">
        <f t="shared" si="384"/>
        <v>34925</v>
      </c>
      <c r="CY260" s="52">
        <f t="shared" ref="CY260:DF260" si="385">CY261+CY263+CY270+CY272+CY275+CY285</f>
        <v>0</v>
      </c>
      <c r="CZ260" s="52">
        <f t="shared" si="385"/>
        <v>0</v>
      </c>
      <c r="DA260" s="52">
        <f t="shared" si="385"/>
        <v>0</v>
      </c>
      <c r="DB260" s="52">
        <f t="shared" si="385"/>
        <v>-28398</v>
      </c>
      <c r="DC260" s="52">
        <f t="shared" si="385"/>
        <v>0</v>
      </c>
      <c r="DD260" s="52">
        <f t="shared" si="385"/>
        <v>0</v>
      </c>
      <c r="DE260" s="52">
        <f t="shared" si="385"/>
        <v>157288</v>
      </c>
      <c r="DF260" s="52">
        <f t="shared" si="385"/>
        <v>34925</v>
      </c>
    </row>
    <row r="261" spans="1:110" s="10" customFormat="1" ht="21.75" customHeight="1">
      <c r="A261" s="63" t="s">
        <v>27</v>
      </c>
      <c r="B261" s="64" t="s">
        <v>164</v>
      </c>
      <c r="C261" s="64" t="s">
        <v>134</v>
      </c>
      <c r="D261" s="65" t="s">
        <v>28</v>
      </c>
      <c r="E261" s="50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>
        <f>CR262</f>
        <v>0</v>
      </c>
      <c r="CS261" s="52">
        <f t="shared" ref="CS261:DF261" si="386">CS262</f>
        <v>0</v>
      </c>
      <c r="CT261" s="55">
        <f t="shared" si="386"/>
        <v>650</v>
      </c>
      <c r="CU261" s="55">
        <f t="shared" si="386"/>
        <v>0</v>
      </c>
      <c r="CV261" s="55">
        <f t="shared" si="386"/>
        <v>0</v>
      </c>
      <c r="CW261" s="55">
        <f t="shared" si="386"/>
        <v>650</v>
      </c>
      <c r="CX261" s="52">
        <f t="shared" si="386"/>
        <v>0</v>
      </c>
      <c r="CY261" s="52">
        <f t="shared" si="386"/>
        <v>0</v>
      </c>
      <c r="CZ261" s="52">
        <f t="shared" si="386"/>
        <v>0</v>
      </c>
      <c r="DA261" s="52">
        <f t="shared" si="386"/>
        <v>0</v>
      </c>
      <c r="DB261" s="52">
        <f t="shared" si="386"/>
        <v>0</v>
      </c>
      <c r="DC261" s="52">
        <f t="shared" si="386"/>
        <v>0</v>
      </c>
      <c r="DD261" s="52">
        <f t="shared" si="386"/>
        <v>0</v>
      </c>
      <c r="DE261" s="55">
        <f t="shared" si="386"/>
        <v>650</v>
      </c>
      <c r="DF261" s="52">
        <f t="shared" si="386"/>
        <v>0</v>
      </c>
    </row>
    <row r="262" spans="1:110" s="10" customFormat="1" ht="56.25" customHeight="1">
      <c r="A262" s="63" t="s">
        <v>144</v>
      </c>
      <c r="B262" s="64" t="s">
        <v>164</v>
      </c>
      <c r="C262" s="64" t="s">
        <v>134</v>
      </c>
      <c r="D262" s="65" t="s">
        <v>28</v>
      </c>
      <c r="E262" s="64" t="s">
        <v>145</v>
      </c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5">
        <v>650</v>
      </c>
      <c r="CU262" s="55"/>
      <c r="CV262" s="55"/>
      <c r="CW262" s="55">
        <f>CO262+CQ262+CR262+CS262+CT262+CU262+CV262</f>
        <v>650</v>
      </c>
      <c r="CX262" s="55">
        <f>CP262+CV262</f>
        <v>0</v>
      </c>
      <c r="CY262" s="55"/>
      <c r="CZ262" s="85"/>
      <c r="DA262" s="85"/>
      <c r="DB262" s="85"/>
      <c r="DC262" s="85"/>
      <c r="DD262" s="85"/>
      <c r="DE262" s="55">
        <f>CW262+CY262+CZ262+DA262+DB262+DC262+DD262</f>
        <v>650</v>
      </c>
      <c r="DF262" s="55">
        <f>CX262+DD262</f>
        <v>0</v>
      </c>
    </row>
    <row r="263" spans="1:110" s="10" customFormat="1" ht="57.75" customHeight="1">
      <c r="A263" s="111" t="s">
        <v>401</v>
      </c>
      <c r="B263" s="64" t="s">
        <v>164</v>
      </c>
      <c r="C263" s="64" t="s">
        <v>134</v>
      </c>
      <c r="D263" s="65" t="s">
        <v>404</v>
      </c>
      <c r="E263" s="64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5">
        <f t="shared" ref="AM263:BS263" si="387">AM267</f>
        <v>19000</v>
      </c>
      <c r="AN263" s="55">
        <f t="shared" si="387"/>
        <v>19000</v>
      </c>
      <c r="AO263" s="55">
        <f t="shared" si="387"/>
        <v>0</v>
      </c>
      <c r="AP263" s="55">
        <f t="shared" si="387"/>
        <v>0</v>
      </c>
      <c r="AQ263" s="55">
        <f t="shared" si="387"/>
        <v>19000</v>
      </c>
      <c r="AR263" s="55">
        <f t="shared" si="387"/>
        <v>0</v>
      </c>
      <c r="AS263" s="55">
        <f t="shared" si="387"/>
        <v>0</v>
      </c>
      <c r="AT263" s="55">
        <f t="shared" si="387"/>
        <v>19000</v>
      </c>
      <c r="AU263" s="55">
        <f t="shared" si="387"/>
        <v>0</v>
      </c>
      <c r="AV263" s="55">
        <f t="shared" si="387"/>
        <v>0</v>
      </c>
      <c r="AW263" s="55">
        <f t="shared" si="387"/>
        <v>0</v>
      </c>
      <c r="AX263" s="55">
        <f t="shared" si="387"/>
        <v>0</v>
      </c>
      <c r="AY263" s="55">
        <f t="shared" si="387"/>
        <v>19000</v>
      </c>
      <c r="AZ263" s="55">
        <f t="shared" si="387"/>
        <v>0</v>
      </c>
      <c r="BA263" s="55">
        <f t="shared" si="387"/>
        <v>0</v>
      </c>
      <c r="BB263" s="55">
        <f t="shared" si="387"/>
        <v>0</v>
      </c>
      <c r="BC263" s="55">
        <f t="shared" si="387"/>
        <v>0</v>
      </c>
      <c r="BD263" s="55">
        <f t="shared" si="387"/>
        <v>0</v>
      </c>
      <c r="BE263" s="55">
        <f t="shared" si="387"/>
        <v>19000</v>
      </c>
      <c r="BF263" s="55">
        <f t="shared" si="387"/>
        <v>0</v>
      </c>
      <c r="BG263" s="55">
        <f t="shared" si="387"/>
        <v>0</v>
      </c>
      <c r="BH263" s="55">
        <f t="shared" si="387"/>
        <v>0</v>
      </c>
      <c r="BI263" s="55">
        <f t="shared" si="387"/>
        <v>0</v>
      </c>
      <c r="BJ263" s="55">
        <f t="shared" si="387"/>
        <v>0</v>
      </c>
      <c r="BK263" s="55">
        <f t="shared" si="387"/>
        <v>0</v>
      </c>
      <c r="BL263" s="55">
        <f t="shared" si="387"/>
        <v>19000</v>
      </c>
      <c r="BM263" s="55">
        <f t="shared" si="387"/>
        <v>0</v>
      </c>
      <c r="BN263" s="55">
        <f t="shared" si="387"/>
        <v>0</v>
      </c>
      <c r="BO263" s="55">
        <f t="shared" si="387"/>
        <v>0</v>
      </c>
      <c r="BP263" s="55">
        <f t="shared" si="387"/>
        <v>0</v>
      </c>
      <c r="BQ263" s="55">
        <f t="shared" si="387"/>
        <v>0</v>
      </c>
      <c r="BR263" s="55">
        <f t="shared" si="387"/>
        <v>19000</v>
      </c>
      <c r="BS263" s="55">
        <f t="shared" si="387"/>
        <v>0</v>
      </c>
      <c r="BT263" s="55">
        <f>BT264+BT267</f>
        <v>-18327</v>
      </c>
      <c r="BU263" s="55">
        <f t="shared" ref="BU263:CG263" si="388">BU264+BU267</f>
        <v>0</v>
      </c>
      <c r="BV263" s="55">
        <f t="shared" si="388"/>
        <v>0</v>
      </c>
      <c r="BW263" s="55">
        <f t="shared" si="388"/>
        <v>0</v>
      </c>
      <c r="BX263" s="55">
        <f t="shared" si="388"/>
        <v>34925</v>
      </c>
      <c r="BY263" s="55">
        <f t="shared" si="388"/>
        <v>35598</v>
      </c>
      <c r="BZ263" s="55">
        <f t="shared" si="388"/>
        <v>34925</v>
      </c>
      <c r="CA263" s="55">
        <f t="shared" si="388"/>
        <v>0</v>
      </c>
      <c r="CB263" s="55">
        <f t="shared" si="388"/>
        <v>0</v>
      </c>
      <c r="CC263" s="55">
        <f t="shared" si="388"/>
        <v>0</v>
      </c>
      <c r="CD263" s="55">
        <f>CD264+CD267</f>
        <v>0</v>
      </c>
      <c r="CE263" s="55">
        <f t="shared" si="388"/>
        <v>0</v>
      </c>
      <c r="CF263" s="55">
        <f t="shared" si="388"/>
        <v>35598</v>
      </c>
      <c r="CG263" s="55">
        <f t="shared" si="388"/>
        <v>34925</v>
      </c>
      <c r="CH263" s="55">
        <f t="shared" ref="CH263:CP263" si="389">CH264+CH267</f>
        <v>0</v>
      </c>
      <c r="CI263" s="55">
        <f t="shared" si="389"/>
        <v>0</v>
      </c>
      <c r="CJ263" s="55">
        <f t="shared" si="389"/>
        <v>0</v>
      </c>
      <c r="CK263" s="55"/>
      <c r="CL263" s="55"/>
      <c r="CM263" s="55">
        <f t="shared" si="389"/>
        <v>0</v>
      </c>
      <c r="CN263" s="55">
        <f t="shared" si="389"/>
        <v>0</v>
      </c>
      <c r="CO263" s="55">
        <f t="shared" si="389"/>
        <v>35598</v>
      </c>
      <c r="CP263" s="55">
        <f t="shared" si="389"/>
        <v>34925</v>
      </c>
      <c r="CQ263" s="55">
        <f t="shared" ref="CQ263:CX263" si="390">CQ264+CQ267</f>
        <v>0</v>
      </c>
      <c r="CR263" s="55">
        <f t="shared" si="390"/>
        <v>0</v>
      </c>
      <c r="CS263" s="55">
        <f t="shared" si="390"/>
        <v>0</v>
      </c>
      <c r="CT263" s="55">
        <f t="shared" si="390"/>
        <v>0</v>
      </c>
      <c r="CU263" s="55">
        <f t="shared" si="390"/>
        <v>0</v>
      </c>
      <c r="CV263" s="55">
        <f t="shared" si="390"/>
        <v>0</v>
      </c>
      <c r="CW263" s="55">
        <f t="shared" si="390"/>
        <v>35598</v>
      </c>
      <c r="CX263" s="55">
        <f t="shared" si="390"/>
        <v>34925</v>
      </c>
      <c r="CY263" s="55">
        <f t="shared" ref="CY263:DF263" si="391">CY264+CY267</f>
        <v>0</v>
      </c>
      <c r="CZ263" s="55">
        <f t="shared" si="391"/>
        <v>0</v>
      </c>
      <c r="DA263" s="55">
        <f t="shared" si="391"/>
        <v>0</v>
      </c>
      <c r="DB263" s="55">
        <f t="shared" si="391"/>
        <v>0</v>
      </c>
      <c r="DC263" s="55">
        <f t="shared" si="391"/>
        <v>0</v>
      </c>
      <c r="DD263" s="55">
        <f t="shared" si="391"/>
        <v>0</v>
      </c>
      <c r="DE263" s="55">
        <f t="shared" si="391"/>
        <v>35598</v>
      </c>
      <c r="DF263" s="55">
        <f t="shared" si="391"/>
        <v>34925</v>
      </c>
    </row>
    <row r="264" spans="1:110" s="10" customFormat="1" ht="104.25" customHeight="1">
      <c r="A264" s="111" t="s">
        <v>266</v>
      </c>
      <c r="B264" s="64" t="s">
        <v>164</v>
      </c>
      <c r="C264" s="64" t="s">
        <v>134</v>
      </c>
      <c r="D264" s="64" t="s">
        <v>267</v>
      </c>
      <c r="E264" s="64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>
        <f>BT265</f>
        <v>0</v>
      </c>
      <c r="BU264" s="55">
        <f t="shared" ref="BU264:CJ265" si="392">BU265</f>
        <v>0</v>
      </c>
      <c r="BV264" s="55">
        <f t="shared" si="392"/>
        <v>0</v>
      </c>
      <c r="BW264" s="55">
        <f t="shared" si="392"/>
        <v>0</v>
      </c>
      <c r="BX264" s="55">
        <f t="shared" si="392"/>
        <v>31365</v>
      </c>
      <c r="BY264" s="55">
        <f t="shared" si="392"/>
        <v>31365</v>
      </c>
      <c r="BZ264" s="55">
        <f t="shared" si="392"/>
        <v>31365</v>
      </c>
      <c r="CA264" s="55">
        <f t="shared" si="392"/>
        <v>0</v>
      </c>
      <c r="CB264" s="55">
        <f t="shared" si="392"/>
        <v>0</v>
      </c>
      <c r="CC264" s="55">
        <f t="shared" si="392"/>
        <v>0</v>
      </c>
      <c r="CD264" s="55">
        <f t="shared" si="392"/>
        <v>0</v>
      </c>
      <c r="CE264" s="55">
        <f t="shared" si="392"/>
        <v>0</v>
      </c>
      <c r="CF264" s="55">
        <f t="shared" si="392"/>
        <v>31365</v>
      </c>
      <c r="CG264" s="55">
        <f t="shared" si="392"/>
        <v>31365</v>
      </c>
      <c r="CH264" s="55">
        <f t="shared" si="392"/>
        <v>0</v>
      </c>
      <c r="CI264" s="55">
        <f t="shared" si="392"/>
        <v>0</v>
      </c>
      <c r="CJ264" s="55">
        <f t="shared" si="392"/>
        <v>0</v>
      </c>
      <c r="CK264" s="55"/>
      <c r="CL264" s="55"/>
      <c r="CM264" s="55">
        <f t="shared" ref="CH264:CW265" si="393">CM265</f>
        <v>0</v>
      </c>
      <c r="CN264" s="55">
        <f t="shared" si="393"/>
        <v>0</v>
      </c>
      <c r="CO264" s="55">
        <f t="shared" si="393"/>
        <v>31365</v>
      </c>
      <c r="CP264" s="55">
        <f t="shared" si="393"/>
        <v>31365</v>
      </c>
      <c r="CQ264" s="55">
        <f t="shared" si="393"/>
        <v>0</v>
      </c>
      <c r="CR264" s="55">
        <f t="shared" si="393"/>
        <v>0</v>
      </c>
      <c r="CS264" s="55">
        <f t="shared" si="393"/>
        <v>0</v>
      </c>
      <c r="CT264" s="55">
        <f t="shared" si="393"/>
        <v>0</v>
      </c>
      <c r="CU264" s="55">
        <f t="shared" si="393"/>
        <v>0</v>
      </c>
      <c r="CV264" s="55">
        <f t="shared" si="393"/>
        <v>0</v>
      </c>
      <c r="CW264" s="55">
        <f t="shared" si="393"/>
        <v>31365</v>
      </c>
      <c r="CX264" s="55">
        <f t="shared" ref="CQ264:DF265" si="394">CX265</f>
        <v>31365</v>
      </c>
      <c r="CY264" s="55">
        <f t="shared" si="394"/>
        <v>0</v>
      </c>
      <c r="CZ264" s="55">
        <f t="shared" si="394"/>
        <v>0</v>
      </c>
      <c r="DA264" s="55">
        <f t="shared" si="394"/>
        <v>0</v>
      </c>
      <c r="DB264" s="55">
        <f t="shared" si="394"/>
        <v>0</v>
      </c>
      <c r="DC264" s="55">
        <f t="shared" si="394"/>
        <v>0</v>
      </c>
      <c r="DD264" s="55">
        <f t="shared" si="394"/>
        <v>0</v>
      </c>
      <c r="DE264" s="55">
        <f t="shared" si="394"/>
        <v>31365</v>
      </c>
      <c r="DF264" s="55">
        <f t="shared" si="394"/>
        <v>31365</v>
      </c>
    </row>
    <row r="265" spans="1:110" s="10" customFormat="1" ht="41.25" customHeight="1">
      <c r="A265" s="111" t="s">
        <v>403</v>
      </c>
      <c r="B265" s="64" t="s">
        <v>164</v>
      </c>
      <c r="C265" s="64" t="s">
        <v>134</v>
      </c>
      <c r="D265" s="64" t="s">
        <v>268</v>
      </c>
      <c r="E265" s="64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>
        <f>BT266</f>
        <v>0</v>
      </c>
      <c r="BU265" s="55">
        <f t="shared" si="392"/>
        <v>0</v>
      </c>
      <c r="BV265" s="55">
        <f t="shared" si="392"/>
        <v>0</v>
      </c>
      <c r="BW265" s="55">
        <f t="shared" si="392"/>
        <v>0</v>
      </c>
      <c r="BX265" s="55">
        <f t="shared" si="392"/>
        <v>31365</v>
      </c>
      <c r="BY265" s="55">
        <f t="shared" si="392"/>
        <v>31365</v>
      </c>
      <c r="BZ265" s="55">
        <f t="shared" si="392"/>
        <v>31365</v>
      </c>
      <c r="CA265" s="55">
        <f t="shared" si="392"/>
        <v>0</v>
      </c>
      <c r="CB265" s="55">
        <f t="shared" si="392"/>
        <v>0</v>
      </c>
      <c r="CC265" s="55">
        <f t="shared" si="392"/>
        <v>0</v>
      </c>
      <c r="CD265" s="55">
        <f t="shared" si="392"/>
        <v>0</v>
      </c>
      <c r="CE265" s="55">
        <f t="shared" si="392"/>
        <v>0</v>
      </c>
      <c r="CF265" s="55">
        <f t="shared" si="392"/>
        <v>31365</v>
      </c>
      <c r="CG265" s="55">
        <f t="shared" si="392"/>
        <v>31365</v>
      </c>
      <c r="CH265" s="55">
        <f t="shared" si="393"/>
        <v>0</v>
      </c>
      <c r="CI265" s="55">
        <f t="shared" si="393"/>
        <v>0</v>
      </c>
      <c r="CJ265" s="55">
        <f t="shared" si="393"/>
        <v>0</v>
      </c>
      <c r="CK265" s="55"/>
      <c r="CL265" s="55"/>
      <c r="CM265" s="55">
        <f t="shared" si="393"/>
        <v>0</v>
      </c>
      <c r="CN265" s="55">
        <f t="shared" si="393"/>
        <v>0</v>
      </c>
      <c r="CO265" s="55">
        <f t="shared" si="393"/>
        <v>31365</v>
      </c>
      <c r="CP265" s="55">
        <f t="shared" si="393"/>
        <v>31365</v>
      </c>
      <c r="CQ265" s="55">
        <f t="shared" si="394"/>
        <v>0</v>
      </c>
      <c r="CR265" s="55">
        <f t="shared" si="394"/>
        <v>0</v>
      </c>
      <c r="CS265" s="55">
        <f t="shared" si="394"/>
        <v>0</v>
      </c>
      <c r="CT265" s="55">
        <f t="shared" si="394"/>
        <v>0</v>
      </c>
      <c r="CU265" s="55">
        <f t="shared" si="394"/>
        <v>0</v>
      </c>
      <c r="CV265" s="55">
        <f t="shared" si="394"/>
        <v>0</v>
      </c>
      <c r="CW265" s="55">
        <f t="shared" si="394"/>
        <v>31365</v>
      </c>
      <c r="CX265" s="55">
        <f t="shared" si="394"/>
        <v>31365</v>
      </c>
      <c r="CY265" s="55">
        <f t="shared" si="394"/>
        <v>0</v>
      </c>
      <c r="CZ265" s="55">
        <f t="shared" si="394"/>
        <v>0</v>
      </c>
      <c r="DA265" s="55">
        <f t="shared" si="394"/>
        <v>0</v>
      </c>
      <c r="DB265" s="55">
        <f t="shared" si="394"/>
        <v>0</v>
      </c>
      <c r="DC265" s="55">
        <f t="shared" si="394"/>
        <v>0</v>
      </c>
      <c r="DD265" s="55">
        <f t="shared" si="394"/>
        <v>0</v>
      </c>
      <c r="DE265" s="55">
        <f t="shared" si="394"/>
        <v>31365</v>
      </c>
      <c r="DF265" s="55">
        <f t="shared" si="394"/>
        <v>31365</v>
      </c>
    </row>
    <row r="266" spans="1:110" s="10" customFormat="1" ht="89.25" customHeight="1">
      <c r="A266" s="63" t="s">
        <v>284</v>
      </c>
      <c r="B266" s="64" t="s">
        <v>164</v>
      </c>
      <c r="C266" s="64" t="s">
        <v>134</v>
      </c>
      <c r="D266" s="64" t="s">
        <v>268</v>
      </c>
      <c r="E266" s="64" t="s">
        <v>150</v>
      </c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>
        <v>31365</v>
      </c>
      <c r="BY266" s="55">
        <f>BR266+BT266+BU266+BV266+BW266+BX266</f>
        <v>31365</v>
      </c>
      <c r="BZ266" s="55">
        <f>BS266+BX266</f>
        <v>31365</v>
      </c>
      <c r="CA266" s="85"/>
      <c r="CB266" s="85"/>
      <c r="CC266" s="85"/>
      <c r="CD266" s="85"/>
      <c r="CE266" s="85"/>
      <c r="CF266" s="55">
        <f>BY266+CA266+CB266+CC266+CE266</f>
        <v>31365</v>
      </c>
      <c r="CG266" s="55">
        <f>BZ266+CE266</f>
        <v>31365</v>
      </c>
      <c r="CH266" s="85"/>
      <c r="CI266" s="85"/>
      <c r="CJ266" s="85"/>
      <c r="CK266" s="85"/>
      <c r="CL266" s="85"/>
      <c r="CM266" s="85"/>
      <c r="CN266" s="85"/>
      <c r="CO266" s="55">
        <f>CF266+CH266+CI266+CJ266+CM266+CN266</f>
        <v>31365</v>
      </c>
      <c r="CP266" s="55">
        <f>CG266+CN266</f>
        <v>31365</v>
      </c>
      <c r="CQ266" s="55"/>
      <c r="CR266" s="85"/>
      <c r="CS266" s="85"/>
      <c r="CT266" s="85"/>
      <c r="CU266" s="85"/>
      <c r="CV266" s="85"/>
      <c r="CW266" s="55">
        <f>CO266+CQ266+CR266+CS266+CT266+CU266+CV266</f>
        <v>31365</v>
      </c>
      <c r="CX266" s="55">
        <f>CP266+CV266</f>
        <v>31365</v>
      </c>
      <c r="CY266" s="55"/>
      <c r="CZ266" s="85"/>
      <c r="DA266" s="85"/>
      <c r="DB266" s="85"/>
      <c r="DC266" s="85"/>
      <c r="DD266" s="85"/>
      <c r="DE266" s="55">
        <f>CW266+CY266+CZ266+DA266+DB266+DC266+DD266</f>
        <v>31365</v>
      </c>
      <c r="DF266" s="55">
        <f>CX266+DD266</f>
        <v>31365</v>
      </c>
    </row>
    <row r="267" spans="1:110" s="10" customFormat="1" ht="69.75" customHeight="1">
      <c r="A267" s="111" t="s">
        <v>402</v>
      </c>
      <c r="B267" s="64" t="s">
        <v>164</v>
      </c>
      <c r="C267" s="64" t="s">
        <v>134</v>
      </c>
      <c r="D267" s="65" t="s">
        <v>261</v>
      </c>
      <c r="E267" s="64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5">
        <f t="shared" ref="AM267:BB268" si="395">AM268</f>
        <v>19000</v>
      </c>
      <c r="AN267" s="55">
        <f t="shared" si="395"/>
        <v>19000</v>
      </c>
      <c r="AO267" s="55">
        <f t="shared" si="395"/>
        <v>0</v>
      </c>
      <c r="AP267" s="55">
        <f t="shared" si="395"/>
        <v>0</v>
      </c>
      <c r="AQ267" s="55">
        <f t="shared" si="395"/>
        <v>19000</v>
      </c>
      <c r="AR267" s="55">
        <f t="shared" si="395"/>
        <v>0</v>
      </c>
      <c r="AS267" s="55">
        <f t="shared" si="395"/>
        <v>0</v>
      </c>
      <c r="AT267" s="55">
        <f t="shared" si="395"/>
        <v>19000</v>
      </c>
      <c r="AU267" s="55">
        <f t="shared" si="395"/>
        <v>0</v>
      </c>
      <c r="AV267" s="55">
        <f t="shared" si="395"/>
        <v>0</v>
      </c>
      <c r="AW267" s="55">
        <f t="shared" si="395"/>
        <v>0</v>
      </c>
      <c r="AX267" s="55">
        <f t="shared" si="395"/>
        <v>0</v>
      </c>
      <c r="AY267" s="55">
        <f t="shared" si="395"/>
        <v>19000</v>
      </c>
      <c r="AZ267" s="55">
        <f t="shared" ref="AZ267:BL268" si="396">AZ268</f>
        <v>0</v>
      </c>
      <c r="BA267" s="55">
        <f t="shared" si="396"/>
        <v>0</v>
      </c>
      <c r="BB267" s="55">
        <f t="shared" si="396"/>
        <v>0</v>
      </c>
      <c r="BC267" s="55">
        <f t="shared" si="396"/>
        <v>0</v>
      </c>
      <c r="BD267" s="55">
        <f t="shared" si="396"/>
        <v>0</v>
      </c>
      <c r="BE267" s="55">
        <f t="shared" si="396"/>
        <v>19000</v>
      </c>
      <c r="BF267" s="55">
        <f t="shared" si="396"/>
        <v>0</v>
      </c>
      <c r="BG267" s="55">
        <f t="shared" si="396"/>
        <v>0</v>
      </c>
      <c r="BH267" s="55">
        <f t="shared" si="396"/>
        <v>0</v>
      </c>
      <c r="BI267" s="55">
        <f t="shared" si="396"/>
        <v>0</v>
      </c>
      <c r="BJ267" s="55">
        <f t="shared" si="396"/>
        <v>0</v>
      </c>
      <c r="BK267" s="55">
        <f t="shared" si="396"/>
        <v>0</v>
      </c>
      <c r="BL267" s="55">
        <f t="shared" si="396"/>
        <v>19000</v>
      </c>
      <c r="BM267" s="55">
        <f t="shared" ref="BM267:CB268" si="397">BM268</f>
        <v>0</v>
      </c>
      <c r="BN267" s="55">
        <f t="shared" si="397"/>
        <v>0</v>
      </c>
      <c r="BO267" s="55">
        <f t="shared" si="397"/>
        <v>0</v>
      </c>
      <c r="BP267" s="55">
        <f t="shared" si="397"/>
        <v>0</v>
      </c>
      <c r="BQ267" s="55">
        <f t="shared" si="397"/>
        <v>0</v>
      </c>
      <c r="BR267" s="55">
        <f t="shared" si="397"/>
        <v>19000</v>
      </c>
      <c r="BS267" s="55">
        <f t="shared" si="397"/>
        <v>0</v>
      </c>
      <c r="BT267" s="55">
        <f t="shared" si="397"/>
        <v>-18327</v>
      </c>
      <c r="BU267" s="55">
        <f t="shared" si="397"/>
        <v>0</v>
      </c>
      <c r="BV267" s="55">
        <f t="shared" si="397"/>
        <v>0</v>
      </c>
      <c r="BW267" s="55">
        <f t="shared" si="397"/>
        <v>0</v>
      </c>
      <c r="BX267" s="55">
        <f t="shared" si="397"/>
        <v>3560</v>
      </c>
      <c r="BY267" s="55">
        <f t="shared" si="397"/>
        <v>4233</v>
      </c>
      <c r="BZ267" s="55">
        <f t="shared" si="397"/>
        <v>3560</v>
      </c>
      <c r="CA267" s="55">
        <f t="shared" si="397"/>
        <v>0</v>
      </c>
      <c r="CB267" s="55">
        <f t="shared" si="397"/>
        <v>0</v>
      </c>
      <c r="CC267" s="55">
        <f t="shared" ref="CA267:CQ268" si="398">CC268</f>
        <v>0</v>
      </c>
      <c r="CD267" s="55">
        <f t="shared" si="398"/>
        <v>0</v>
      </c>
      <c r="CE267" s="55">
        <f t="shared" si="398"/>
        <v>0</v>
      </c>
      <c r="CF267" s="55">
        <f t="shared" si="398"/>
        <v>4233</v>
      </c>
      <c r="CG267" s="55">
        <f t="shared" si="398"/>
        <v>3560</v>
      </c>
      <c r="CH267" s="55">
        <f t="shared" si="398"/>
        <v>0</v>
      </c>
      <c r="CI267" s="55">
        <f t="shared" si="398"/>
        <v>0</v>
      </c>
      <c r="CJ267" s="55">
        <f t="shared" si="398"/>
        <v>0</v>
      </c>
      <c r="CK267" s="55"/>
      <c r="CL267" s="55"/>
      <c r="CM267" s="55">
        <f t="shared" si="398"/>
        <v>0</v>
      </c>
      <c r="CN267" s="55">
        <f t="shared" si="398"/>
        <v>0</v>
      </c>
      <c r="CO267" s="55">
        <f t="shared" si="398"/>
        <v>4233</v>
      </c>
      <c r="CP267" s="55">
        <f t="shared" si="398"/>
        <v>3560</v>
      </c>
      <c r="CQ267" s="55">
        <f t="shared" si="398"/>
        <v>0</v>
      </c>
      <c r="CR267" s="55">
        <f t="shared" ref="CQ267:DF268" si="399">CR268</f>
        <v>0</v>
      </c>
      <c r="CS267" s="55">
        <f t="shared" si="399"/>
        <v>0</v>
      </c>
      <c r="CT267" s="55">
        <f t="shared" si="399"/>
        <v>0</v>
      </c>
      <c r="CU267" s="55">
        <f t="shared" si="399"/>
        <v>0</v>
      </c>
      <c r="CV267" s="55">
        <f t="shared" si="399"/>
        <v>0</v>
      </c>
      <c r="CW267" s="55">
        <f t="shared" si="399"/>
        <v>4233</v>
      </c>
      <c r="CX267" s="55">
        <f t="shared" si="399"/>
        <v>3560</v>
      </c>
      <c r="CY267" s="55">
        <f t="shared" si="399"/>
        <v>0</v>
      </c>
      <c r="CZ267" s="55">
        <f t="shared" si="399"/>
        <v>0</v>
      </c>
      <c r="DA267" s="55">
        <f t="shared" si="399"/>
        <v>0</v>
      </c>
      <c r="DB267" s="55">
        <f t="shared" si="399"/>
        <v>0</v>
      </c>
      <c r="DC267" s="55">
        <f t="shared" si="399"/>
        <v>0</v>
      </c>
      <c r="DD267" s="55">
        <f t="shared" si="399"/>
        <v>0</v>
      </c>
      <c r="DE267" s="55">
        <f t="shared" si="399"/>
        <v>4233</v>
      </c>
      <c r="DF267" s="55">
        <f t="shared" si="399"/>
        <v>3560</v>
      </c>
    </row>
    <row r="268" spans="1:110" s="10" customFormat="1" ht="38.25" customHeight="1">
      <c r="A268" s="111" t="s">
        <v>403</v>
      </c>
      <c r="B268" s="64" t="s">
        <v>164</v>
      </c>
      <c r="C268" s="64" t="s">
        <v>134</v>
      </c>
      <c r="D268" s="65" t="s">
        <v>274</v>
      </c>
      <c r="E268" s="64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5">
        <f t="shared" si="395"/>
        <v>19000</v>
      </c>
      <c r="AN268" s="55">
        <f t="shared" si="395"/>
        <v>19000</v>
      </c>
      <c r="AO268" s="55">
        <f t="shared" si="395"/>
        <v>0</v>
      </c>
      <c r="AP268" s="55">
        <f t="shared" si="395"/>
        <v>0</v>
      </c>
      <c r="AQ268" s="55">
        <f t="shared" si="395"/>
        <v>19000</v>
      </c>
      <c r="AR268" s="55">
        <f t="shared" si="395"/>
        <v>0</v>
      </c>
      <c r="AS268" s="55">
        <f t="shared" si="395"/>
        <v>0</v>
      </c>
      <c r="AT268" s="55">
        <f t="shared" si="395"/>
        <v>19000</v>
      </c>
      <c r="AU268" s="55">
        <f t="shared" si="395"/>
        <v>0</v>
      </c>
      <c r="AV268" s="55">
        <f t="shared" si="395"/>
        <v>0</v>
      </c>
      <c r="AW268" s="55">
        <f t="shared" si="395"/>
        <v>0</v>
      </c>
      <c r="AX268" s="55">
        <f t="shared" si="395"/>
        <v>0</v>
      </c>
      <c r="AY268" s="55">
        <f t="shared" si="395"/>
        <v>19000</v>
      </c>
      <c r="AZ268" s="55">
        <f t="shared" si="395"/>
        <v>0</v>
      </c>
      <c r="BA268" s="55">
        <f t="shared" si="395"/>
        <v>0</v>
      </c>
      <c r="BB268" s="55">
        <f t="shared" si="395"/>
        <v>0</v>
      </c>
      <c r="BC268" s="55">
        <f t="shared" si="396"/>
        <v>0</v>
      </c>
      <c r="BD268" s="55">
        <f t="shared" si="396"/>
        <v>0</v>
      </c>
      <c r="BE268" s="55">
        <f t="shared" si="396"/>
        <v>19000</v>
      </c>
      <c r="BF268" s="55">
        <f t="shared" si="396"/>
        <v>0</v>
      </c>
      <c r="BG268" s="55">
        <f t="shared" si="396"/>
        <v>0</v>
      </c>
      <c r="BH268" s="55">
        <f t="shared" si="396"/>
        <v>0</v>
      </c>
      <c r="BI268" s="55">
        <f t="shared" si="396"/>
        <v>0</v>
      </c>
      <c r="BJ268" s="55">
        <f t="shared" si="396"/>
        <v>0</v>
      </c>
      <c r="BK268" s="55">
        <f t="shared" si="396"/>
        <v>0</v>
      </c>
      <c r="BL268" s="55">
        <f t="shared" si="396"/>
        <v>19000</v>
      </c>
      <c r="BM268" s="55">
        <f t="shared" si="397"/>
        <v>0</v>
      </c>
      <c r="BN268" s="55">
        <f t="shared" si="397"/>
        <v>0</v>
      </c>
      <c r="BO268" s="55">
        <f t="shared" si="397"/>
        <v>0</v>
      </c>
      <c r="BP268" s="55">
        <f t="shared" si="397"/>
        <v>0</v>
      </c>
      <c r="BQ268" s="55">
        <f t="shared" si="397"/>
        <v>0</v>
      </c>
      <c r="BR268" s="55">
        <f t="shared" si="397"/>
        <v>19000</v>
      </c>
      <c r="BS268" s="55">
        <f t="shared" si="397"/>
        <v>0</v>
      </c>
      <c r="BT268" s="55">
        <f t="shared" si="397"/>
        <v>-18327</v>
      </c>
      <c r="BU268" s="55">
        <f t="shared" si="397"/>
        <v>0</v>
      </c>
      <c r="BV268" s="55">
        <f t="shared" si="397"/>
        <v>0</v>
      </c>
      <c r="BW268" s="55">
        <f t="shared" si="397"/>
        <v>0</v>
      </c>
      <c r="BX268" s="55">
        <f t="shared" si="397"/>
        <v>3560</v>
      </c>
      <c r="BY268" s="55">
        <f t="shared" si="397"/>
        <v>4233</v>
      </c>
      <c r="BZ268" s="55">
        <f t="shared" si="397"/>
        <v>3560</v>
      </c>
      <c r="CA268" s="55">
        <f t="shared" si="398"/>
        <v>0</v>
      </c>
      <c r="CB268" s="55">
        <f t="shared" si="398"/>
        <v>0</v>
      </c>
      <c r="CC268" s="55">
        <f t="shared" si="398"/>
        <v>0</v>
      </c>
      <c r="CD268" s="55">
        <f t="shared" si="398"/>
        <v>0</v>
      </c>
      <c r="CE268" s="55">
        <f t="shared" si="398"/>
        <v>0</v>
      </c>
      <c r="CF268" s="55">
        <f t="shared" si="398"/>
        <v>4233</v>
      </c>
      <c r="CG268" s="55">
        <f t="shared" si="398"/>
        <v>3560</v>
      </c>
      <c r="CH268" s="55">
        <f t="shared" si="398"/>
        <v>0</v>
      </c>
      <c r="CI268" s="55">
        <f t="shared" si="398"/>
        <v>0</v>
      </c>
      <c r="CJ268" s="55">
        <f t="shared" si="398"/>
        <v>0</v>
      </c>
      <c r="CK268" s="55"/>
      <c r="CL268" s="55"/>
      <c r="CM268" s="55">
        <f t="shared" si="398"/>
        <v>0</v>
      </c>
      <c r="CN268" s="55">
        <f t="shared" si="398"/>
        <v>0</v>
      </c>
      <c r="CO268" s="55">
        <f t="shared" si="398"/>
        <v>4233</v>
      </c>
      <c r="CP268" s="55">
        <f t="shared" si="398"/>
        <v>3560</v>
      </c>
      <c r="CQ268" s="55">
        <f t="shared" si="399"/>
        <v>0</v>
      </c>
      <c r="CR268" s="55">
        <f t="shared" si="399"/>
        <v>0</v>
      </c>
      <c r="CS268" s="55">
        <f t="shared" si="399"/>
        <v>0</v>
      </c>
      <c r="CT268" s="55">
        <f t="shared" si="399"/>
        <v>0</v>
      </c>
      <c r="CU268" s="55">
        <f t="shared" si="399"/>
        <v>0</v>
      </c>
      <c r="CV268" s="55">
        <f t="shared" si="399"/>
        <v>0</v>
      </c>
      <c r="CW268" s="55">
        <f t="shared" si="399"/>
        <v>4233</v>
      </c>
      <c r="CX268" s="55">
        <f t="shared" si="399"/>
        <v>3560</v>
      </c>
      <c r="CY268" s="55">
        <f t="shared" si="399"/>
        <v>0</v>
      </c>
      <c r="CZ268" s="55">
        <f t="shared" si="399"/>
        <v>0</v>
      </c>
      <c r="DA268" s="55">
        <f t="shared" si="399"/>
        <v>0</v>
      </c>
      <c r="DB268" s="55">
        <f t="shared" si="399"/>
        <v>0</v>
      </c>
      <c r="DC268" s="55">
        <f t="shared" si="399"/>
        <v>0</v>
      </c>
      <c r="DD268" s="55">
        <f t="shared" si="399"/>
        <v>0</v>
      </c>
      <c r="DE268" s="55">
        <f t="shared" si="399"/>
        <v>4233</v>
      </c>
      <c r="DF268" s="55">
        <f t="shared" si="399"/>
        <v>3560</v>
      </c>
    </row>
    <row r="269" spans="1:110" s="10" customFormat="1" ht="89.25" customHeight="1">
      <c r="A269" s="63" t="s">
        <v>284</v>
      </c>
      <c r="B269" s="64" t="s">
        <v>164</v>
      </c>
      <c r="C269" s="64" t="s">
        <v>134</v>
      </c>
      <c r="D269" s="65" t="s">
        <v>274</v>
      </c>
      <c r="E269" s="64" t="s">
        <v>150</v>
      </c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5">
        <f>AN269-AK269</f>
        <v>19000</v>
      </c>
      <c r="AN269" s="55">
        <v>19000</v>
      </c>
      <c r="AO269" s="52"/>
      <c r="AP269" s="85"/>
      <c r="AQ269" s="55">
        <f>AN269+AP269</f>
        <v>19000</v>
      </c>
      <c r="AR269" s="56">
        <f>AO269</f>
        <v>0</v>
      </c>
      <c r="AS269" s="85"/>
      <c r="AT269" s="55">
        <f>AQ269+AS269</f>
        <v>19000</v>
      </c>
      <c r="AU269" s="56">
        <f>AR269</f>
        <v>0</v>
      </c>
      <c r="AV269" s="85"/>
      <c r="AW269" s="85"/>
      <c r="AX269" s="85"/>
      <c r="AY269" s="55">
        <f>AT269+AV269+AW269+AX269</f>
        <v>19000</v>
      </c>
      <c r="AZ269" s="55">
        <f>AU269+AX269</f>
        <v>0</v>
      </c>
      <c r="BA269" s="85"/>
      <c r="BB269" s="85"/>
      <c r="BC269" s="85"/>
      <c r="BD269" s="85"/>
      <c r="BE269" s="55">
        <f>AY269+BA269+BB269+BC269+BD269</f>
        <v>19000</v>
      </c>
      <c r="BF269" s="56">
        <f>AZ269+BD269</f>
        <v>0</v>
      </c>
      <c r="BG269" s="55"/>
      <c r="BH269" s="55"/>
      <c r="BI269" s="86"/>
      <c r="BJ269" s="86"/>
      <c r="BK269" s="86"/>
      <c r="BL269" s="55">
        <f>BE269+BG269+BH269+BI269+BJ269+BK269</f>
        <v>19000</v>
      </c>
      <c r="BM269" s="55">
        <f>BF269+BK269</f>
        <v>0</v>
      </c>
      <c r="BN269" s="85"/>
      <c r="BO269" s="85"/>
      <c r="BP269" s="85"/>
      <c r="BQ269" s="85"/>
      <c r="BR269" s="55">
        <f>BL269+BN269+BO269+BP269+BQ269</f>
        <v>19000</v>
      </c>
      <c r="BS269" s="55">
        <f>BM269+BQ269</f>
        <v>0</v>
      </c>
      <c r="BT269" s="55">
        <v>-18327</v>
      </c>
      <c r="BU269" s="87"/>
      <c r="BV269" s="87"/>
      <c r="BW269" s="87"/>
      <c r="BX269" s="55">
        <v>3560</v>
      </c>
      <c r="BY269" s="55">
        <f>BR269+BT269+BU269+BV269+BW269+BX269</f>
        <v>4233</v>
      </c>
      <c r="BZ269" s="55">
        <f>BS269+BX269</f>
        <v>3560</v>
      </c>
      <c r="CA269" s="85"/>
      <c r="CB269" s="85"/>
      <c r="CC269" s="85"/>
      <c r="CD269" s="85"/>
      <c r="CE269" s="85"/>
      <c r="CF269" s="55">
        <f>BY269+CA269+CB269+CC269+CE269</f>
        <v>4233</v>
      </c>
      <c r="CG269" s="55">
        <f>BZ269+CE269</f>
        <v>3560</v>
      </c>
      <c r="CH269" s="85"/>
      <c r="CI269" s="85"/>
      <c r="CJ269" s="85"/>
      <c r="CK269" s="85"/>
      <c r="CL269" s="85"/>
      <c r="CM269" s="85"/>
      <c r="CN269" s="85"/>
      <c r="CO269" s="55">
        <f>CF269+CH269+CI269+CJ269+CM269+CN269</f>
        <v>4233</v>
      </c>
      <c r="CP269" s="55">
        <f>CG269+CN269</f>
        <v>3560</v>
      </c>
      <c r="CQ269" s="55"/>
      <c r="CR269" s="85"/>
      <c r="CS269" s="85"/>
      <c r="CT269" s="85"/>
      <c r="CU269" s="85"/>
      <c r="CV269" s="85"/>
      <c r="CW269" s="55">
        <f>CO269+CQ269+CR269+CS269+CT269+CU269+CV269</f>
        <v>4233</v>
      </c>
      <c r="CX269" s="55">
        <f>CP269+CV269</f>
        <v>3560</v>
      </c>
      <c r="CY269" s="55"/>
      <c r="CZ269" s="85"/>
      <c r="DA269" s="85"/>
      <c r="DB269" s="85"/>
      <c r="DC269" s="85"/>
      <c r="DD269" s="85"/>
      <c r="DE269" s="55">
        <f>CW269+CY269+CZ269+DA269+DB269+DC269+DD269</f>
        <v>4233</v>
      </c>
      <c r="DF269" s="55">
        <f>CX269+DD269</f>
        <v>3560</v>
      </c>
    </row>
    <row r="270" spans="1:110" s="10" customFormat="1" ht="52.5" customHeight="1">
      <c r="A270" s="63" t="s">
        <v>157</v>
      </c>
      <c r="B270" s="64" t="s">
        <v>164</v>
      </c>
      <c r="C270" s="64" t="s">
        <v>134</v>
      </c>
      <c r="D270" s="65" t="s">
        <v>42</v>
      </c>
      <c r="E270" s="64"/>
      <c r="F270" s="52"/>
      <c r="G270" s="52"/>
      <c r="H270" s="52"/>
      <c r="I270" s="52"/>
      <c r="J270" s="52"/>
      <c r="K270" s="52"/>
      <c r="L270" s="52"/>
      <c r="M270" s="52">
        <f t="shared" ref="M270:BZ270" si="400">M271</f>
        <v>0</v>
      </c>
      <c r="N270" s="55">
        <f t="shared" si="400"/>
        <v>4000</v>
      </c>
      <c r="O270" s="55">
        <f t="shared" si="400"/>
        <v>4000</v>
      </c>
      <c r="P270" s="55">
        <f t="shared" si="400"/>
        <v>0</v>
      </c>
      <c r="Q270" s="55">
        <f t="shared" si="400"/>
        <v>4000</v>
      </c>
      <c r="R270" s="55">
        <f t="shared" si="400"/>
        <v>0</v>
      </c>
      <c r="S270" s="55">
        <f t="shared" si="400"/>
        <v>0</v>
      </c>
      <c r="T270" s="55">
        <f t="shared" si="400"/>
        <v>4000</v>
      </c>
      <c r="U270" s="55">
        <f t="shared" si="400"/>
        <v>4000</v>
      </c>
      <c r="V270" s="55">
        <f t="shared" si="400"/>
        <v>0</v>
      </c>
      <c r="W270" s="55">
        <f t="shared" si="400"/>
        <v>0</v>
      </c>
      <c r="X270" s="55">
        <f t="shared" si="400"/>
        <v>4000</v>
      </c>
      <c r="Y270" s="55">
        <f t="shared" si="400"/>
        <v>4000</v>
      </c>
      <c r="Z270" s="55">
        <f t="shared" si="400"/>
        <v>0</v>
      </c>
      <c r="AA270" s="55">
        <f t="shared" si="400"/>
        <v>4000</v>
      </c>
      <c r="AB270" s="55">
        <f t="shared" si="400"/>
        <v>4000</v>
      </c>
      <c r="AC270" s="55">
        <f t="shared" si="400"/>
        <v>0</v>
      </c>
      <c r="AD270" s="55">
        <f t="shared" si="400"/>
        <v>0</v>
      </c>
      <c r="AE270" s="55"/>
      <c r="AF270" s="55">
        <f t="shared" si="400"/>
        <v>4000</v>
      </c>
      <c r="AG270" s="55">
        <f t="shared" si="400"/>
        <v>0</v>
      </c>
      <c r="AH270" s="55">
        <f t="shared" si="400"/>
        <v>4000</v>
      </c>
      <c r="AI270" s="55">
        <f t="shared" si="400"/>
        <v>0</v>
      </c>
      <c r="AJ270" s="55">
        <f t="shared" si="400"/>
        <v>0</v>
      </c>
      <c r="AK270" s="55">
        <f t="shared" si="400"/>
        <v>4000</v>
      </c>
      <c r="AL270" s="55">
        <f t="shared" si="400"/>
        <v>0</v>
      </c>
      <c r="AM270" s="55">
        <f t="shared" si="400"/>
        <v>16022</v>
      </c>
      <c r="AN270" s="55">
        <f t="shared" si="400"/>
        <v>20022</v>
      </c>
      <c r="AO270" s="55">
        <f t="shared" si="400"/>
        <v>0</v>
      </c>
      <c r="AP270" s="55">
        <f t="shared" si="400"/>
        <v>0</v>
      </c>
      <c r="AQ270" s="55">
        <f t="shared" si="400"/>
        <v>20022</v>
      </c>
      <c r="AR270" s="55">
        <f t="shared" si="400"/>
        <v>0</v>
      </c>
      <c r="AS270" s="55">
        <f t="shared" si="400"/>
        <v>0</v>
      </c>
      <c r="AT270" s="55">
        <f t="shared" si="400"/>
        <v>20022</v>
      </c>
      <c r="AU270" s="55">
        <f t="shared" si="400"/>
        <v>0</v>
      </c>
      <c r="AV270" s="55">
        <f t="shared" si="400"/>
        <v>832</v>
      </c>
      <c r="AW270" s="55">
        <f t="shared" si="400"/>
        <v>0</v>
      </c>
      <c r="AX270" s="55">
        <f t="shared" si="400"/>
        <v>0</v>
      </c>
      <c r="AY270" s="55">
        <f t="shared" si="400"/>
        <v>20854</v>
      </c>
      <c r="AZ270" s="55">
        <f t="shared" si="400"/>
        <v>0</v>
      </c>
      <c r="BA270" s="55">
        <f t="shared" si="400"/>
        <v>0</v>
      </c>
      <c r="BB270" s="55">
        <f t="shared" si="400"/>
        <v>0</v>
      </c>
      <c r="BC270" s="55">
        <f t="shared" si="400"/>
        <v>0</v>
      </c>
      <c r="BD270" s="55">
        <f t="shared" si="400"/>
        <v>0</v>
      </c>
      <c r="BE270" s="55">
        <f t="shared" si="400"/>
        <v>20854</v>
      </c>
      <c r="BF270" s="55">
        <f t="shared" si="400"/>
        <v>0</v>
      </c>
      <c r="BG270" s="55">
        <f t="shared" si="400"/>
        <v>0</v>
      </c>
      <c r="BH270" s="55">
        <f t="shared" si="400"/>
        <v>0</v>
      </c>
      <c r="BI270" s="55">
        <f t="shared" si="400"/>
        <v>0</v>
      </c>
      <c r="BJ270" s="55">
        <f t="shared" si="400"/>
        <v>0</v>
      </c>
      <c r="BK270" s="55">
        <f t="shared" si="400"/>
        <v>0</v>
      </c>
      <c r="BL270" s="55">
        <f t="shared" si="400"/>
        <v>20854</v>
      </c>
      <c r="BM270" s="55">
        <f t="shared" si="400"/>
        <v>0</v>
      </c>
      <c r="BN270" s="55">
        <f t="shared" si="400"/>
        <v>0</v>
      </c>
      <c r="BO270" s="55">
        <f t="shared" si="400"/>
        <v>6446</v>
      </c>
      <c r="BP270" s="55">
        <f t="shared" si="400"/>
        <v>0</v>
      </c>
      <c r="BQ270" s="55">
        <f t="shared" si="400"/>
        <v>0</v>
      </c>
      <c r="BR270" s="55">
        <f t="shared" si="400"/>
        <v>27300</v>
      </c>
      <c r="BS270" s="55">
        <f t="shared" si="400"/>
        <v>0</v>
      </c>
      <c r="BT270" s="55">
        <f t="shared" si="400"/>
        <v>0</v>
      </c>
      <c r="BU270" s="55">
        <f t="shared" si="400"/>
        <v>0</v>
      </c>
      <c r="BV270" s="55">
        <f t="shared" si="400"/>
        <v>0</v>
      </c>
      <c r="BW270" s="55">
        <f t="shared" si="400"/>
        <v>0</v>
      </c>
      <c r="BX270" s="55">
        <f t="shared" si="400"/>
        <v>0</v>
      </c>
      <c r="BY270" s="55">
        <f t="shared" si="400"/>
        <v>27300</v>
      </c>
      <c r="BZ270" s="55">
        <f t="shared" si="400"/>
        <v>0</v>
      </c>
      <c r="CA270" s="55">
        <f t="shared" ref="CA270:DF270" si="401">CA271</f>
        <v>-7278</v>
      </c>
      <c r="CB270" s="55">
        <f t="shared" si="401"/>
        <v>0</v>
      </c>
      <c r="CC270" s="55">
        <f t="shared" si="401"/>
        <v>-705</v>
      </c>
      <c r="CD270" s="55">
        <f t="shared" si="401"/>
        <v>0</v>
      </c>
      <c r="CE270" s="55">
        <f t="shared" si="401"/>
        <v>0</v>
      </c>
      <c r="CF270" s="55">
        <f t="shared" si="401"/>
        <v>19317</v>
      </c>
      <c r="CG270" s="55">
        <f t="shared" si="401"/>
        <v>0</v>
      </c>
      <c r="CH270" s="55">
        <f t="shared" si="401"/>
        <v>0</v>
      </c>
      <c r="CI270" s="55">
        <f t="shared" si="401"/>
        <v>0</v>
      </c>
      <c r="CJ270" s="55">
        <f t="shared" si="401"/>
        <v>0</v>
      </c>
      <c r="CK270" s="55"/>
      <c r="CL270" s="55"/>
      <c r="CM270" s="55">
        <f t="shared" si="401"/>
        <v>0</v>
      </c>
      <c r="CN270" s="55">
        <f t="shared" si="401"/>
        <v>0</v>
      </c>
      <c r="CO270" s="55">
        <f t="shared" si="401"/>
        <v>19317</v>
      </c>
      <c r="CP270" s="55">
        <f t="shared" si="401"/>
        <v>0</v>
      </c>
      <c r="CQ270" s="55">
        <f t="shared" si="401"/>
        <v>0</v>
      </c>
      <c r="CR270" s="55">
        <f t="shared" si="401"/>
        <v>0</v>
      </c>
      <c r="CS270" s="55">
        <f t="shared" si="401"/>
        <v>0</v>
      </c>
      <c r="CT270" s="55">
        <f t="shared" si="401"/>
        <v>0</v>
      </c>
      <c r="CU270" s="55">
        <f t="shared" si="401"/>
        <v>0</v>
      </c>
      <c r="CV270" s="55">
        <f t="shared" si="401"/>
        <v>0</v>
      </c>
      <c r="CW270" s="55">
        <f t="shared" si="401"/>
        <v>19317</v>
      </c>
      <c r="CX270" s="55">
        <f t="shared" si="401"/>
        <v>0</v>
      </c>
      <c r="CY270" s="55">
        <f t="shared" si="401"/>
        <v>0</v>
      </c>
      <c r="CZ270" s="55">
        <f t="shared" si="401"/>
        <v>0</v>
      </c>
      <c r="DA270" s="55">
        <f t="shared" si="401"/>
        <v>0</v>
      </c>
      <c r="DB270" s="55">
        <f t="shared" si="401"/>
        <v>0</v>
      </c>
      <c r="DC270" s="55">
        <f t="shared" si="401"/>
        <v>0</v>
      </c>
      <c r="DD270" s="55">
        <f t="shared" si="401"/>
        <v>0</v>
      </c>
      <c r="DE270" s="55">
        <f t="shared" si="401"/>
        <v>19317</v>
      </c>
      <c r="DF270" s="55">
        <f t="shared" si="401"/>
        <v>0</v>
      </c>
    </row>
    <row r="271" spans="1:110" s="10" customFormat="1" ht="86.25" customHeight="1">
      <c r="A271" s="63" t="s">
        <v>283</v>
      </c>
      <c r="B271" s="64" t="s">
        <v>164</v>
      </c>
      <c r="C271" s="64" t="s">
        <v>134</v>
      </c>
      <c r="D271" s="65" t="s">
        <v>42</v>
      </c>
      <c r="E271" s="64" t="s">
        <v>158</v>
      </c>
      <c r="F271" s="52"/>
      <c r="G271" s="52"/>
      <c r="H271" s="52"/>
      <c r="I271" s="52"/>
      <c r="J271" s="52"/>
      <c r="K271" s="52"/>
      <c r="L271" s="52"/>
      <c r="M271" s="52"/>
      <c r="N271" s="55">
        <f>O271-M271</f>
        <v>4000</v>
      </c>
      <c r="O271" s="55">
        <v>4000</v>
      </c>
      <c r="P271" s="55"/>
      <c r="Q271" s="55">
        <v>4000</v>
      </c>
      <c r="R271" s="85"/>
      <c r="S271" s="85"/>
      <c r="T271" s="55">
        <f>O271+R271</f>
        <v>4000</v>
      </c>
      <c r="U271" s="55">
        <f>Q271+S271</f>
        <v>4000</v>
      </c>
      <c r="V271" s="85"/>
      <c r="W271" s="85"/>
      <c r="X271" s="55">
        <f>T271+V271</f>
        <v>4000</v>
      </c>
      <c r="Y271" s="55">
        <f>U271+W271</f>
        <v>4000</v>
      </c>
      <c r="Z271" s="85"/>
      <c r="AA271" s="55">
        <f>X271+Z271</f>
        <v>4000</v>
      </c>
      <c r="AB271" s="55">
        <f>Y271</f>
        <v>4000</v>
      </c>
      <c r="AC271" s="85"/>
      <c r="AD271" s="85"/>
      <c r="AE271" s="85"/>
      <c r="AF271" s="55">
        <f>AA271+AC271</f>
        <v>4000</v>
      </c>
      <c r="AG271" s="85"/>
      <c r="AH271" s="55">
        <f>AB271</f>
        <v>4000</v>
      </c>
      <c r="AI271" s="85"/>
      <c r="AJ271" s="85"/>
      <c r="AK271" s="55">
        <f>AF271+AI271</f>
        <v>4000</v>
      </c>
      <c r="AL271" s="55">
        <f>AG271</f>
        <v>0</v>
      </c>
      <c r="AM271" s="55">
        <f>AN271-AK271</f>
        <v>16022</v>
      </c>
      <c r="AN271" s="55">
        <f>22+20000</f>
        <v>20022</v>
      </c>
      <c r="AO271" s="85"/>
      <c r="AP271" s="85"/>
      <c r="AQ271" s="55">
        <f>AN271+AP271</f>
        <v>20022</v>
      </c>
      <c r="AR271" s="56">
        <f>AO271</f>
        <v>0</v>
      </c>
      <c r="AS271" s="85"/>
      <c r="AT271" s="55">
        <f>AQ271+AS271</f>
        <v>20022</v>
      </c>
      <c r="AU271" s="56">
        <f>AR271</f>
        <v>0</v>
      </c>
      <c r="AV271" s="56">
        <v>832</v>
      </c>
      <c r="AW271" s="85"/>
      <c r="AX271" s="85"/>
      <c r="AY271" s="55">
        <f>AT271+AV271+AW271+AX271</f>
        <v>20854</v>
      </c>
      <c r="AZ271" s="55">
        <f>AU271+AX271</f>
        <v>0</v>
      </c>
      <c r="BA271" s="85"/>
      <c r="BB271" s="85"/>
      <c r="BC271" s="85"/>
      <c r="BD271" s="85"/>
      <c r="BE271" s="55">
        <f>AY271+BA271+BB271+BC271+BD271</f>
        <v>20854</v>
      </c>
      <c r="BF271" s="56">
        <f>AZ271+BD271</f>
        <v>0</v>
      </c>
      <c r="BG271" s="55"/>
      <c r="BH271" s="55"/>
      <c r="BI271" s="86"/>
      <c r="BJ271" s="86"/>
      <c r="BK271" s="86"/>
      <c r="BL271" s="55">
        <f>BE271+BG271+BH271+BI271+BJ271+BK271</f>
        <v>20854</v>
      </c>
      <c r="BM271" s="55">
        <f>BF271+BK271</f>
        <v>0</v>
      </c>
      <c r="BN271" s="85"/>
      <c r="BO271" s="55">
        <v>6446</v>
      </c>
      <c r="BP271" s="85"/>
      <c r="BQ271" s="85"/>
      <c r="BR271" s="55">
        <f>BL271+BN271+BO271+BP271+BQ271</f>
        <v>27300</v>
      </c>
      <c r="BS271" s="55">
        <f>BM271+BQ271</f>
        <v>0</v>
      </c>
      <c r="BT271" s="87"/>
      <c r="BU271" s="87"/>
      <c r="BV271" s="87"/>
      <c r="BW271" s="87"/>
      <c r="BX271" s="87"/>
      <c r="BY271" s="55">
        <f>BR271+BT271+BU271+BV271+BW271+BX271</f>
        <v>27300</v>
      </c>
      <c r="BZ271" s="55">
        <f>BS271+BX271</f>
        <v>0</v>
      </c>
      <c r="CA271" s="55">
        <f>-7278</f>
        <v>-7278</v>
      </c>
      <c r="CB271" s="85"/>
      <c r="CC271" s="56">
        <v>-705</v>
      </c>
      <c r="CD271" s="56"/>
      <c r="CE271" s="85"/>
      <c r="CF271" s="55">
        <f>BY271+CA271+CB271+CC271+CE271</f>
        <v>19317</v>
      </c>
      <c r="CG271" s="55">
        <f>BZ271+CE271</f>
        <v>0</v>
      </c>
      <c r="CH271" s="85"/>
      <c r="CI271" s="85"/>
      <c r="CJ271" s="85"/>
      <c r="CK271" s="85"/>
      <c r="CL271" s="85"/>
      <c r="CM271" s="85"/>
      <c r="CN271" s="85"/>
      <c r="CO271" s="55">
        <f>CF271+CH271+CI271+CJ271+CM271+CN271</f>
        <v>19317</v>
      </c>
      <c r="CP271" s="55">
        <f>CG271+CN271</f>
        <v>0</v>
      </c>
      <c r="CQ271" s="55"/>
      <c r="CR271" s="85"/>
      <c r="CS271" s="85"/>
      <c r="CT271" s="85"/>
      <c r="CU271" s="85"/>
      <c r="CV271" s="85"/>
      <c r="CW271" s="55">
        <f>CO271+CQ271+CR271+CS271+CT271+CU271+CV271</f>
        <v>19317</v>
      </c>
      <c r="CX271" s="55">
        <f>CP271+CV271</f>
        <v>0</v>
      </c>
      <c r="CY271" s="55"/>
      <c r="CZ271" s="85"/>
      <c r="DA271" s="85"/>
      <c r="DB271" s="85"/>
      <c r="DC271" s="85"/>
      <c r="DD271" s="85"/>
      <c r="DE271" s="55">
        <f>CW271+CY271+CZ271+DA271+DB271+DC271+DD271</f>
        <v>19317</v>
      </c>
      <c r="DF271" s="55">
        <f>CX271+DD271</f>
        <v>0</v>
      </c>
    </row>
    <row r="272" spans="1:110" s="10" customFormat="1" ht="83.25" hidden="1">
      <c r="A272" s="111" t="s">
        <v>260</v>
      </c>
      <c r="B272" s="64" t="s">
        <v>164</v>
      </c>
      <c r="C272" s="64" t="s">
        <v>134</v>
      </c>
      <c r="D272" s="65" t="s">
        <v>261</v>
      </c>
      <c r="E272" s="64"/>
      <c r="F272" s="52"/>
      <c r="G272" s="55">
        <f>G273</f>
        <v>98400</v>
      </c>
      <c r="H272" s="55">
        <f t="shared" ref="H272:Q273" si="402">H273</f>
        <v>98400</v>
      </c>
      <c r="I272" s="55">
        <f t="shared" si="402"/>
        <v>0</v>
      </c>
      <c r="J272" s="55">
        <f t="shared" si="402"/>
        <v>105000</v>
      </c>
      <c r="K272" s="55">
        <f t="shared" si="402"/>
        <v>0</v>
      </c>
      <c r="L272" s="55">
        <f t="shared" si="402"/>
        <v>0</v>
      </c>
      <c r="M272" s="55">
        <f t="shared" si="402"/>
        <v>105000</v>
      </c>
      <c r="N272" s="55">
        <f t="shared" si="402"/>
        <v>-105000</v>
      </c>
      <c r="O272" s="55">
        <f t="shared" si="402"/>
        <v>0</v>
      </c>
      <c r="P272" s="55">
        <f t="shared" si="402"/>
        <v>0</v>
      </c>
      <c r="Q272" s="55">
        <f t="shared" si="402"/>
        <v>0</v>
      </c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7"/>
      <c r="AL272" s="87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6"/>
      <c r="BH272" s="86"/>
      <c r="BI272" s="86"/>
      <c r="BJ272" s="86"/>
      <c r="BK272" s="86"/>
      <c r="BL272" s="86"/>
      <c r="BM272" s="86"/>
      <c r="BN272" s="85"/>
      <c r="BO272" s="85"/>
      <c r="BP272" s="85"/>
      <c r="BQ272" s="85"/>
      <c r="BR272" s="85"/>
      <c r="BS272" s="85"/>
      <c r="BT272" s="87"/>
      <c r="BU272" s="87"/>
      <c r="BV272" s="87"/>
      <c r="BW272" s="87"/>
      <c r="BX272" s="87"/>
      <c r="BY272" s="87"/>
      <c r="BZ272" s="87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</row>
    <row r="273" spans="1:110" s="10" customFormat="1" ht="52.5" hidden="1" customHeight="1">
      <c r="A273" s="111" t="s">
        <v>273</v>
      </c>
      <c r="B273" s="64" t="s">
        <v>164</v>
      </c>
      <c r="C273" s="64" t="s">
        <v>134</v>
      </c>
      <c r="D273" s="65" t="s">
        <v>274</v>
      </c>
      <c r="E273" s="64"/>
      <c r="F273" s="52"/>
      <c r="G273" s="55">
        <f>G274</f>
        <v>98400</v>
      </c>
      <c r="H273" s="55">
        <f t="shared" si="402"/>
        <v>98400</v>
      </c>
      <c r="I273" s="55">
        <f t="shared" si="402"/>
        <v>0</v>
      </c>
      <c r="J273" s="55">
        <f t="shared" si="402"/>
        <v>105000</v>
      </c>
      <c r="K273" s="55">
        <f t="shared" si="402"/>
        <v>0</v>
      </c>
      <c r="L273" s="55">
        <f t="shared" si="402"/>
        <v>0</v>
      </c>
      <c r="M273" s="55">
        <f t="shared" si="402"/>
        <v>105000</v>
      </c>
      <c r="N273" s="55">
        <f t="shared" si="402"/>
        <v>-105000</v>
      </c>
      <c r="O273" s="55">
        <f t="shared" si="402"/>
        <v>0</v>
      </c>
      <c r="P273" s="55">
        <f t="shared" si="402"/>
        <v>0</v>
      </c>
      <c r="Q273" s="55">
        <f t="shared" si="402"/>
        <v>0</v>
      </c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7"/>
      <c r="AL273" s="87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6"/>
      <c r="BH273" s="86"/>
      <c r="BI273" s="86"/>
      <c r="BJ273" s="86"/>
      <c r="BK273" s="86"/>
      <c r="BL273" s="86"/>
      <c r="BM273" s="86"/>
      <c r="BN273" s="85"/>
      <c r="BO273" s="85"/>
      <c r="BP273" s="85"/>
      <c r="BQ273" s="85"/>
      <c r="BR273" s="85"/>
      <c r="BS273" s="85"/>
      <c r="BT273" s="87"/>
      <c r="BU273" s="87"/>
      <c r="BV273" s="87"/>
      <c r="BW273" s="87"/>
      <c r="BX273" s="87"/>
      <c r="BY273" s="87"/>
      <c r="BZ273" s="87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</row>
    <row r="274" spans="1:110" s="10" customFormat="1" ht="87.75" hidden="1" customHeight="1">
      <c r="A274" s="63" t="s">
        <v>284</v>
      </c>
      <c r="B274" s="64" t="s">
        <v>164</v>
      </c>
      <c r="C274" s="64" t="s">
        <v>134</v>
      </c>
      <c r="D274" s="65" t="s">
        <v>274</v>
      </c>
      <c r="E274" s="64" t="s">
        <v>150</v>
      </c>
      <c r="F274" s="52"/>
      <c r="G274" s="55">
        <f>H274-F274</f>
        <v>98400</v>
      </c>
      <c r="H274" s="55">
        <v>98400</v>
      </c>
      <c r="I274" s="55"/>
      <c r="J274" s="55">
        <v>105000</v>
      </c>
      <c r="K274" s="52"/>
      <c r="L274" s="52"/>
      <c r="M274" s="55">
        <v>105000</v>
      </c>
      <c r="N274" s="55">
        <f>O274-M274</f>
        <v>-105000</v>
      </c>
      <c r="O274" s="55"/>
      <c r="P274" s="55"/>
      <c r="Q274" s="5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7"/>
      <c r="AL274" s="87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6"/>
      <c r="BH274" s="86"/>
      <c r="BI274" s="86"/>
      <c r="BJ274" s="86"/>
      <c r="BK274" s="86"/>
      <c r="BL274" s="86"/>
      <c r="BM274" s="86"/>
      <c r="BN274" s="85"/>
      <c r="BO274" s="85"/>
      <c r="BP274" s="85"/>
      <c r="BQ274" s="85"/>
      <c r="BR274" s="85"/>
      <c r="BS274" s="85"/>
      <c r="BT274" s="87"/>
      <c r="BU274" s="87"/>
      <c r="BV274" s="87"/>
      <c r="BW274" s="87"/>
      <c r="BX274" s="87"/>
      <c r="BY274" s="87"/>
      <c r="BZ274" s="87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</row>
    <row r="275" spans="1:110" s="10" customFormat="1" ht="24" customHeight="1">
      <c r="A275" s="111" t="s">
        <v>182</v>
      </c>
      <c r="B275" s="64" t="s">
        <v>164</v>
      </c>
      <c r="C275" s="64" t="s">
        <v>134</v>
      </c>
      <c r="D275" s="65" t="s">
        <v>61</v>
      </c>
      <c r="E275" s="64"/>
      <c r="F275" s="55" t="e">
        <f>F276+F277+F281+F283+#REF!</f>
        <v>#REF!</v>
      </c>
      <c r="G275" s="55">
        <f t="shared" ref="G275:M275" si="403">G276+G277+G281+G283</f>
        <v>-158807</v>
      </c>
      <c r="H275" s="55">
        <f t="shared" si="403"/>
        <v>53275</v>
      </c>
      <c r="I275" s="55">
        <f t="shared" si="403"/>
        <v>0</v>
      </c>
      <c r="J275" s="55">
        <f t="shared" si="403"/>
        <v>59731</v>
      </c>
      <c r="K275" s="55">
        <f t="shared" si="403"/>
        <v>0</v>
      </c>
      <c r="L275" s="55">
        <f t="shared" si="403"/>
        <v>0</v>
      </c>
      <c r="M275" s="55">
        <f t="shared" si="403"/>
        <v>59731</v>
      </c>
      <c r="N275" s="55">
        <f t="shared" ref="N275:Z275" si="404">N276+N277+N279+N281+N283</f>
        <v>-17583</v>
      </c>
      <c r="O275" s="55">
        <f t="shared" si="404"/>
        <v>42148</v>
      </c>
      <c r="P275" s="55">
        <f t="shared" si="404"/>
        <v>0</v>
      </c>
      <c r="Q275" s="55">
        <f t="shared" si="404"/>
        <v>42148</v>
      </c>
      <c r="R275" s="55">
        <f t="shared" si="404"/>
        <v>0</v>
      </c>
      <c r="S275" s="55">
        <f t="shared" si="404"/>
        <v>0</v>
      </c>
      <c r="T275" s="55">
        <f t="shared" si="404"/>
        <v>42148</v>
      </c>
      <c r="U275" s="55">
        <f t="shared" si="404"/>
        <v>42148</v>
      </c>
      <c r="V275" s="55">
        <f t="shared" si="404"/>
        <v>0</v>
      </c>
      <c r="W275" s="55">
        <f t="shared" si="404"/>
        <v>0</v>
      </c>
      <c r="X275" s="55">
        <f t="shared" si="404"/>
        <v>42148</v>
      </c>
      <c r="Y275" s="55">
        <f t="shared" si="404"/>
        <v>42148</v>
      </c>
      <c r="Z275" s="55">
        <f t="shared" si="404"/>
        <v>0</v>
      </c>
      <c r="AA275" s="55">
        <f>AA276+AA277+AA279+AA281+AA283</f>
        <v>42148</v>
      </c>
      <c r="AB275" s="55">
        <f>AB276+AB277+AB279+AB281+AB283</f>
        <v>42148</v>
      </c>
      <c r="AC275" s="55">
        <f>AC276+AC277+AC279+AC281+AC283</f>
        <v>0</v>
      </c>
      <c r="AD275" s="55">
        <f>AD276+AD277+AD279+AD281+AD283</f>
        <v>0</v>
      </c>
      <c r="AE275" s="55"/>
      <c r="AF275" s="55">
        <f t="shared" ref="AF275:BS275" si="405">AF276+AF277+AF279+AF281+AF283</f>
        <v>42148</v>
      </c>
      <c r="AG275" s="55">
        <f t="shared" si="405"/>
        <v>0</v>
      </c>
      <c r="AH275" s="55">
        <f t="shared" si="405"/>
        <v>42148</v>
      </c>
      <c r="AI275" s="55">
        <f t="shared" si="405"/>
        <v>0</v>
      </c>
      <c r="AJ275" s="55">
        <f t="shared" si="405"/>
        <v>0</v>
      </c>
      <c r="AK275" s="55">
        <f t="shared" si="405"/>
        <v>42148</v>
      </c>
      <c r="AL275" s="55">
        <f t="shared" si="405"/>
        <v>0</v>
      </c>
      <c r="AM275" s="55">
        <f t="shared" si="405"/>
        <v>-15964</v>
      </c>
      <c r="AN275" s="55">
        <f t="shared" si="405"/>
        <v>26184</v>
      </c>
      <c r="AO275" s="55">
        <f t="shared" si="405"/>
        <v>0</v>
      </c>
      <c r="AP275" s="55">
        <f t="shared" si="405"/>
        <v>0</v>
      </c>
      <c r="AQ275" s="55">
        <f t="shared" si="405"/>
        <v>26184</v>
      </c>
      <c r="AR275" s="55">
        <f t="shared" si="405"/>
        <v>0</v>
      </c>
      <c r="AS275" s="55">
        <f t="shared" si="405"/>
        <v>0</v>
      </c>
      <c r="AT275" s="55">
        <f t="shared" si="405"/>
        <v>26184</v>
      </c>
      <c r="AU275" s="55">
        <f t="shared" si="405"/>
        <v>0</v>
      </c>
      <c r="AV275" s="55">
        <f t="shared" si="405"/>
        <v>-304</v>
      </c>
      <c r="AW275" s="55">
        <f t="shared" si="405"/>
        <v>0</v>
      </c>
      <c r="AX275" s="55">
        <f t="shared" si="405"/>
        <v>0</v>
      </c>
      <c r="AY275" s="55">
        <f t="shared" si="405"/>
        <v>25880</v>
      </c>
      <c r="AZ275" s="55">
        <f t="shared" si="405"/>
        <v>0</v>
      </c>
      <c r="BA275" s="55">
        <f t="shared" si="405"/>
        <v>0</v>
      </c>
      <c r="BB275" s="55">
        <f t="shared" si="405"/>
        <v>0</v>
      </c>
      <c r="BC275" s="55">
        <f t="shared" si="405"/>
        <v>0</v>
      </c>
      <c r="BD275" s="55">
        <f t="shared" si="405"/>
        <v>0</v>
      </c>
      <c r="BE275" s="55">
        <f t="shared" si="405"/>
        <v>25880</v>
      </c>
      <c r="BF275" s="55">
        <f t="shared" si="405"/>
        <v>0</v>
      </c>
      <c r="BG275" s="55">
        <f t="shared" si="405"/>
        <v>0</v>
      </c>
      <c r="BH275" s="55">
        <f t="shared" si="405"/>
        <v>0</v>
      </c>
      <c r="BI275" s="55">
        <f t="shared" si="405"/>
        <v>0</v>
      </c>
      <c r="BJ275" s="55">
        <f t="shared" si="405"/>
        <v>0</v>
      </c>
      <c r="BK275" s="55">
        <f t="shared" si="405"/>
        <v>0</v>
      </c>
      <c r="BL275" s="55">
        <f t="shared" si="405"/>
        <v>25880</v>
      </c>
      <c r="BM275" s="55">
        <f t="shared" si="405"/>
        <v>0</v>
      </c>
      <c r="BN275" s="55">
        <f t="shared" si="405"/>
        <v>0</v>
      </c>
      <c r="BO275" s="55">
        <f t="shared" si="405"/>
        <v>0</v>
      </c>
      <c r="BP275" s="55">
        <f t="shared" si="405"/>
        <v>0</v>
      </c>
      <c r="BQ275" s="55">
        <f t="shared" si="405"/>
        <v>0</v>
      </c>
      <c r="BR275" s="55">
        <f t="shared" si="405"/>
        <v>25880</v>
      </c>
      <c r="BS275" s="55">
        <f t="shared" si="405"/>
        <v>0</v>
      </c>
      <c r="BT275" s="55">
        <f t="shared" ref="BT275:DF275" si="406">BT276+BT277+BT279+BT281+BT283</f>
        <v>-2356</v>
      </c>
      <c r="BU275" s="55">
        <f>BU276+BU277+BU279+BU281+BU283</f>
        <v>0</v>
      </c>
      <c r="BV275" s="55">
        <f>BV276+BV277+BV279+BV281+BV283</f>
        <v>-83</v>
      </c>
      <c r="BW275" s="55">
        <f>BW276+BW277+BW279+BW281+BW283</f>
        <v>0</v>
      </c>
      <c r="BX275" s="55">
        <f>BX276+BX277+BX279+BX281+BX283</f>
        <v>0</v>
      </c>
      <c r="BY275" s="55">
        <f t="shared" si="406"/>
        <v>23441</v>
      </c>
      <c r="BZ275" s="55">
        <f t="shared" si="406"/>
        <v>0</v>
      </c>
      <c r="CA275" s="55">
        <f t="shared" si="406"/>
        <v>0</v>
      </c>
      <c r="CB275" s="55">
        <f t="shared" si="406"/>
        <v>0</v>
      </c>
      <c r="CC275" s="55">
        <f t="shared" si="406"/>
        <v>0</v>
      </c>
      <c r="CD275" s="55">
        <f>CD276+CD277+CD279+CD281+CD283</f>
        <v>0</v>
      </c>
      <c r="CE275" s="55">
        <f t="shared" si="406"/>
        <v>0</v>
      </c>
      <c r="CF275" s="55">
        <f t="shared" si="406"/>
        <v>23441</v>
      </c>
      <c r="CG275" s="55">
        <f t="shared" si="406"/>
        <v>0</v>
      </c>
      <c r="CH275" s="55">
        <f t="shared" si="406"/>
        <v>1513</v>
      </c>
      <c r="CI275" s="55">
        <f t="shared" si="406"/>
        <v>-1</v>
      </c>
      <c r="CJ275" s="55">
        <f t="shared" si="406"/>
        <v>0</v>
      </c>
      <c r="CK275" s="55"/>
      <c r="CL275" s="55"/>
      <c r="CM275" s="55">
        <f t="shared" si="406"/>
        <v>0</v>
      </c>
      <c r="CN275" s="55">
        <f t="shared" si="406"/>
        <v>0</v>
      </c>
      <c r="CO275" s="55">
        <f t="shared" si="406"/>
        <v>24953</v>
      </c>
      <c r="CP275" s="55">
        <f t="shared" si="406"/>
        <v>0</v>
      </c>
      <c r="CQ275" s="55">
        <f t="shared" si="406"/>
        <v>0</v>
      </c>
      <c r="CR275" s="55">
        <f t="shared" si="406"/>
        <v>-43</v>
      </c>
      <c r="CS275" s="55">
        <f t="shared" si="406"/>
        <v>-263</v>
      </c>
      <c r="CT275" s="55">
        <f t="shared" si="406"/>
        <v>0</v>
      </c>
      <c r="CU275" s="55">
        <f t="shared" si="406"/>
        <v>0</v>
      </c>
      <c r="CV275" s="55">
        <f t="shared" si="406"/>
        <v>0</v>
      </c>
      <c r="CW275" s="55">
        <f t="shared" si="406"/>
        <v>24647</v>
      </c>
      <c r="CX275" s="55">
        <f t="shared" si="406"/>
        <v>0</v>
      </c>
      <c r="CY275" s="55">
        <f t="shared" si="406"/>
        <v>0</v>
      </c>
      <c r="CZ275" s="55">
        <f t="shared" si="406"/>
        <v>0</v>
      </c>
      <c r="DA275" s="55">
        <f t="shared" si="406"/>
        <v>0</v>
      </c>
      <c r="DB275" s="55">
        <f t="shared" si="406"/>
        <v>0</v>
      </c>
      <c r="DC275" s="55">
        <f t="shared" si="406"/>
        <v>0</v>
      </c>
      <c r="DD275" s="55">
        <f t="shared" si="406"/>
        <v>0</v>
      </c>
      <c r="DE275" s="55">
        <f t="shared" si="406"/>
        <v>24647</v>
      </c>
      <c r="DF275" s="55">
        <f t="shared" si="406"/>
        <v>0</v>
      </c>
    </row>
    <row r="276" spans="1:110" s="10" customFormat="1" ht="53.25" customHeight="1">
      <c r="A276" s="89" t="s">
        <v>144</v>
      </c>
      <c r="B276" s="64" t="s">
        <v>164</v>
      </c>
      <c r="C276" s="64" t="s">
        <v>134</v>
      </c>
      <c r="D276" s="65" t="s">
        <v>61</v>
      </c>
      <c r="E276" s="64" t="s">
        <v>145</v>
      </c>
      <c r="F276" s="55">
        <v>68234</v>
      </c>
      <c r="G276" s="55">
        <f>H276-F276</f>
        <v>-56893</v>
      </c>
      <c r="H276" s="55">
        <v>11341</v>
      </c>
      <c r="I276" s="55"/>
      <c r="J276" s="55">
        <v>12549</v>
      </c>
      <c r="K276" s="52"/>
      <c r="L276" s="52"/>
      <c r="M276" s="55">
        <v>12549</v>
      </c>
      <c r="N276" s="55">
        <f>O276-M276</f>
        <v>-672</v>
      </c>
      <c r="O276" s="55">
        <v>11877</v>
      </c>
      <c r="P276" s="55"/>
      <c r="Q276" s="55">
        <v>11877</v>
      </c>
      <c r="R276" s="85"/>
      <c r="S276" s="85"/>
      <c r="T276" s="55">
        <f>O276+R276</f>
        <v>11877</v>
      </c>
      <c r="U276" s="55">
        <f>Q276+S276</f>
        <v>11877</v>
      </c>
      <c r="V276" s="85"/>
      <c r="W276" s="85"/>
      <c r="X276" s="55">
        <f>T276+V276</f>
        <v>11877</v>
      </c>
      <c r="Y276" s="55">
        <f>U276+W276</f>
        <v>11877</v>
      </c>
      <c r="Z276" s="85"/>
      <c r="AA276" s="55">
        <f>X276+Z276</f>
        <v>11877</v>
      </c>
      <c r="AB276" s="55">
        <f>Y276</f>
        <v>11877</v>
      </c>
      <c r="AC276" s="85"/>
      <c r="AD276" s="85"/>
      <c r="AE276" s="85"/>
      <c r="AF276" s="55">
        <f>AA276+AC276</f>
        <v>11877</v>
      </c>
      <c r="AG276" s="85"/>
      <c r="AH276" s="55">
        <f>AB276</f>
        <v>11877</v>
      </c>
      <c r="AI276" s="85"/>
      <c r="AJ276" s="85"/>
      <c r="AK276" s="55">
        <f>AF276+AI276</f>
        <v>11877</v>
      </c>
      <c r="AL276" s="55">
        <f>AG276</f>
        <v>0</v>
      </c>
      <c r="AM276" s="55">
        <f>AN276-AK276</f>
        <v>-3776</v>
      </c>
      <c r="AN276" s="55">
        <v>8101</v>
      </c>
      <c r="AO276" s="85"/>
      <c r="AP276" s="85"/>
      <c r="AQ276" s="55">
        <f>AN276+AP276</f>
        <v>8101</v>
      </c>
      <c r="AR276" s="56">
        <f>AO276</f>
        <v>0</v>
      </c>
      <c r="AS276" s="85"/>
      <c r="AT276" s="55">
        <f>AQ276+AS276</f>
        <v>8101</v>
      </c>
      <c r="AU276" s="56">
        <f>AR276</f>
        <v>0</v>
      </c>
      <c r="AV276" s="56">
        <v>-304</v>
      </c>
      <c r="AW276" s="85"/>
      <c r="AX276" s="85"/>
      <c r="AY276" s="55">
        <f>AT276+AV276+AW276+AX276</f>
        <v>7797</v>
      </c>
      <c r="AZ276" s="55">
        <f>AU276+AX276</f>
        <v>0</v>
      </c>
      <c r="BA276" s="85"/>
      <c r="BB276" s="85"/>
      <c r="BC276" s="85"/>
      <c r="BD276" s="85"/>
      <c r="BE276" s="55">
        <f>AY276+BA276+BB276+BC276+BD276</f>
        <v>7797</v>
      </c>
      <c r="BF276" s="56">
        <f>AZ276+BD276</f>
        <v>0</v>
      </c>
      <c r="BG276" s="55"/>
      <c r="BH276" s="55"/>
      <c r="BI276" s="86"/>
      <c r="BJ276" s="86"/>
      <c r="BK276" s="86"/>
      <c r="BL276" s="55">
        <f>BE276+BG276+BH276+BI276+BJ276+BK276</f>
        <v>7797</v>
      </c>
      <c r="BM276" s="55">
        <f>BF276+BK276</f>
        <v>0</v>
      </c>
      <c r="BN276" s="85"/>
      <c r="BO276" s="85"/>
      <c r="BP276" s="85"/>
      <c r="BQ276" s="85"/>
      <c r="BR276" s="55">
        <f>BL276+BN276+BO276+BP276+BQ276</f>
        <v>7797</v>
      </c>
      <c r="BS276" s="55">
        <f>BM276+BQ276</f>
        <v>0</v>
      </c>
      <c r="BT276" s="55">
        <v>-2356</v>
      </c>
      <c r="BU276" s="87"/>
      <c r="BV276" s="55">
        <v>-83</v>
      </c>
      <c r="BW276" s="87"/>
      <c r="BX276" s="87"/>
      <c r="BY276" s="55">
        <f>BR276+BT276+BU276+BV276+BW276+BX276</f>
        <v>5358</v>
      </c>
      <c r="BZ276" s="55">
        <f>BS276+BX276</f>
        <v>0</v>
      </c>
      <c r="CA276" s="85"/>
      <c r="CB276" s="85"/>
      <c r="CC276" s="85"/>
      <c r="CD276" s="85"/>
      <c r="CE276" s="85"/>
      <c r="CF276" s="55">
        <f>BY276+CA276+CB276+CC276+CE276</f>
        <v>5358</v>
      </c>
      <c r="CG276" s="55">
        <f>BZ276+CE276</f>
        <v>0</v>
      </c>
      <c r="CH276" s="85"/>
      <c r="CI276" s="56">
        <v>-1</v>
      </c>
      <c r="CJ276" s="85"/>
      <c r="CK276" s="85"/>
      <c r="CL276" s="85"/>
      <c r="CM276" s="85"/>
      <c r="CN276" s="85"/>
      <c r="CO276" s="55">
        <f>CF276+CH276+CI276+CJ276+CM276+CN276</f>
        <v>5357</v>
      </c>
      <c r="CP276" s="55">
        <f>CG276+CN276</f>
        <v>0</v>
      </c>
      <c r="CQ276" s="55"/>
      <c r="CR276" s="56">
        <v>-43</v>
      </c>
      <c r="CS276" s="56">
        <f>-126-137</f>
        <v>-263</v>
      </c>
      <c r="CT276" s="85"/>
      <c r="CU276" s="85"/>
      <c r="CV276" s="85"/>
      <c r="CW276" s="55">
        <f>CO276+CQ276+CR276+CS276+CT276+CU276+CV276</f>
        <v>5051</v>
      </c>
      <c r="CX276" s="55">
        <f>CP276+CV276</f>
        <v>0</v>
      </c>
      <c r="CY276" s="55"/>
      <c r="CZ276" s="85"/>
      <c r="DA276" s="85"/>
      <c r="DB276" s="85"/>
      <c r="DC276" s="85"/>
      <c r="DD276" s="85"/>
      <c r="DE276" s="55">
        <f>CW276+CY276+CZ276+DA276+DB276+DC276+DD276</f>
        <v>5051</v>
      </c>
      <c r="DF276" s="55">
        <f>CX276+DD276</f>
        <v>0</v>
      </c>
    </row>
    <row r="277" spans="1:110" s="10" customFormat="1" ht="86.25" hidden="1" customHeight="1">
      <c r="A277" s="89" t="s">
        <v>224</v>
      </c>
      <c r="B277" s="64" t="s">
        <v>164</v>
      </c>
      <c r="C277" s="64" t="s">
        <v>134</v>
      </c>
      <c r="D277" s="65" t="s">
        <v>192</v>
      </c>
      <c r="E277" s="64"/>
      <c r="F277" s="66">
        <f t="shared" ref="F277:Q277" si="407">F278</f>
        <v>21620</v>
      </c>
      <c r="G277" s="66">
        <f t="shared" si="407"/>
        <v>-4743</v>
      </c>
      <c r="H277" s="66">
        <f t="shared" si="407"/>
        <v>16877</v>
      </c>
      <c r="I277" s="66">
        <f t="shared" si="407"/>
        <v>0</v>
      </c>
      <c r="J277" s="66">
        <f t="shared" si="407"/>
        <v>20337</v>
      </c>
      <c r="K277" s="66">
        <f t="shared" si="407"/>
        <v>0</v>
      </c>
      <c r="L277" s="66">
        <f t="shared" si="407"/>
        <v>0</v>
      </c>
      <c r="M277" s="66">
        <f t="shared" si="407"/>
        <v>20337</v>
      </c>
      <c r="N277" s="66">
        <f t="shared" si="407"/>
        <v>-20337</v>
      </c>
      <c r="O277" s="66">
        <f t="shared" si="407"/>
        <v>0</v>
      </c>
      <c r="P277" s="66">
        <f t="shared" si="407"/>
        <v>0</v>
      </c>
      <c r="Q277" s="66">
        <f t="shared" si="407"/>
        <v>0</v>
      </c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7"/>
      <c r="AL277" s="87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6"/>
      <c r="BH277" s="86"/>
      <c r="BI277" s="86"/>
      <c r="BJ277" s="86"/>
      <c r="BK277" s="86"/>
      <c r="BL277" s="86"/>
      <c r="BM277" s="86"/>
      <c r="BN277" s="85"/>
      <c r="BO277" s="85"/>
      <c r="BP277" s="85"/>
      <c r="BQ277" s="85"/>
      <c r="BR277" s="85"/>
      <c r="BS277" s="85"/>
      <c r="BT277" s="87"/>
      <c r="BU277" s="87"/>
      <c r="BV277" s="87"/>
      <c r="BW277" s="87"/>
      <c r="BX277" s="87"/>
      <c r="BY277" s="87"/>
      <c r="BZ277" s="87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</row>
    <row r="278" spans="1:110" s="11" customFormat="1" ht="86.25" hidden="1" customHeight="1">
      <c r="A278" s="63" t="s">
        <v>284</v>
      </c>
      <c r="B278" s="64" t="s">
        <v>164</v>
      </c>
      <c r="C278" s="64" t="s">
        <v>134</v>
      </c>
      <c r="D278" s="65" t="s">
        <v>192</v>
      </c>
      <c r="E278" s="64" t="s">
        <v>150</v>
      </c>
      <c r="F278" s="55">
        <v>21620</v>
      </c>
      <c r="G278" s="55">
        <f>H278-F278</f>
        <v>-4743</v>
      </c>
      <c r="H278" s="55">
        <v>16877</v>
      </c>
      <c r="I278" s="55"/>
      <c r="J278" s="55">
        <v>20337</v>
      </c>
      <c r="K278" s="83"/>
      <c r="L278" s="83"/>
      <c r="M278" s="55">
        <v>20337</v>
      </c>
      <c r="N278" s="55">
        <f>O278-M278</f>
        <v>-20337</v>
      </c>
      <c r="O278" s="55"/>
      <c r="P278" s="55"/>
      <c r="Q278" s="5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3"/>
      <c r="AL278" s="83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2"/>
      <c r="BH278" s="82"/>
      <c r="BI278" s="82"/>
      <c r="BJ278" s="82"/>
      <c r="BK278" s="82"/>
      <c r="BL278" s="82"/>
      <c r="BM278" s="82"/>
      <c r="BN278" s="81"/>
      <c r="BO278" s="81"/>
      <c r="BP278" s="81"/>
      <c r="BQ278" s="81"/>
      <c r="BR278" s="81"/>
      <c r="BS278" s="81"/>
      <c r="BT278" s="83"/>
      <c r="BU278" s="83"/>
      <c r="BV278" s="83"/>
      <c r="BW278" s="83"/>
      <c r="BX278" s="83"/>
      <c r="BY278" s="83"/>
      <c r="BZ278" s="83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</row>
    <row r="279" spans="1:110" s="11" customFormat="1" ht="120.75" customHeight="1">
      <c r="A279" s="63" t="s">
        <v>296</v>
      </c>
      <c r="B279" s="64" t="s">
        <v>164</v>
      </c>
      <c r="C279" s="64" t="s">
        <v>134</v>
      </c>
      <c r="D279" s="65" t="s">
        <v>192</v>
      </c>
      <c r="E279" s="64"/>
      <c r="F279" s="55"/>
      <c r="G279" s="55"/>
      <c r="H279" s="55"/>
      <c r="I279" s="55"/>
      <c r="J279" s="55"/>
      <c r="K279" s="83"/>
      <c r="L279" s="83"/>
      <c r="M279" s="55"/>
      <c r="N279" s="55">
        <f t="shared" ref="N279:BZ279" si="408">N280</f>
        <v>14405</v>
      </c>
      <c r="O279" s="55">
        <f t="shared" si="408"/>
        <v>14405</v>
      </c>
      <c r="P279" s="55">
        <f t="shared" si="408"/>
        <v>0</v>
      </c>
      <c r="Q279" s="55">
        <f t="shared" si="408"/>
        <v>14405</v>
      </c>
      <c r="R279" s="55">
        <f t="shared" si="408"/>
        <v>0</v>
      </c>
      <c r="S279" s="55">
        <f t="shared" si="408"/>
        <v>0</v>
      </c>
      <c r="T279" s="55">
        <f t="shared" si="408"/>
        <v>14405</v>
      </c>
      <c r="U279" s="55">
        <f t="shared" si="408"/>
        <v>14405</v>
      </c>
      <c r="V279" s="55">
        <f t="shared" si="408"/>
        <v>0</v>
      </c>
      <c r="W279" s="55">
        <f t="shared" si="408"/>
        <v>0</v>
      </c>
      <c r="X279" s="55">
        <f t="shared" si="408"/>
        <v>14405</v>
      </c>
      <c r="Y279" s="55">
        <f t="shared" si="408"/>
        <v>14405</v>
      </c>
      <c r="Z279" s="55">
        <f t="shared" si="408"/>
        <v>0</v>
      </c>
      <c r="AA279" s="55">
        <f t="shared" si="408"/>
        <v>14405</v>
      </c>
      <c r="AB279" s="55">
        <f t="shared" si="408"/>
        <v>14405</v>
      </c>
      <c r="AC279" s="55">
        <f t="shared" si="408"/>
        <v>0</v>
      </c>
      <c r="AD279" s="55">
        <f t="shared" si="408"/>
        <v>0</v>
      </c>
      <c r="AE279" s="55"/>
      <c r="AF279" s="55">
        <f t="shared" si="408"/>
        <v>14405</v>
      </c>
      <c r="AG279" s="55">
        <f t="shared" si="408"/>
        <v>0</v>
      </c>
      <c r="AH279" s="55">
        <f t="shared" si="408"/>
        <v>14405</v>
      </c>
      <c r="AI279" s="55">
        <f t="shared" si="408"/>
        <v>0</v>
      </c>
      <c r="AJ279" s="55">
        <f t="shared" si="408"/>
        <v>0</v>
      </c>
      <c r="AK279" s="55">
        <f t="shared" si="408"/>
        <v>14405</v>
      </c>
      <c r="AL279" s="55">
        <f t="shared" si="408"/>
        <v>0</v>
      </c>
      <c r="AM279" s="55">
        <f t="shared" si="408"/>
        <v>2904</v>
      </c>
      <c r="AN279" s="55">
        <f t="shared" si="408"/>
        <v>17309</v>
      </c>
      <c r="AO279" s="55">
        <f t="shared" si="408"/>
        <v>0</v>
      </c>
      <c r="AP279" s="55">
        <f t="shared" si="408"/>
        <v>0</v>
      </c>
      <c r="AQ279" s="55">
        <f t="shared" si="408"/>
        <v>17309</v>
      </c>
      <c r="AR279" s="55">
        <f t="shared" si="408"/>
        <v>0</v>
      </c>
      <c r="AS279" s="55">
        <f t="shared" si="408"/>
        <v>0</v>
      </c>
      <c r="AT279" s="55">
        <f t="shared" si="408"/>
        <v>17309</v>
      </c>
      <c r="AU279" s="55">
        <f t="shared" si="408"/>
        <v>0</v>
      </c>
      <c r="AV279" s="55">
        <f t="shared" si="408"/>
        <v>0</v>
      </c>
      <c r="AW279" s="55">
        <f t="shared" si="408"/>
        <v>0</v>
      </c>
      <c r="AX279" s="55">
        <f t="shared" si="408"/>
        <v>0</v>
      </c>
      <c r="AY279" s="55">
        <f t="shared" si="408"/>
        <v>17309</v>
      </c>
      <c r="AZ279" s="55">
        <f t="shared" si="408"/>
        <v>0</v>
      </c>
      <c r="BA279" s="55">
        <f t="shared" si="408"/>
        <v>0</v>
      </c>
      <c r="BB279" s="55">
        <f t="shared" si="408"/>
        <v>0</v>
      </c>
      <c r="BC279" s="55">
        <f t="shared" si="408"/>
        <v>0</v>
      </c>
      <c r="BD279" s="55">
        <f t="shared" si="408"/>
        <v>0</v>
      </c>
      <c r="BE279" s="55">
        <f t="shared" si="408"/>
        <v>17309</v>
      </c>
      <c r="BF279" s="55">
        <f t="shared" si="408"/>
        <v>0</v>
      </c>
      <c r="BG279" s="55">
        <f t="shared" si="408"/>
        <v>0</v>
      </c>
      <c r="BH279" s="55">
        <f t="shared" si="408"/>
        <v>0</v>
      </c>
      <c r="BI279" s="55">
        <f t="shared" si="408"/>
        <v>0</v>
      </c>
      <c r="BJ279" s="55">
        <f t="shared" si="408"/>
        <v>0</v>
      </c>
      <c r="BK279" s="55">
        <f t="shared" si="408"/>
        <v>0</v>
      </c>
      <c r="BL279" s="55">
        <f t="shared" si="408"/>
        <v>17309</v>
      </c>
      <c r="BM279" s="55">
        <f t="shared" si="408"/>
        <v>0</v>
      </c>
      <c r="BN279" s="55">
        <f t="shared" si="408"/>
        <v>0</v>
      </c>
      <c r="BO279" s="55">
        <f t="shared" si="408"/>
        <v>0</v>
      </c>
      <c r="BP279" s="55">
        <f t="shared" si="408"/>
        <v>0</v>
      </c>
      <c r="BQ279" s="55">
        <f t="shared" si="408"/>
        <v>0</v>
      </c>
      <c r="BR279" s="55">
        <f t="shared" si="408"/>
        <v>17309</v>
      </c>
      <c r="BS279" s="55">
        <f t="shared" si="408"/>
        <v>0</v>
      </c>
      <c r="BT279" s="55">
        <f t="shared" si="408"/>
        <v>0</v>
      </c>
      <c r="BU279" s="55">
        <f t="shared" si="408"/>
        <v>0</v>
      </c>
      <c r="BV279" s="55">
        <f t="shared" si="408"/>
        <v>0</v>
      </c>
      <c r="BW279" s="55">
        <f t="shared" si="408"/>
        <v>0</v>
      </c>
      <c r="BX279" s="55">
        <f t="shared" si="408"/>
        <v>0</v>
      </c>
      <c r="BY279" s="55">
        <f t="shared" si="408"/>
        <v>17309</v>
      </c>
      <c r="BZ279" s="55">
        <f t="shared" si="408"/>
        <v>0</v>
      </c>
      <c r="CA279" s="55">
        <f t="shared" ref="CA279:DF279" si="409">CA280</f>
        <v>0</v>
      </c>
      <c r="CB279" s="55">
        <f t="shared" si="409"/>
        <v>0</v>
      </c>
      <c r="CC279" s="55">
        <f t="shared" si="409"/>
        <v>0</v>
      </c>
      <c r="CD279" s="55">
        <f t="shared" si="409"/>
        <v>0</v>
      </c>
      <c r="CE279" s="55">
        <f t="shared" si="409"/>
        <v>0</v>
      </c>
      <c r="CF279" s="55">
        <f t="shared" si="409"/>
        <v>17309</v>
      </c>
      <c r="CG279" s="55">
        <f t="shared" si="409"/>
        <v>0</v>
      </c>
      <c r="CH279" s="55">
        <f t="shared" si="409"/>
        <v>0</v>
      </c>
      <c r="CI279" s="55">
        <f t="shared" si="409"/>
        <v>0</v>
      </c>
      <c r="CJ279" s="55">
        <f t="shared" si="409"/>
        <v>0</v>
      </c>
      <c r="CK279" s="55"/>
      <c r="CL279" s="55"/>
      <c r="CM279" s="55">
        <f t="shared" si="409"/>
        <v>0</v>
      </c>
      <c r="CN279" s="55">
        <f t="shared" si="409"/>
        <v>0</v>
      </c>
      <c r="CO279" s="55">
        <f t="shared" si="409"/>
        <v>17309</v>
      </c>
      <c r="CP279" s="55">
        <f t="shared" si="409"/>
        <v>0</v>
      </c>
      <c r="CQ279" s="55">
        <f t="shared" si="409"/>
        <v>0</v>
      </c>
      <c r="CR279" s="55">
        <f t="shared" si="409"/>
        <v>0</v>
      </c>
      <c r="CS279" s="55">
        <f t="shared" si="409"/>
        <v>0</v>
      </c>
      <c r="CT279" s="55">
        <f t="shared" si="409"/>
        <v>0</v>
      </c>
      <c r="CU279" s="55">
        <f t="shared" si="409"/>
        <v>0</v>
      </c>
      <c r="CV279" s="55">
        <f t="shared" si="409"/>
        <v>0</v>
      </c>
      <c r="CW279" s="55">
        <f t="shared" si="409"/>
        <v>17309</v>
      </c>
      <c r="CX279" s="55">
        <f t="shared" si="409"/>
        <v>0</v>
      </c>
      <c r="CY279" s="55">
        <f t="shared" si="409"/>
        <v>0</v>
      </c>
      <c r="CZ279" s="55">
        <f t="shared" si="409"/>
        <v>0</v>
      </c>
      <c r="DA279" s="55">
        <f t="shared" si="409"/>
        <v>0</v>
      </c>
      <c r="DB279" s="55">
        <f t="shared" si="409"/>
        <v>0</v>
      </c>
      <c r="DC279" s="55">
        <f t="shared" si="409"/>
        <v>0</v>
      </c>
      <c r="DD279" s="55">
        <f t="shared" si="409"/>
        <v>0</v>
      </c>
      <c r="DE279" s="55">
        <f t="shared" si="409"/>
        <v>17309</v>
      </c>
      <c r="DF279" s="55">
        <f t="shared" si="409"/>
        <v>0</v>
      </c>
    </row>
    <row r="280" spans="1:110" s="11" customFormat="1" ht="92.25" customHeight="1">
      <c r="A280" s="63" t="s">
        <v>284</v>
      </c>
      <c r="B280" s="64" t="s">
        <v>164</v>
      </c>
      <c r="C280" s="64" t="s">
        <v>134</v>
      </c>
      <c r="D280" s="65" t="s">
        <v>192</v>
      </c>
      <c r="E280" s="64" t="s">
        <v>150</v>
      </c>
      <c r="F280" s="55"/>
      <c r="G280" s="55"/>
      <c r="H280" s="55"/>
      <c r="I280" s="55"/>
      <c r="J280" s="55"/>
      <c r="K280" s="83"/>
      <c r="L280" s="83"/>
      <c r="M280" s="55"/>
      <c r="N280" s="55">
        <f>O280-M280</f>
        <v>14405</v>
      </c>
      <c r="O280" s="55">
        <v>14405</v>
      </c>
      <c r="P280" s="55"/>
      <c r="Q280" s="55">
        <v>14405</v>
      </c>
      <c r="R280" s="81"/>
      <c r="S280" s="81"/>
      <c r="T280" s="55">
        <f>O280+R280</f>
        <v>14405</v>
      </c>
      <c r="U280" s="55">
        <f>Q280+S280</f>
        <v>14405</v>
      </c>
      <c r="V280" s="81"/>
      <c r="W280" s="81"/>
      <c r="X280" s="55">
        <f>T280+V280</f>
        <v>14405</v>
      </c>
      <c r="Y280" s="55">
        <f>U280+W280</f>
        <v>14405</v>
      </c>
      <c r="Z280" s="81"/>
      <c r="AA280" s="55">
        <f>X280+Z280</f>
        <v>14405</v>
      </c>
      <c r="AB280" s="55">
        <f>Y280</f>
        <v>14405</v>
      </c>
      <c r="AC280" s="81"/>
      <c r="AD280" s="81"/>
      <c r="AE280" s="81"/>
      <c r="AF280" s="55">
        <f>AA280+AC280</f>
        <v>14405</v>
      </c>
      <c r="AG280" s="81"/>
      <c r="AH280" s="55">
        <f>AB280</f>
        <v>14405</v>
      </c>
      <c r="AI280" s="81"/>
      <c r="AJ280" s="81"/>
      <c r="AK280" s="55">
        <f>AF280+AI280</f>
        <v>14405</v>
      </c>
      <c r="AL280" s="55">
        <f>AG280</f>
        <v>0</v>
      </c>
      <c r="AM280" s="55">
        <f>AN280-AK280</f>
        <v>2904</v>
      </c>
      <c r="AN280" s="55">
        <v>17309</v>
      </c>
      <c r="AO280" s="81"/>
      <c r="AP280" s="81"/>
      <c r="AQ280" s="55">
        <f>AN280+AP280</f>
        <v>17309</v>
      </c>
      <c r="AR280" s="56">
        <f>AO280</f>
        <v>0</v>
      </c>
      <c r="AS280" s="81"/>
      <c r="AT280" s="55">
        <f>AQ280+AS280</f>
        <v>17309</v>
      </c>
      <c r="AU280" s="56">
        <f>AR280</f>
        <v>0</v>
      </c>
      <c r="AV280" s="81"/>
      <c r="AW280" s="81"/>
      <c r="AX280" s="81"/>
      <c r="AY280" s="55">
        <f>AT280+AV280+AW280+AX280</f>
        <v>17309</v>
      </c>
      <c r="AZ280" s="55">
        <f>AU280+AX280</f>
        <v>0</v>
      </c>
      <c r="BA280" s="81"/>
      <c r="BB280" s="81"/>
      <c r="BC280" s="81"/>
      <c r="BD280" s="81"/>
      <c r="BE280" s="55">
        <f>AY280+BA280+BB280+BC280+BD280</f>
        <v>17309</v>
      </c>
      <c r="BF280" s="56">
        <f>AZ280+BD280</f>
        <v>0</v>
      </c>
      <c r="BG280" s="55"/>
      <c r="BH280" s="55"/>
      <c r="BI280" s="82"/>
      <c r="BJ280" s="82"/>
      <c r="BK280" s="82"/>
      <c r="BL280" s="55">
        <f>BE280+BG280+BH280+BI280+BJ280+BK280</f>
        <v>17309</v>
      </c>
      <c r="BM280" s="55">
        <f>BF280+BK280</f>
        <v>0</v>
      </c>
      <c r="BN280" s="81"/>
      <c r="BO280" s="81"/>
      <c r="BP280" s="81"/>
      <c r="BQ280" s="81"/>
      <c r="BR280" s="55">
        <f>BL280+BN280+BO280+BP280+BQ280</f>
        <v>17309</v>
      </c>
      <c r="BS280" s="55">
        <f>BM280+BQ280</f>
        <v>0</v>
      </c>
      <c r="BT280" s="83"/>
      <c r="BU280" s="83"/>
      <c r="BV280" s="83"/>
      <c r="BW280" s="83"/>
      <c r="BX280" s="83"/>
      <c r="BY280" s="55">
        <f>BR280+BT280+BU280+BV280+BW280+BX280</f>
        <v>17309</v>
      </c>
      <c r="BZ280" s="55">
        <f>BS280+BX280</f>
        <v>0</v>
      </c>
      <c r="CA280" s="81"/>
      <c r="CB280" s="81"/>
      <c r="CC280" s="81"/>
      <c r="CD280" s="81"/>
      <c r="CE280" s="81"/>
      <c r="CF280" s="55">
        <f>BY280+CA280+CB280+CC280+CE280</f>
        <v>17309</v>
      </c>
      <c r="CG280" s="55">
        <f>BZ280+CE280</f>
        <v>0</v>
      </c>
      <c r="CH280" s="81"/>
      <c r="CI280" s="81"/>
      <c r="CJ280" s="81"/>
      <c r="CK280" s="81"/>
      <c r="CL280" s="81"/>
      <c r="CM280" s="81"/>
      <c r="CN280" s="81"/>
      <c r="CO280" s="55">
        <f>CF280+CH280+CI280+CJ280+CM280+CN280</f>
        <v>17309</v>
      </c>
      <c r="CP280" s="55">
        <f>CG280+CN280</f>
        <v>0</v>
      </c>
      <c r="CQ280" s="55"/>
      <c r="CR280" s="81"/>
      <c r="CS280" s="81"/>
      <c r="CT280" s="81"/>
      <c r="CU280" s="81"/>
      <c r="CV280" s="81"/>
      <c r="CW280" s="55">
        <f>CO280+CQ280+CR280+CS280+CT280+CU280+CV280</f>
        <v>17309</v>
      </c>
      <c r="CX280" s="55">
        <f>CP280+CV280</f>
        <v>0</v>
      </c>
      <c r="CY280" s="55"/>
      <c r="CZ280" s="81"/>
      <c r="DA280" s="81"/>
      <c r="DB280" s="81"/>
      <c r="DC280" s="81"/>
      <c r="DD280" s="81"/>
      <c r="DE280" s="55">
        <f>CW280+CY280+CZ280+DA280+DB280+DC280+DD280</f>
        <v>17309</v>
      </c>
      <c r="DF280" s="55">
        <f>CX280+DD280</f>
        <v>0</v>
      </c>
    </row>
    <row r="281" spans="1:110" s="11" customFormat="1" ht="62.25" customHeight="1">
      <c r="A281" s="63" t="s">
        <v>316</v>
      </c>
      <c r="B281" s="64" t="s">
        <v>164</v>
      </c>
      <c r="C281" s="64" t="s">
        <v>134</v>
      </c>
      <c r="D281" s="65" t="s">
        <v>193</v>
      </c>
      <c r="E281" s="64"/>
      <c r="F281" s="55">
        <f t="shared" ref="F281:AO281" si="410">F282</f>
        <v>102576</v>
      </c>
      <c r="G281" s="55">
        <f t="shared" si="410"/>
        <v>-102576</v>
      </c>
      <c r="H281" s="55">
        <f t="shared" si="410"/>
        <v>0</v>
      </c>
      <c r="I281" s="55">
        <f t="shared" si="410"/>
        <v>0</v>
      </c>
      <c r="J281" s="55">
        <f t="shared" si="410"/>
        <v>0</v>
      </c>
      <c r="K281" s="55">
        <f t="shared" si="410"/>
        <v>0</v>
      </c>
      <c r="L281" s="55">
        <f t="shared" si="410"/>
        <v>0</v>
      </c>
      <c r="M281" s="55">
        <f t="shared" si="410"/>
        <v>0</v>
      </c>
      <c r="N281" s="55">
        <f t="shared" si="410"/>
        <v>15866</v>
      </c>
      <c r="O281" s="55">
        <f t="shared" si="410"/>
        <v>15866</v>
      </c>
      <c r="P281" s="55">
        <f t="shared" si="410"/>
        <v>0</v>
      </c>
      <c r="Q281" s="55">
        <f t="shared" si="410"/>
        <v>15866</v>
      </c>
      <c r="R281" s="55">
        <f t="shared" si="410"/>
        <v>0</v>
      </c>
      <c r="S281" s="55">
        <f t="shared" si="410"/>
        <v>0</v>
      </c>
      <c r="T281" s="55">
        <f t="shared" si="410"/>
        <v>15866</v>
      </c>
      <c r="U281" s="55">
        <f t="shared" si="410"/>
        <v>15866</v>
      </c>
      <c r="V281" s="55">
        <f t="shared" si="410"/>
        <v>0</v>
      </c>
      <c r="W281" s="55">
        <f t="shared" si="410"/>
        <v>0</v>
      </c>
      <c r="X281" s="55">
        <f t="shared" si="410"/>
        <v>15866</v>
      </c>
      <c r="Y281" s="55">
        <f t="shared" si="410"/>
        <v>15866</v>
      </c>
      <c r="Z281" s="55">
        <f t="shared" si="410"/>
        <v>0</v>
      </c>
      <c r="AA281" s="55">
        <f t="shared" si="410"/>
        <v>15866</v>
      </c>
      <c r="AB281" s="55">
        <f t="shared" si="410"/>
        <v>15866</v>
      </c>
      <c r="AC281" s="55">
        <f t="shared" si="410"/>
        <v>0</v>
      </c>
      <c r="AD281" s="55">
        <f t="shared" si="410"/>
        <v>0</v>
      </c>
      <c r="AE281" s="55"/>
      <c r="AF281" s="55">
        <f t="shared" si="410"/>
        <v>15866</v>
      </c>
      <c r="AG281" s="55">
        <f t="shared" si="410"/>
        <v>0</v>
      </c>
      <c r="AH281" s="55">
        <f t="shared" si="410"/>
        <v>15866</v>
      </c>
      <c r="AI281" s="55">
        <f t="shared" si="410"/>
        <v>0</v>
      </c>
      <c r="AJ281" s="55">
        <f t="shared" si="410"/>
        <v>0</v>
      </c>
      <c r="AK281" s="55">
        <f t="shared" si="410"/>
        <v>15866</v>
      </c>
      <c r="AL281" s="55">
        <f t="shared" si="410"/>
        <v>0</v>
      </c>
      <c r="AM281" s="55">
        <f t="shared" si="410"/>
        <v>-15866</v>
      </c>
      <c r="AN281" s="55">
        <f t="shared" si="410"/>
        <v>0</v>
      </c>
      <c r="AO281" s="55">
        <f t="shared" si="410"/>
        <v>0</v>
      </c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2"/>
      <c r="BH281" s="82"/>
      <c r="BI281" s="82"/>
      <c r="BJ281" s="82"/>
      <c r="BK281" s="82"/>
      <c r="BL281" s="82"/>
      <c r="BM281" s="82"/>
      <c r="BN281" s="81"/>
      <c r="BO281" s="81"/>
      <c r="BP281" s="81"/>
      <c r="BQ281" s="81"/>
      <c r="BR281" s="81"/>
      <c r="BS281" s="81"/>
      <c r="BT281" s="83"/>
      <c r="BU281" s="83"/>
      <c r="BV281" s="83"/>
      <c r="BW281" s="83"/>
      <c r="BX281" s="83"/>
      <c r="BY281" s="83"/>
      <c r="BZ281" s="83"/>
      <c r="CA281" s="81"/>
      <c r="CB281" s="81"/>
      <c r="CC281" s="81"/>
      <c r="CD281" s="81"/>
      <c r="CE281" s="81"/>
      <c r="CF281" s="81"/>
      <c r="CG281" s="81"/>
      <c r="CH281" s="55">
        <f>CH282</f>
        <v>1513</v>
      </c>
      <c r="CI281" s="55">
        <f t="shared" ref="CI281:DF281" si="411">CI282</f>
        <v>0</v>
      </c>
      <c r="CJ281" s="55">
        <f t="shared" si="411"/>
        <v>0</v>
      </c>
      <c r="CK281" s="55">
        <f t="shared" si="411"/>
        <v>0</v>
      </c>
      <c r="CL281" s="55">
        <f t="shared" si="411"/>
        <v>0</v>
      </c>
      <c r="CM281" s="55">
        <f t="shared" si="411"/>
        <v>0</v>
      </c>
      <c r="CN281" s="55">
        <f t="shared" si="411"/>
        <v>0</v>
      </c>
      <c r="CO281" s="55">
        <f t="shared" si="411"/>
        <v>1513</v>
      </c>
      <c r="CP281" s="55">
        <f t="shared" si="411"/>
        <v>0</v>
      </c>
      <c r="CQ281" s="55">
        <f t="shared" si="411"/>
        <v>0</v>
      </c>
      <c r="CR281" s="55">
        <f t="shared" si="411"/>
        <v>0</v>
      </c>
      <c r="CS281" s="55">
        <f t="shared" si="411"/>
        <v>0</v>
      </c>
      <c r="CT281" s="55">
        <f t="shared" si="411"/>
        <v>0</v>
      </c>
      <c r="CU281" s="55">
        <f t="shared" si="411"/>
        <v>0</v>
      </c>
      <c r="CV281" s="55">
        <f t="shared" si="411"/>
        <v>0</v>
      </c>
      <c r="CW281" s="55">
        <f t="shared" si="411"/>
        <v>1513</v>
      </c>
      <c r="CX281" s="55">
        <f t="shared" si="411"/>
        <v>0</v>
      </c>
      <c r="CY281" s="55">
        <f t="shared" si="411"/>
        <v>0</v>
      </c>
      <c r="CZ281" s="55">
        <f t="shared" si="411"/>
        <v>0</v>
      </c>
      <c r="DA281" s="55">
        <f t="shared" si="411"/>
        <v>0</v>
      </c>
      <c r="DB281" s="55">
        <f t="shared" si="411"/>
        <v>0</v>
      </c>
      <c r="DC281" s="55">
        <f t="shared" si="411"/>
        <v>0</v>
      </c>
      <c r="DD281" s="55">
        <f t="shared" si="411"/>
        <v>0</v>
      </c>
      <c r="DE281" s="55">
        <f t="shared" si="411"/>
        <v>1513</v>
      </c>
      <c r="DF281" s="55">
        <f t="shared" si="411"/>
        <v>0</v>
      </c>
    </row>
    <row r="282" spans="1:110" s="11" customFormat="1" ht="89.25" customHeight="1">
      <c r="A282" s="63" t="s">
        <v>284</v>
      </c>
      <c r="B282" s="64" t="s">
        <v>164</v>
      </c>
      <c r="C282" s="64" t="s">
        <v>134</v>
      </c>
      <c r="D282" s="65" t="s">
        <v>193</v>
      </c>
      <c r="E282" s="64" t="s">
        <v>150</v>
      </c>
      <c r="F282" s="55">
        <v>102576</v>
      </c>
      <c r="G282" s="55">
        <f>H282-F282</f>
        <v>-102576</v>
      </c>
      <c r="H282" s="55">
        <f>108465-108465</f>
        <v>0</v>
      </c>
      <c r="I282" s="55"/>
      <c r="J282" s="55">
        <f>116166-116166</f>
        <v>0</v>
      </c>
      <c r="K282" s="83"/>
      <c r="L282" s="83"/>
      <c r="M282" s="55"/>
      <c r="N282" s="55">
        <f>O282-M282</f>
        <v>15866</v>
      </c>
      <c r="O282" s="55">
        <v>15866</v>
      </c>
      <c r="P282" s="55"/>
      <c r="Q282" s="55">
        <v>15866</v>
      </c>
      <c r="R282" s="81"/>
      <c r="S282" s="81"/>
      <c r="T282" s="55">
        <f>O282+R282</f>
        <v>15866</v>
      </c>
      <c r="U282" s="55">
        <f>Q282+S282</f>
        <v>15866</v>
      </c>
      <c r="V282" s="81"/>
      <c r="W282" s="81"/>
      <c r="X282" s="55">
        <f>T282+V282</f>
        <v>15866</v>
      </c>
      <c r="Y282" s="55">
        <f>U282+W282</f>
        <v>15866</v>
      </c>
      <c r="Z282" s="81"/>
      <c r="AA282" s="55">
        <f>X282+Z282</f>
        <v>15866</v>
      </c>
      <c r="AB282" s="55">
        <f>Y282</f>
        <v>15866</v>
      </c>
      <c r="AC282" s="81"/>
      <c r="AD282" s="81"/>
      <c r="AE282" s="81"/>
      <c r="AF282" s="55">
        <f>AA282+AC282</f>
        <v>15866</v>
      </c>
      <c r="AG282" s="81"/>
      <c r="AH282" s="55">
        <f>AB282</f>
        <v>15866</v>
      </c>
      <c r="AI282" s="81"/>
      <c r="AJ282" s="81"/>
      <c r="AK282" s="55">
        <f>AF282+AI282</f>
        <v>15866</v>
      </c>
      <c r="AL282" s="55">
        <f>AG282</f>
        <v>0</v>
      </c>
      <c r="AM282" s="55">
        <f>AN282-AK282</f>
        <v>-15866</v>
      </c>
      <c r="AN282" s="57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2"/>
      <c r="BH282" s="82"/>
      <c r="BI282" s="82"/>
      <c r="BJ282" s="82"/>
      <c r="BK282" s="82"/>
      <c r="BL282" s="82"/>
      <c r="BM282" s="82"/>
      <c r="BN282" s="81"/>
      <c r="BO282" s="81"/>
      <c r="BP282" s="81"/>
      <c r="BQ282" s="81"/>
      <c r="BR282" s="81"/>
      <c r="BS282" s="81"/>
      <c r="BT282" s="83"/>
      <c r="BU282" s="83"/>
      <c r="BV282" s="83"/>
      <c r="BW282" s="83"/>
      <c r="BX282" s="83"/>
      <c r="BY282" s="83"/>
      <c r="BZ282" s="83"/>
      <c r="CA282" s="81"/>
      <c r="CB282" s="81"/>
      <c r="CC282" s="81"/>
      <c r="CD282" s="81"/>
      <c r="CE282" s="81"/>
      <c r="CF282" s="81"/>
      <c r="CG282" s="81"/>
      <c r="CH282" s="55">
        <v>1513</v>
      </c>
      <c r="CI282" s="81"/>
      <c r="CJ282" s="81"/>
      <c r="CK282" s="81"/>
      <c r="CL282" s="81"/>
      <c r="CM282" s="81"/>
      <c r="CN282" s="81"/>
      <c r="CO282" s="55">
        <f>CF282+CH282+CI282+CJ282+CM282+CN282</f>
        <v>1513</v>
      </c>
      <c r="CP282" s="55">
        <f>CG282+CN282</f>
        <v>0</v>
      </c>
      <c r="CQ282" s="55"/>
      <c r="CR282" s="81"/>
      <c r="CS282" s="81"/>
      <c r="CT282" s="81"/>
      <c r="CU282" s="81"/>
      <c r="CV282" s="81"/>
      <c r="CW282" s="55">
        <f>CO282+CQ282+CR282+CS282+CT282+CU282+CV282</f>
        <v>1513</v>
      </c>
      <c r="CX282" s="55">
        <f>CP282+CV282</f>
        <v>0</v>
      </c>
      <c r="CY282" s="55"/>
      <c r="CZ282" s="81"/>
      <c r="DA282" s="81"/>
      <c r="DB282" s="81"/>
      <c r="DC282" s="81"/>
      <c r="DD282" s="81"/>
      <c r="DE282" s="55">
        <f>CW282+CY282+CZ282+DA282+DB282+DC282+DD282</f>
        <v>1513</v>
      </c>
      <c r="DF282" s="55">
        <f>CX282+DD282</f>
        <v>0</v>
      </c>
    </row>
    <row r="283" spans="1:110" s="11" customFormat="1" ht="73.5" customHeight="1">
      <c r="A283" s="63" t="s">
        <v>517</v>
      </c>
      <c r="B283" s="64" t="s">
        <v>164</v>
      </c>
      <c r="C283" s="64" t="s">
        <v>134</v>
      </c>
      <c r="D283" s="65" t="s">
        <v>194</v>
      </c>
      <c r="E283" s="64"/>
      <c r="F283" s="55">
        <f t="shared" ref="F283:Q283" si="412">F284</f>
        <v>19652</v>
      </c>
      <c r="G283" s="55">
        <f t="shared" si="412"/>
        <v>5405</v>
      </c>
      <c r="H283" s="55">
        <f t="shared" si="412"/>
        <v>25057</v>
      </c>
      <c r="I283" s="55">
        <f t="shared" si="412"/>
        <v>0</v>
      </c>
      <c r="J283" s="55">
        <f t="shared" si="412"/>
        <v>26845</v>
      </c>
      <c r="K283" s="55">
        <f t="shared" si="412"/>
        <v>0</v>
      </c>
      <c r="L283" s="55">
        <f t="shared" si="412"/>
        <v>0</v>
      </c>
      <c r="M283" s="55">
        <f t="shared" si="412"/>
        <v>26845</v>
      </c>
      <c r="N283" s="55">
        <f t="shared" si="412"/>
        <v>-26845</v>
      </c>
      <c r="O283" s="55">
        <f t="shared" si="412"/>
        <v>0</v>
      </c>
      <c r="P283" s="55">
        <f t="shared" si="412"/>
        <v>0</v>
      </c>
      <c r="Q283" s="55">
        <f t="shared" si="412"/>
        <v>0</v>
      </c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3"/>
      <c r="AL283" s="83"/>
      <c r="AM283" s="56">
        <f t="shared" ref="AM283:CX283" si="413">AM284</f>
        <v>774</v>
      </c>
      <c r="AN283" s="56">
        <f t="shared" si="413"/>
        <v>774</v>
      </c>
      <c r="AO283" s="56">
        <f t="shared" si="413"/>
        <v>0</v>
      </c>
      <c r="AP283" s="56">
        <f t="shared" si="413"/>
        <v>0</v>
      </c>
      <c r="AQ283" s="56">
        <f t="shared" si="413"/>
        <v>774</v>
      </c>
      <c r="AR283" s="56">
        <f t="shared" si="413"/>
        <v>0</v>
      </c>
      <c r="AS283" s="56">
        <f t="shared" si="413"/>
        <v>0</v>
      </c>
      <c r="AT283" s="56">
        <f t="shared" si="413"/>
        <v>774</v>
      </c>
      <c r="AU283" s="56">
        <f t="shared" si="413"/>
        <v>0</v>
      </c>
      <c r="AV283" s="56">
        <f t="shared" si="413"/>
        <v>0</v>
      </c>
      <c r="AW283" s="56">
        <f t="shared" si="413"/>
        <v>0</v>
      </c>
      <c r="AX283" s="56">
        <f t="shared" si="413"/>
        <v>0</v>
      </c>
      <c r="AY283" s="56">
        <f t="shared" si="413"/>
        <v>774</v>
      </c>
      <c r="AZ283" s="56">
        <f t="shared" si="413"/>
        <v>0</v>
      </c>
      <c r="BA283" s="56">
        <f t="shared" si="413"/>
        <v>0</v>
      </c>
      <c r="BB283" s="56">
        <f t="shared" si="413"/>
        <v>0</v>
      </c>
      <c r="BC283" s="56">
        <f t="shared" si="413"/>
        <v>0</v>
      </c>
      <c r="BD283" s="56">
        <f t="shared" si="413"/>
        <v>0</v>
      </c>
      <c r="BE283" s="56">
        <f t="shared" si="413"/>
        <v>774</v>
      </c>
      <c r="BF283" s="56">
        <f t="shared" si="413"/>
        <v>0</v>
      </c>
      <c r="BG283" s="55">
        <f t="shared" si="413"/>
        <v>0</v>
      </c>
      <c r="BH283" s="55">
        <f t="shared" si="413"/>
        <v>0</v>
      </c>
      <c r="BI283" s="55">
        <f t="shared" si="413"/>
        <v>0</v>
      </c>
      <c r="BJ283" s="55">
        <f t="shared" si="413"/>
        <v>0</v>
      </c>
      <c r="BK283" s="55">
        <f t="shared" si="413"/>
        <v>0</v>
      </c>
      <c r="BL283" s="55">
        <f t="shared" si="413"/>
        <v>774</v>
      </c>
      <c r="BM283" s="55">
        <f t="shared" si="413"/>
        <v>0</v>
      </c>
      <c r="BN283" s="55">
        <f t="shared" si="413"/>
        <v>0</v>
      </c>
      <c r="BO283" s="55">
        <f t="shared" si="413"/>
        <v>0</v>
      </c>
      <c r="BP283" s="55">
        <f t="shared" si="413"/>
        <v>0</v>
      </c>
      <c r="BQ283" s="55">
        <f t="shared" si="413"/>
        <v>0</v>
      </c>
      <c r="BR283" s="55">
        <f t="shared" si="413"/>
        <v>774</v>
      </c>
      <c r="BS283" s="55">
        <f t="shared" si="413"/>
        <v>0</v>
      </c>
      <c r="BT283" s="55">
        <f t="shared" si="413"/>
        <v>0</v>
      </c>
      <c r="BU283" s="55">
        <f t="shared" si="413"/>
        <v>0</v>
      </c>
      <c r="BV283" s="55">
        <f t="shared" si="413"/>
        <v>0</v>
      </c>
      <c r="BW283" s="55">
        <f t="shared" si="413"/>
        <v>0</v>
      </c>
      <c r="BX283" s="55">
        <f t="shared" si="413"/>
        <v>0</v>
      </c>
      <c r="BY283" s="55">
        <f t="shared" si="413"/>
        <v>774</v>
      </c>
      <c r="BZ283" s="55">
        <f t="shared" si="413"/>
        <v>0</v>
      </c>
      <c r="CA283" s="55">
        <f t="shared" si="413"/>
        <v>0</v>
      </c>
      <c r="CB283" s="55">
        <f t="shared" si="413"/>
        <v>0</v>
      </c>
      <c r="CC283" s="55">
        <f t="shared" si="413"/>
        <v>0</v>
      </c>
      <c r="CD283" s="55">
        <f t="shared" si="413"/>
        <v>0</v>
      </c>
      <c r="CE283" s="55">
        <f t="shared" si="413"/>
        <v>0</v>
      </c>
      <c r="CF283" s="55">
        <f t="shared" si="413"/>
        <v>774</v>
      </c>
      <c r="CG283" s="55">
        <f t="shared" si="413"/>
        <v>0</v>
      </c>
      <c r="CH283" s="55">
        <f t="shared" si="413"/>
        <v>0</v>
      </c>
      <c r="CI283" s="55">
        <f t="shared" si="413"/>
        <v>0</v>
      </c>
      <c r="CJ283" s="55">
        <f t="shared" si="413"/>
        <v>0</v>
      </c>
      <c r="CK283" s="55"/>
      <c r="CL283" s="55"/>
      <c r="CM283" s="55">
        <f t="shared" si="413"/>
        <v>0</v>
      </c>
      <c r="CN283" s="55">
        <f t="shared" si="413"/>
        <v>0</v>
      </c>
      <c r="CO283" s="55">
        <f t="shared" si="413"/>
        <v>774</v>
      </c>
      <c r="CP283" s="55">
        <f t="shared" si="413"/>
        <v>0</v>
      </c>
      <c r="CQ283" s="55">
        <f t="shared" si="413"/>
        <v>0</v>
      </c>
      <c r="CR283" s="55">
        <f t="shared" si="413"/>
        <v>0</v>
      </c>
      <c r="CS283" s="55">
        <f t="shared" si="413"/>
        <v>0</v>
      </c>
      <c r="CT283" s="55">
        <f t="shared" si="413"/>
        <v>0</v>
      </c>
      <c r="CU283" s="55">
        <f t="shared" si="413"/>
        <v>0</v>
      </c>
      <c r="CV283" s="55">
        <f t="shared" si="413"/>
        <v>0</v>
      </c>
      <c r="CW283" s="55">
        <f t="shared" si="413"/>
        <v>774</v>
      </c>
      <c r="CX283" s="55">
        <f t="shared" si="413"/>
        <v>0</v>
      </c>
      <c r="CY283" s="55">
        <f t="shared" ref="CY283:DF283" si="414">CY284</f>
        <v>0</v>
      </c>
      <c r="CZ283" s="55">
        <f t="shared" si="414"/>
        <v>0</v>
      </c>
      <c r="DA283" s="55">
        <f t="shared" si="414"/>
        <v>0</v>
      </c>
      <c r="DB283" s="55">
        <f t="shared" si="414"/>
        <v>0</v>
      </c>
      <c r="DC283" s="55">
        <f t="shared" si="414"/>
        <v>0</v>
      </c>
      <c r="DD283" s="55">
        <f t="shared" si="414"/>
        <v>0</v>
      </c>
      <c r="DE283" s="55">
        <f t="shared" si="414"/>
        <v>774</v>
      </c>
      <c r="DF283" s="55">
        <f t="shared" si="414"/>
        <v>0</v>
      </c>
    </row>
    <row r="284" spans="1:110" s="11" customFormat="1" ht="88.5" customHeight="1">
      <c r="A284" s="63" t="s">
        <v>284</v>
      </c>
      <c r="B284" s="64" t="s">
        <v>164</v>
      </c>
      <c r="C284" s="64" t="s">
        <v>134</v>
      </c>
      <c r="D284" s="65" t="s">
        <v>194</v>
      </c>
      <c r="E284" s="64" t="s">
        <v>150</v>
      </c>
      <c r="F284" s="55">
        <v>19652</v>
      </c>
      <c r="G284" s="55">
        <f>H284-F284</f>
        <v>5405</v>
      </c>
      <c r="H284" s="55">
        <v>25057</v>
      </c>
      <c r="I284" s="55"/>
      <c r="J284" s="55">
        <v>26845</v>
      </c>
      <c r="K284" s="83"/>
      <c r="L284" s="83"/>
      <c r="M284" s="55">
        <v>26845</v>
      </c>
      <c r="N284" s="55">
        <f>O284-M284</f>
        <v>-26845</v>
      </c>
      <c r="O284" s="55"/>
      <c r="P284" s="55"/>
      <c r="Q284" s="5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3"/>
      <c r="AL284" s="83"/>
      <c r="AM284" s="55">
        <f>AN284-AK284</f>
        <v>774</v>
      </c>
      <c r="AN284" s="56">
        <v>774</v>
      </c>
      <c r="AO284" s="81"/>
      <c r="AP284" s="81"/>
      <c r="AQ284" s="55">
        <f>AN284+AP284</f>
        <v>774</v>
      </c>
      <c r="AR284" s="56">
        <f>AO284</f>
        <v>0</v>
      </c>
      <c r="AS284" s="81"/>
      <c r="AT284" s="55">
        <f>AQ284+AS284</f>
        <v>774</v>
      </c>
      <c r="AU284" s="56">
        <f>AR284</f>
        <v>0</v>
      </c>
      <c r="AV284" s="81"/>
      <c r="AW284" s="81"/>
      <c r="AX284" s="81"/>
      <c r="AY284" s="55">
        <f>AT284+AV284+AW284+AX284</f>
        <v>774</v>
      </c>
      <c r="AZ284" s="55">
        <f>AU284+AX284</f>
        <v>0</v>
      </c>
      <c r="BA284" s="81"/>
      <c r="BB284" s="81"/>
      <c r="BC284" s="81"/>
      <c r="BD284" s="81"/>
      <c r="BE284" s="55">
        <f>AY284+BA284+BB284+BC284+BD284</f>
        <v>774</v>
      </c>
      <c r="BF284" s="56">
        <f>AZ284+BD284</f>
        <v>0</v>
      </c>
      <c r="BG284" s="55"/>
      <c r="BH284" s="55"/>
      <c r="BI284" s="82"/>
      <c r="BJ284" s="82"/>
      <c r="BK284" s="82"/>
      <c r="BL284" s="55">
        <f>BE284+BG284+BH284+BI284+BJ284+BK284</f>
        <v>774</v>
      </c>
      <c r="BM284" s="55">
        <f>BF284+BK284</f>
        <v>0</v>
      </c>
      <c r="BN284" s="81"/>
      <c r="BO284" s="81"/>
      <c r="BP284" s="81"/>
      <c r="BQ284" s="81"/>
      <c r="BR284" s="55">
        <f>BL284+BN284+BO284+BP284+BQ284</f>
        <v>774</v>
      </c>
      <c r="BS284" s="55">
        <f>BM284+BQ284</f>
        <v>0</v>
      </c>
      <c r="BT284" s="83"/>
      <c r="BU284" s="83"/>
      <c r="BV284" s="83"/>
      <c r="BW284" s="83"/>
      <c r="BX284" s="83"/>
      <c r="BY284" s="55">
        <f>BR284+BT284+BU284+BV284+BW284+BX284</f>
        <v>774</v>
      </c>
      <c r="BZ284" s="55">
        <f>BS284+BX284</f>
        <v>0</v>
      </c>
      <c r="CA284" s="81"/>
      <c r="CB284" s="81"/>
      <c r="CC284" s="81"/>
      <c r="CD284" s="81"/>
      <c r="CE284" s="81"/>
      <c r="CF284" s="55">
        <f>BY284+CA284+CB284+CC284+CE284</f>
        <v>774</v>
      </c>
      <c r="CG284" s="55">
        <f>BZ284+CE284</f>
        <v>0</v>
      </c>
      <c r="CH284" s="81"/>
      <c r="CI284" s="81"/>
      <c r="CJ284" s="81"/>
      <c r="CK284" s="81"/>
      <c r="CL284" s="81"/>
      <c r="CM284" s="81"/>
      <c r="CN284" s="81"/>
      <c r="CO284" s="55">
        <f>CF284+CH284+CI284+CJ284+CM284+CN284</f>
        <v>774</v>
      </c>
      <c r="CP284" s="55">
        <f>CG284+CN284</f>
        <v>0</v>
      </c>
      <c r="CQ284" s="55"/>
      <c r="CR284" s="81"/>
      <c r="CS284" s="81"/>
      <c r="CT284" s="81"/>
      <c r="CU284" s="81"/>
      <c r="CV284" s="81"/>
      <c r="CW284" s="55">
        <f>CO284+CQ284+CR284+CS284+CT284+CU284+CV284</f>
        <v>774</v>
      </c>
      <c r="CX284" s="55">
        <f>CP284+CV284</f>
        <v>0</v>
      </c>
      <c r="CY284" s="55"/>
      <c r="CZ284" s="81"/>
      <c r="DA284" s="81"/>
      <c r="DB284" s="81"/>
      <c r="DC284" s="81"/>
      <c r="DD284" s="81"/>
      <c r="DE284" s="55">
        <f>CW284+CY284+CZ284+DA284+DB284+DC284+DD284</f>
        <v>774</v>
      </c>
      <c r="DF284" s="55">
        <f>CX284+DD284</f>
        <v>0</v>
      </c>
    </row>
    <row r="285" spans="1:110" s="9" customFormat="1" ht="32.25" customHeight="1">
      <c r="A285" s="63" t="s">
        <v>128</v>
      </c>
      <c r="B285" s="64" t="s">
        <v>164</v>
      </c>
      <c r="C285" s="64" t="s">
        <v>134</v>
      </c>
      <c r="D285" s="65" t="s">
        <v>129</v>
      </c>
      <c r="E285" s="64"/>
      <c r="F285" s="66" t="e">
        <f>#REF!</f>
        <v>#REF!</v>
      </c>
      <c r="G285" s="66" t="e">
        <f>G286+#REF!</f>
        <v>#REF!</v>
      </c>
      <c r="H285" s="66" t="e">
        <f>H286+#REF!</f>
        <v>#REF!</v>
      </c>
      <c r="I285" s="66" t="e">
        <f>I286+#REF!</f>
        <v>#REF!</v>
      </c>
      <c r="J285" s="66" t="e">
        <f>J286+#REF!</f>
        <v>#REF!</v>
      </c>
      <c r="K285" s="66" t="e">
        <f>K286+#REF!</f>
        <v>#REF!</v>
      </c>
      <c r="L285" s="66" t="e">
        <f>L286+#REF!</f>
        <v>#REF!</v>
      </c>
      <c r="M285" s="66" t="e">
        <f>M286+#REF!</f>
        <v>#REF!</v>
      </c>
      <c r="N285" s="66">
        <f t="shared" ref="N285:U285" si="415">N286+N287+N290</f>
        <v>-52043</v>
      </c>
      <c r="O285" s="66">
        <f t="shared" si="415"/>
        <v>6120</v>
      </c>
      <c r="P285" s="66">
        <f t="shared" si="415"/>
        <v>0</v>
      </c>
      <c r="Q285" s="66">
        <f t="shared" si="415"/>
        <v>6120</v>
      </c>
      <c r="R285" s="66">
        <f t="shared" si="415"/>
        <v>0</v>
      </c>
      <c r="S285" s="66">
        <f t="shared" si="415"/>
        <v>0</v>
      </c>
      <c r="T285" s="66">
        <f t="shared" si="415"/>
        <v>6120</v>
      </c>
      <c r="U285" s="66">
        <f t="shared" si="415"/>
        <v>6120</v>
      </c>
      <c r="V285" s="66">
        <f t="shared" ref="V285:AB285" si="416">V286+V287+V290</f>
        <v>0</v>
      </c>
      <c r="W285" s="66">
        <f t="shared" si="416"/>
        <v>0</v>
      </c>
      <c r="X285" s="66">
        <f t="shared" si="416"/>
        <v>6120</v>
      </c>
      <c r="Y285" s="66">
        <f t="shared" si="416"/>
        <v>6120</v>
      </c>
      <c r="Z285" s="66">
        <f t="shared" si="416"/>
        <v>0</v>
      </c>
      <c r="AA285" s="66">
        <f t="shared" si="416"/>
        <v>6120</v>
      </c>
      <c r="AB285" s="66">
        <f t="shared" si="416"/>
        <v>6120</v>
      </c>
      <c r="AC285" s="66">
        <f>AC286+AC287+AC290</f>
        <v>0</v>
      </c>
      <c r="AD285" s="66">
        <f>AD286+AD287+AD290</f>
        <v>0</v>
      </c>
      <c r="AE285" s="66"/>
      <c r="AF285" s="66">
        <f t="shared" ref="AF285:BS285" si="417">AF286+AF287+AF290</f>
        <v>6120</v>
      </c>
      <c r="AG285" s="66">
        <f t="shared" si="417"/>
        <v>0</v>
      </c>
      <c r="AH285" s="66">
        <f t="shared" si="417"/>
        <v>6120</v>
      </c>
      <c r="AI285" s="66">
        <f t="shared" si="417"/>
        <v>0</v>
      </c>
      <c r="AJ285" s="66">
        <f t="shared" si="417"/>
        <v>0</v>
      </c>
      <c r="AK285" s="66">
        <f t="shared" si="417"/>
        <v>6120</v>
      </c>
      <c r="AL285" s="66">
        <f t="shared" si="417"/>
        <v>0</v>
      </c>
      <c r="AM285" s="66">
        <f t="shared" si="417"/>
        <v>1960</v>
      </c>
      <c r="AN285" s="66">
        <f t="shared" si="417"/>
        <v>8080</v>
      </c>
      <c r="AO285" s="66">
        <f t="shared" si="417"/>
        <v>0</v>
      </c>
      <c r="AP285" s="66">
        <f t="shared" si="417"/>
        <v>0</v>
      </c>
      <c r="AQ285" s="66">
        <f t="shared" si="417"/>
        <v>8080</v>
      </c>
      <c r="AR285" s="66">
        <f t="shared" si="417"/>
        <v>0</v>
      </c>
      <c r="AS285" s="66">
        <f t="shared" si="417"/>
        <v>0</v>
      </c>
      <c r="AT285" s="66">
        <f t="shared" si="417"/>
        <v>8080</v>
      </c>
      <c r="AU285" s="66">
        <f t="shared" si="417"/>
        <v>0</v>
      </c>
      <c r="AV285" s="66">
        <f t="shared" si="417"/>
        <v>0</v>
      </c>
      <c r="AW285" s="66">
        <f t="shared" si="417"/>
        <v>0</v>
      </c>
      <c r="AX285" s="66">
        <f t="shared" si="417"/>
        <v>0</v>
      </c>
      <c r="AY285" s="66">
        <f t="shared" si="417"/>
        <v>8080</v>
      </c>
      <c r="AZ285" s="66">
        <f t="shared" si="417"/>
        <v>0</v>
      </c>
      <c r="BA285" s="66">
        <f t="shared" si="417"/>
        <v>0</v>
      </c>
      <c r="BB285" s="66">
        <f t="shared" si="417"/>
        <v>0</v>
      </c>
      <c r="BC285" s="66">
        <f t="shared" si="417"/>
        <v>0</v>
      </c>
      <c r="BD285" s="66">
        <f t="shared" si="417"/>
        <v>0</v>
      </c>
      <c r="BE285" s="66">
        <f t="shared" si="417"/>
        <v>8080</v>
      </c>
      <c r="BF285" s="66">
        <f t="shared" si="417"/>
        <v>0</v>
      </c>
      <c r="BG285" s="66">
        <f t="shared" si="417"/>
        <v>0</v>
      </c>
      <c r="BH285" s="66">
        <f t="shared" si="417"/>
        <v>0</v>
      </c>
      <c r="BI285" s="66">
        <f t="shared" si="417"/>
        <v>0</v>
      </c>
      <c r="BJ285" s="66">
        <f t="shared" si="417"/>
        <v>0</v>
      </c>
      <c r="BK285" s="66">
        <f t="shared" si="417"/>
        <v>0</v>
      </c>
      <c r="BL285" s="66">
        <f t="shared" si="417"/>
        <v>8080</v>
      </c>
      <c r="BM285" s="66">
        <f t="shared" si="417"/>
        <v>0</v>
      </c>
      <c r="BN285" s="66">
        <f t="shared" si="417"/>
        <v>0</v>
      </c>
      <c r="BO285" s="66">
        <f t="shared" si="417"/>
        <v>0</v>
      </c>
      <c r="BP285" s="66">
        <f t="shared" si="417"/>
        <v>0</v>
      </c>
      <c r="BQ285" s="66">
        <f t="shared" si="417"/>
        <v>0</v>
      </c>
      <c r="BR285" s="66">
        <f t="shared" si="417"/>
        <v>8080</v>
      </c>
      <c r="BS285" s="66">
        <f t="shared" si="417"/>
        <v>0</v>
      </c>
      <c r="BT285" s="66">
        <f>BT286+BT287+BT290+BT298</f>
        <v>0</v>
      </c>
      <c r="BU285" s="66">
        <f t="shared" ref="BU285:BZ285" si="418">BU286+BU287+BU290+BU298</f>
        <v>93650</v>
      </c>
      <c r="BV285" s="66">
        <f t="shared" si="418"/>
        <v>0</v>
      </c>
      <c r="BW285" s="66">
        <f t="shared" si="418"/>
        <v>0</v>
      </c>
      <c r="BX285" s="66">
        <f t="shared" si="418"/>
        <v>0</v>
      </c>
      <c r="BY285" s="66">
        <f t="shared" si="418"/>
        <v>101730</v>
      </c>
      <c r="BZ285" s="66">
        <f t="shared" si="418"/>
        <v>0</v>
      </c>
      <c r="CA285" s="66">
        <f>CA286+CA287+CA290+CA293+CA296+CA298</f>
        <v>11158</v>
      </c>
      <c r="CB285" s="66">
        <f t="shared" ref="CB285:DF285" si="419">CB286+CB287+CB290+CB293+CB296+CB298</f>
        <v>0</v>
      </c>
      <c r="CC285" s="66">
        <f t="shared" si="419"/>
        <v>0</v>
      </c>
      <c r="CD285" s="66">
        <f t="shared" si="419"/>
        <v>0</v>
      </c>
      <c r="CE285" s="66">
        <f t="shared" si="419"/>
        <v>0</v>
      </c>
      <c r="CF285" s="66">
        <f t="shared" si="419"/>
        <v>112888</v>
      </c>
      <c r="CG285" s="66">
        <f t="shared" si="419"/>
        <v>0</v>
      </c>
      <c r="CH285" s="66">
        <f t="shared" si="419"/>
        <v>-4857</v>
      </c>
      <c r="CI285" s="66">
        <f t="shared" si="419"/>
        <v>0</v>
      </c>
      <c r="CJ285" s="66">
        <f t="shared" si="419"/>
        <v>-1869</v>
      </c>
      <c r="CK285" s="66"/>
      <c r="CL285" s="66"/>
      <c r="CM285" s="66">
        <f t="shared" si="419"/>
        <v>0</v>
      </c>
      <c r="CN285" s="66">
        <f t="shared" si="419"/>
        <v>0</v>
      </c>
      <c r="CO285" s="66">
        <f t="shared" si="419"/>
        <v>106162</v>
      </c>
      <c r="CP285" s="66">
        <f t="shared" si="419"/>
        <v>0</v>
      </c>
      <c r="CQ285" s="66">
        <f t="shared" si="419"/>
        <v>0</v>
      </c>
      <c r="CR285" s="66">
        <f t="shared" si="419"/>
        <v>-275</v>
      </c>
      <c r="CS285" s="66">
        <f t="shared" si="419"/>
        <v>-413</v>
      </c>
      <c r="CT285" s="66">
        <f t="shared" si="419"/>
        <v>0</v>
      </c>
      <c r="CU285" s="66">
        <f t="shared" si="419"/>
        <v>0</v>
      </c>
      <c r="CV285" s="66">
        <f t="shared" si="419"/>
        <v>0</v>
      </c>
      <c r="CW285" s="66">
        <f t="shared" si="419"/>
        <v>105474</v>
      </c>
      <c r="CX285" s="66">
        <f t="shared" si="419"/>
        <v>0</v>
      </c>
      <c r="CY285" s="66">
        <f t="shared" si="419"/>
        <v>0</v>
      </c>
      <c r="CZ285" s="66">
        <f t="shared" si="419"/>
        <v>0</v>
      </c>
      <c r="DA285" s="66">
        <f t="shared" si="419"/>
        <v>0</v>
      </c>
      <c r="DB285" s="66">
        <f t="shared" si="419"/>
        <v>-28398</v>
      </c>
      <c r="DC285" s="66">
        <f t="shared" si="419"/>
        <v>0</v>
      </c>
      <c r="DD285" s="66">
        <f t="shared" si="419"/>
        <v>0</v>
      </c>
      <c r="DE285" s="66">
        <f t="shared" si="419"/>
        <v>77076</v>
      </c>
      <c r="DF285" s="66">
        <f t="shared" si="419"/>
        <v>0</v>
      </c>
    </row>
    <row r="286" spans="1:110" s="9" customFormat="1" ht="57" hidden="1" customHeight="1">
      <c r="A286" s="89" t="s">
        <v>144</v>
      </c>
      <c r="B286" s="64" t="s">
        <v>164</v>
      </c>
      <c r="C286" s="64" t="s">
        <v>134</v>
      </c>
      <c r="D286" s="65" t="s">
        <v>129</v>
      </c>
      <c r="E286" s="64" t="s">
        <v>145</v>
      </c>
      <c r="F286" s="66"/>
      <c r="G286" s="55">
        <f>H286-F286</f>
        <v>54307</v>
      </c>
      <c r="H286" s="66">
        <v>54307</v>
      </c>
      <c r="I286" s="66"/>
      <c r="J286" s="66">
        <v>58163</v>
      </c>
      <c r="K286" s="99"/>
      <c r="L286" s="99"/>
      <c r="M286" s="55">
        <v>58163</v>
      </c>
      <c r="N286" s="55">
        <f>O286-M286</f>
        <v>-58163</v>
      </c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8"/>
      <c r="BH286" s="48"/>
      <c r="BI286" s="48"/>
      <c r="BJ286" s="48"/>
      <c r="BK286" s="48"/>
      <c r="BL286" s="48"/>
      <c r="BM286" s="48"/>
      <c r="BN286" s="47"/>
      <c r="BO286" s="47"/>
      <c r="BP286" s="47"/>
      <c r="BQ286" s="47"/>
      <c r="BR286" s="47"/>
      <c r="BS286" s="47"/>
      <c r="BT286" s="46"/>
      <c r="BU286" s="46"/>
      <c r="BV286" s="46"/>
      <c r="BW286" s="46"/>
      <c r="BX286" s="46"/>
      <c r="BY286" s="46"/>
      <c r="BZ286" s="46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</row>
    <row r="287" spans="1:110" s="9" customFormat="1" ht="84.75" customHeight="1">
      <c r="A287" s="63" t="s">
        <v>343</v>
      </c>
      <c r="B287" s="64" t="s">
        <v>164</v>
      </c>
      <c r="C287" s="64" t="s">
        <v>134</v>
      </c>
      <c r="D287" s="65" t="s">
        <v>335</v>
      </c>
      <c r="E287" s="64"/>
      <c r="F287" s="66"/>
      <c r="G287" s="55"/>
      <c r="H287" s="66"/>
      <c r="I287" s="66"/>
      <c r="J287" s="66"/>
      <c r="K287" s="99"/>
      <c r="L287" s="99"/>
      <c r="M287" s="55"/>
      <c r="N287" s="55">
        <f t="shared" ref="N287:AD288" si="420">N288</f>
        <v>4080</v>
      </c>
      <c r="O287" s="55">
        <f t="shared" si="420"/>
        <v>4080</v>
      </c>
      <c r="P287" s="55">
        <f t="shared" si="420"/>
        <v>0</v>
      </c>
      <c r="Q287" s="55">
        <f t="shared" si="420"/>
        <v>6120</v>
      </c>
      <c r="R287" s="55">
        <f t="shared" si="420"/>
        <v>0</v>
      </c>
      <c r="S287" s="55">
        <f t="shared" si="420"/>
        <v>0</v>
      </c>
      <c r="T287" s="55">
        <f t="shared" si="420"/>
        <v>4080</v>
      </c>
      <c r="U287" s="55">
        <f t="shared" si="420"/>
        <v>6120</v>
      </c>
      <c r="V287" s="55">
        <f t="shared" si="420"/>
        <v>0</v>
      </c>
      <c r="W287" s="55">
        <f t="shared" si="420"/>
        <v>0</v>
      </c>
      <c r="X287" s="55">
        <f t="shared" si="420"/>
        <v>4080</v>
      </c>
      <c r="Y287" s="55">
        <f t="shared" si="420"/>
        <v>6120</v>
      </c>
      <c r="Z287" s="55">
        <f t="shared" si="420"/>
        <v>0</v>
      </c>
      <c r="AA287" s="55">
        <f t="shared" si="420"/>
        <v>4080</v>
      </c>
      <c r="AB287" s="55">
        <f t="shared" si="420"/>
        <v>6120</v>
      </c>
      <c r="AC287" s="55">
        <f t="shared" si="420"/>
        <v>0</v>
      </c>
      <c r="AD287" s="55">
        <f t="shared" si="420"/>
        <v>0</v>
      </c>
      <c r="AE287" s="55"/>
      <c r="AF287" s="55">
        <f t="shared" ref="AC287:AR288" si="421">AF288</f>
        <v>4080</v>
      </c>
      <c r="AG287" s="55">
        <f t="shared" si="421"/>
        <v>0</v>
      </c>
      <c r="AH287" s="55">
        <f t="shared" si="421"/>
        <v>6120</v>
      </c>
      <c r="AI287" s="55">
        <f t="shared" si="421"/>
        <v>0</v>
      </c>
      <c r="AJ287" s="55">
        <f t="shared" si="421"/>
        <v>0</v>
      </c>
      <c r="AK287" s="55">
        <f t="shared" si="421"/>
        <v>4080</v>
      </c>
      <c r="AL287" s="55">
        <f t="shared" si="421"/>
        <v>0</v>
      </c>
      <c r="AM287" s="55">
        <f t="shared" si="421"/>
        <v>0</v>
      </c>
      <c r="AN287" s="55">
        <f t="shared" si="421"/>
        <v>4080</v>
      </c>
      <c r="AO287" s="55">
        <f t="shared" si="421"/>
        <v>0</v>
      </c>
      <c r="AP287" s="55">
        <f t="shared" si="421"/>
        <v>0</v>
      </c>
      <c r="AQ287" s="55">
        <f t="shared" si="421"/>
        <v>4080</v>
      </c>
      <c r="AR287" s="55">
        <f t="shared" si="421"/>
        <v>0</v>
      </c>
      <c r="AS287" s="55">
        <f t="shared" ref="AR287:BG288" si="422">AS288</f>
        <v>0</v>
      </c>
      <c r="AT287" s="55">
        <f t="shared" si="422"/>
        <v>4080</v>
      </c>
      <c r="AU287" s="55">
        <f t="shared" si="422"/>
        <v>0</v>
      </c>
      <c r="AV287" s="55">
        <f t="shared" si="422"/>
        <v>0</v>
      </c>
      <c r="AW287" s="55">
        <f t="shared" si="422"/>
        <v>0</v>
      </c>
      <c r="AX287" s="55">
        <f t="shared" si="422"/>
        <v>0</v>
      </c>
      <c r="AY287" s="55">
        <f t="shared" si="422"/>
        <v>4080</v>
      </c>
      <c r="AZ287" s="55">
        <f t="shared" si="422"/>
        <v>0</v>
      </c>
      <c r="BA287" s="55">
        <f t="shared" si="422"/>
        <v>0</v>
      </c>
      <c r="BB287" s="55">
        <f t="shared" si="422"/>
        <v>0</v>
      </c>
      <c r="BC287" s="55">
        <f t="shared" si="422"/>
        <v>0</v>
      </c>
      <c r="BD287" s="55">
        <f t="shared" si="422"/>
        <v>0</v>
      </c>
      <c r="BE287" s="55">
        <f t="shared" si="422"/>
        <v>4080</v>
      </c>
      <c r="BF287" s="55">
        <f t="shared" si="422"/>
        <v>0</v>
      </c>
      <c r="BG287" s="55">
        <f t="shared" si="422"/>
        <v>0</v>
      </c>
      <c r="BH287" s="55">
        <f t="shared" ref="BH287:BX288" si="423">BH288</f>
        <v>0</v>
      </c>
      <c r="BI287" s="55">
        <f t="shared" si="423"/>
        <v>0</v>
      </c>
      <c r="BJ287" s="55">
        <f t="shared" si="423"/>
        <v>0</v>
      </c>
      <c r="BK287" s="55">
        <f t="shared" si="423"/>
        <v>0</v>
      </c>
      <c r="BL287" s="55">
        <f t="shared" si="423"/>
        <v>4080</v>
      </c>
      <c r="BM287" s="55">
        <f t="shared" si="423"/>
        <v>0</v>
      </c>
      <c r="BN287" s="55">
        <f t="shared" si="423"/>
        <v>0</v>
      </c>
      <c r="BO287" s="55">
        <f t="shared" si="423"/>
        <v>0</v>
      </c>
      <c r="BP287" s="55">
        <f t="shared" si="423"/>
        <v>0</v>
      </c>
      <c r="BQ287" s="55">
        <f t="shared" si="423"/>
        <v>0</v>
      </c>
      <c r="BR287" s="55">
        <f t="shared" si="423"/>
        <v>4080</v>
      </c>
      <c r="BS287" s="55">
        <f t="shared" si="423"/>
        <v>0</v>
      </c>
      <c r="BT287" s="55">
        <f t="shared" si="423"/>
        <v>0</v>
      </c>
      <c r="BU287" s="55">
        <f t="shared" si="423"/>
        <v>0</v>
      </c>
      <c r="BV287" s="55">
        <f t="shared" si="423"/>
        <v>0</v>
      </c>
      <c r="BW287" s="55">
        <f t="shared" si="423"/>
        <v>0</v>
      </c>
      <c r="BX287" s="55">
        <f t="shared" si="423"/>
        <v>0</v>
      </c>
      <c r="BY287" s="55">
        <f t="shared" ref="BT287:CI288" si="424">BY288</f>
        <v>4080</v>
      </c>
      <c r="BZ287" s="55">
        <f t="shared" si="424"/>
        <v>0</v>
      </c>
      <c r="CA287" s="55">
        <f t="shared" si="424"/>
        <v>0</v>
      </c>
      <c r="CB287" s="55">
        <f t="shared" si="424"/>
        <v>0</v>
      </c>
      <c r="CC287" s="55">
        <f t="shared" si="424"/>
        <v>0</v>
      </c>
      <c r="CD287" s="55">
        <f t="shared" si="424"/>
        <v>0</v>
      </c>
      <c r="CE287" s="55">
        <f t="shared" si="424"/>
        <v>0</v>
      </c>
      <c r="CF287" s="55">
        <f t="shared" si="424"/>
        <v>4080</v>
      </c>
      <c r="CG287" s="55">
        <f t="shared" si="424"/>
        <v>0</v>
      </c>
      <c r="CH287" s="55">
        <f t="shared" si="424"/>
        <v>0</v>
      </c>
      <c r="CI287" s="55">
        <f t="shared" si="424"/>
        <v>0</v>
      </c>
      <c r="CJ287" s="55">
        <f t="shared" ref="CG287:CV288" si="425">CJ288</f>
        <v>0</v>
      </c>
      <c r="CK287" s="55"/>
      <c r="CL287" s="55"/>
      <c r="CM287" s="55">
        <f t="shared" si="425"/>
        <v>0</v>
      </c>
      <c r="CN287" s="55">
        <f t="shared" si="425"/>
        <v>0</v>
      </c>
      <c r="CO287" s="55">
        <f t="shared" si="425"/>
        <v>4080</v>
      </c>
      <c r="CP287" s="55">
        <f t="shared" si="425"/>
        <v>0</v>
      </c>
      <c r="CQ287" s="55">
        <f t="shared" si="425"/>
        <v>0</v>
      </c>
      <c r="CR287" s="55">
        <f t="shared" si="425"/>
        <v>0</v>
      </c>
      <c r="CS287" s="55">
        <f t="shared" si="425"/>
        <v>0</v>
      </c>
      <c r="CT287" s="55">
        <f t="shared" si="425"/>
        <v>0</v>
      </c>
      <c r="CU287" s="55">
        <f t="shared" si="425"/>
        <v>0</v>
      </c>
      <c r="CV287" s="55">
        <f t="shared" si="425"/>
        <v>0</v>
      </c>
      <c r="CW287" s="55">
        <f t="shared" ref="CP287:DE288" si="426">CW288</f>
        <v>4080</v>
      </c>
      <c r="CX287" s="55">
        <f t="shared" si="426"/>
        <v>0</v>
      </c>
      <c r="CY287" s="55">
        <f t="shared" si="426"/>
        <v>0</v>
      </c>
      <c r="CZ287" s="55">
        <f t="shared" si="426"/>
        <v>0</v>
      </c>
      <c r="DA287" s="55">
        <f t="shared" si="426"/>
        <v>0</v>
      </c>
      <c r="DB287" s="55">
        <f t="shared" si="426"/>
        <v>0</v>
      </c>
      <c r="DC287" s="55">
        <f t="shared" si="426"/>
        <v>0</v>
      </c>
      <c r="DD287" s="55">
        <f t="shared" si="426"/>
        <v>0</v>
      </c>
      <c r="DE287" s="55">
        <f t="shared" si="426"/>
        <v>4080</v>
      </c>
      <c r="DF287" s="55">
        <f>DF288</f>
        <v>0</v>
      </c>
    </row>
    <row r="288" spans="1:110" s="11" customFormat="1" ht="138.75" customHeight="1">
      <c r="A288" s="63" t="s">
        <v>334</v>
      </c>
      <c r="B288" s="64" t="s">
        <v>164</v>
      </c>
      <c r="C288" s="64" t="s">
        <v>134</v>
      </c>
      <c r="D288" s="65" t="s">
        <v>344</v>
      </c>
      <c r="E288" s="64"/>
      <c r="F288" s="55"/>
      <c r="G288" s="55"/>
      <c r="H288" s="81"/>
      <c r="I288" s="81"/>
      <c r="J288" s="81"/>
      <c r="K288" s="81"/>
      <c r="L288" s="81"/>
      <c r="M288" s="55"/>
      <c r="N288" s="55">
        <f t="shared" si="420"/>
        <v>4080</v>
      </c>
      <c r="O288" s="55">
        <f t="shared" si="420"/>
        <v>4080</v>
      </c>
      <c r="P288" s="55">
        <f t="shared" si="420"/>
        <v>0</v>
      </c>
      <c r="Q288" s="55">
        <f t="shared" si="420"/>
        <v>6120</v>
      </c>
      <c r="R288" s="55">
        <f t="shared" si="420"/>
        <v>0</v>
      </c>
      <c r="S288" s="55">
        <f t="shared" si="420"/>
        <v>0</v>
      </c>
      <c r="T288" s="55">
        <f t="shared" si="420"/>
        <v>4080</v>
      </c>
      <c r="U288" s="55">
        <f t="shared" si="420"/>
        <v>6120</v>
      </c>
      <c r="V288" s="55">
        <f t="shared" si="420"/>
        <v>0</v>
      </c>
      <c r="W288" s="55">
        <f t="shared" si="420"/>
        <v>0</v>
      </c>
      <c r="X288" s="55">
        <f t="shared" si="420"/>
        <v>4080</v>
      </c>
      <c r="Y288" s="55">
        <f t="shared" si="420"/>
        <v>6120</v>
      </c>
      <c r="Z288" s="55">
        <f t="shared" si="420"/>
        <v>0</v>
      </c>
      <c r="AA288" s="55">
        <f t="shared" si="420"/>
        <v>4080</v>
      </c>
      <c r="AB288" s="55">
        <f t="shared" si="420"/>
        <v>6120</v>
      </c>
      <c r="AC288" s="55">
        <f t="shared" si="421"/>
        <v>0</v>
      </c>
      <c r="AD288" s="55">
        <f t="shared" si="421"/>
        <v>0</v>
      </c>
      <c r="AE288" s="55"/>
      <c r="AF288" s="55">
        <f t="shared" si="421"/>
        <v>4080</v>
      </c>
      <c r="AG288" s="55">
        <f t="shared" si="421"/>
        <v>0</v>
      </c>
      <c r="AH288" s="55">
        <f t="shared" si="421"/>
        <v>6120</v>
      </c>
      <c r="AI288" s="55">
        <f t="shared" si="421"/>
        <v>0</v>
      </c>
      <c r="AJ288" s="55">
        <f t="shared" si="421"/>
        <v>0</v>
      </c>
      <c r="AK288" s="55">
        <f t="shared" si="421"/>
        <v>4080</v>
      </c>
      <c r="AL288" s="55">
        <f t="shared" si="421"/>
        <v>0</v>
      </c>
      <c r="AM288" s="55">
        <f t="shared" si="421"/>
        <v>0</v>
      </c>
      <c r="AN288" s="55">
        <f t="shared" si="421"/>
        <v>4080</v>
      </c>
      <c r="AO288" s="55">
        <f t="shared" si="421"/>
        <v>0</v>
      </c>
      <c r="AP288" s="55">
        <f t="shared" si="421"/>
        <v>0</v>
      </c>
      <c r="AQ288" s="55">
        <f t="shared" si="421"/>
        <v>4080</v>
      </c>
      <c r="AR288" s="55">
        <f t="shared" si="422"/>
        <v>0</v>
      </c>
      <c r="AS288" s="55">
        <f t="shared" si="422"/>
        <v>0</v>
      </c>
      <c r="AT288" s="55">
        <f t="shared" si="422"/>
        <v>4080</v>
      </c>
      <c r="AU288" s="55">
        <f t="shared" si="422"/>
        <v>0</v>
      </c>
      <c r="AV288" s="55">
        <f t="shared" si="422"/>
        <v>0</v>
      </c>
      <c r="AW288" s="55">
        <f t="shared" si="422"/>
        <v>0</v>
      </c>
      <c r="AX288" s="55">
        <f t="shared" si="422"/>
        <v>0</v>
      </c>
      <c r="AY288" s="55">
        <f t="shared" si="422"/>
        <v>4080</v>
      </c>
      <c r="AZ288" s="55">
        <f t="shared" si="422"/>
        <v>0</v>
      </c>
      <c r="BA288" s="55">
        <f t="shared" si="422"/>
        <v>0</v>
      </c>
      <c r="BB288" s="55">
        <f t="shared" si="422"/>
        <v>0</v>
      </c>
      <c r="BC288" s="55">
        <f t="shared" si="422"/>
        <v>0</v>
      </c>
      <c r="BD288" s="55">
        <f t="shared" si="422"/>
        <v>0</v>
      </c>
      <c r="BE288" s="55">
        <f t="shared" si="422"/>
        <v>4080</v>
      </c>
      <c r="BF288" s="55">
        <f t="shared" si="422"/>
        <v>0</v>
      </c>
      <c r="BG288" s="55">
        <f t="shared" si="422"/>
        <v>0</v>
      </c>
      <c r="BH288" s="55">
        <f t="shared" si="423"/>
        <v>0</v>
      </c>
      <c r="BI288" s="55">
        <f t="shared" si="423"/>
        <v>0</v>
      </c>
      <c r="BJ288" s="55">
        <f t="shared" si="423"/>
        <v>0</v>
      </c>
      <c r="BK288" s="55">
        <f t="shared" si="423"/>
        <v>0</v>
      </c>
      <c r="BL288" s="55">
        <f t="shared" si="423"/>
        <v>4080</v>
      </c>
      <c r="BM288" s="55">
        <f t="shared" si="423"/>
        <v>0</v>
      </c>
      <c r="BN288" s="55">
        <f t="shared" si="423"/>
        <v>0</v>
      </c>
      <c r="BO288" s="55">
        <f t="shared" si="423"/>
        <v>0</v>
      </c>
      <c r="BP288" s="55">
        <f t="shared" si="423"/>
        <v>0</v>
      </c>
      <c r="BQ288" s="55">
        <f t="shared" si="423"/>
        <v>0</v>
      </c>
      <c r="BR288" s="55">
        <f t="shared" si="423"/>
        <v>4080</v>
      </c>
      <c r="BS288" s="55">
        <f t="shared" si="423"/>
        <v>0</v>
      </c>
      <c r="BT288" s="55">
        <f t="shared" si="424"/>
        <v>0</v>
      </c>
      <c r="BU288" s="55">
        <f t="shared" si="424"/>
        <v>0</v>
      </c>
      <c r="BV288" s="55">
        <f t="shared" si="424"/>
        <v>0</v>
      </c>
      <c r="BW288" s="55">
        <f t="shared" si="424"/>
        <v>0</v>
      </c>
      <c r="BX288" s="55">
        <f t="shared" si="424"/>
        <v>0</v>
      </c>
      <c r="BY288" s="55">
        <f t="shared" si="424"/>
        <v>4080</v>
      </c>
      <c r="BZ288" s="55">
        <f t="shared" si="424"/>
        <v>0</v>
      </c>
      <c r="CA288" s="55">
        <f t="shared" si="424"/>
        <v>0</v>
      </c>
      <c r="CB288" s="55">
        <f t="shared" si="424"/>
        <v>0</v>
      </c>
      <c r="CC288" s="55">
        <f t="shared" si="424"/>
        <v>0</v>
      </c>
      <c r="CD288" s="55">
        <f t="shared" si="424"/>
        <v>0</v>
      </c>
      <c r="CE288" s="55">
        <f t="shared" si="424"/>
        <v>0</v>
      </c>
      <c r="CF288" s="55">
        <f t="shared" si="424"/>
        <v>4080</v>
      </c>
      <c r="CG288" s="55">
        <f t="shared" si="425"/>
        <v>0</v>
      </c>
      <c r="CH288" s="55">
        <f t="shared" si="425"/>
        <v>0</v>
      </c>
      <c r="CI288" s="55">
        <f t="shared" si="425"/>
        <v>0</v>
      </c>
      <c r="CJ288" s="55">
        <f t="shared" si="425"/>
        <v>0</v>
      </c>
      <c r="CK288" s="55"/>
      <c r="CL288" s="55"/>
      <c r="CM288" s="55">
        <f t="shared" si="425"/>
        <v>0</v>
      </c>
      <c r="CN288" s="55">
        <f t="shared" si="425"/>
        <v>0</v>
      </c>
      <c r="CO288" s="55">
        <f t="shared" si="425"/>
        <v>4080</v>
      </c>
      <c r="CP288" s="55">
        <f t="shared" si="426"/>
        <v>0</v>
      </c>
      <c r="CQ288" s="55">
        <f t="shared" si="426"/>
        <v>0</v>
      </c>
      <c r="CR288" s="55">
        <f t="shared" si="426"/>
        <v>0</v>
      </c>
      <c r="CS288" s="55">
        <f t="shared" si="426"/>
        <v>0</v>
      </c>
      <c r="CT288" s="55">
        <f t="shared" si="426"/>
        <v>0</v>
      </c>
      <c r="CU288" s="55">
        <f t="shared" si="426"/>
        <v>0</v>
      </c>
      <c r="CV288" s="55">
        <f t="shared" si="426"/>
        <v>0</v>
      </c>
      <c r="CW288" s="55">
        <f t="shared" si="426"/>
        <v>4080</v>
      </c>
      <c r="CX288" s="55">
        <f t="shared" si="426"/>
        <v>0</v>
      </c>
      <c r="CY288" s="55">
        <f t="shared" si="426"/>
        <v>0</v>
      </c>
      <c r="CZ288" s="55">
        <f t="shared" si="426"/>
        <v>0</v>
      </c>
      <c r="DA288" s="55">
        <f t="shared" si="426"/>
        <v>0</v>
      </c>
      <c r="DB288" s="55">
        <f t="shared" si="426"/>
        <v>0</v>
      </c>
      <c r="DC288" s="55">
        <f t="shared" si="426"/>
        <v>0</v>
      </c>
      <c r="DD288" s="55">
        <f t="shared" si="426"/>
        <v>0</v>
      </c>
      <c r="DE288" s="55">
        <f t="shared" si="426"/>
        <v>4080</v>
      </c>
      <c r="DF288" s="55">
        <f>DF289</f>
        <v>0</v>
      </c>
    </row>
    <row r="289" spans="1:110" s="11" customFormat="1" ht="88.5" customHeight="1">
      <c r="A289" s="63" t="s">
        <v>284</v>
      </c>
      <c r="B289" s="64" t="s">
        <v>164</v>
      </c>
      <c r="C289" s="64" t="s">
        <v>134</v>
      </c>
      <c r="D289" s="65" t="s">
        <v>344</v>
      </c>
      <c r="E289" s="64" t="s">
        <v>150</v>
      </c>
      <c r="F289" s="55"/>
      <c r="G289" s="55"/>
      <c r="H289" s="81"/>
      <c r="I289" s="81"/>
      <c r="J289" s="81"/>
      <c r="K289" s="81"/>
      <c r="L289" s="81"/>
      <c r="M289" s="55"/>
      <c r="N289" s="55">
        <f>O289-M289</f>
        <v>4080</v>
      </c>
      <c r="O289" s="55">
        <v>4080</v>
      </c>
      <c r="P289" s="55"/>
      <c r="Q289" s="55">
        <f>4080+2040</f>
        <v>6120</v>
      </c>
      <c r="R289" s="81"/>
      <c r="S289" s="81"/>
      <c r="T289" s="55">
        <f>O289+R289</f>
        <v>4080</v>
      </c>
      <c r="U289" s="55">
        <f>Q289+S289</f>
        <v>6120</v>
      </c>
      <c r="V289" s="81"/>
      <c r="W289" s="81"/>
      <c r="X289" s="55">
        <f>T289+V289</f>
        <v>4080</v>
      </c>
      <c r="Y289" s="55">
        <f>U289+W289</f>
        <v>6120</v>
      </c>
      <c r="Z289" s="81"/>
      <c r="AA289" s="55">
        <f>X289+Z289</f>
        <v>4080</v>
      </c>
      <c r="AB289" s="55">
        <f>Y289</f>
        <v>6120</v>
      </c>
      <c r="AC289" s="81"/>
      <c r="AD289" s="81"/>
      <c r="AE289" s="81"/>
      <c r="AF289" s="55">
        <f>AA289+AC289</f>
        <v>4080</v>
      </c>
      <c r="AG289" s="81"/>
      <c r="AH289" s="55">
        <f>AB289</f>
        <v>6120</v>
      </c>
      <c r="AI289" s="81"/>
      <c r="AJ289" s="81"/>
      <c r="AK289" s="55">
        <f>AF289+AI289</f>
        <v>4080</v>
      </c>
      <c r="AL289" s="55">
        <f>AG289</f>
        <v>0</v>
      </c>
      <c r="AM289" s="55">
        <f>AN289-AK289</f>
        <v>0</v>
      </c>
      <c r="AN289" s="55">
        <v>4080</v>
      </c>
      <c r="AO289" s="81"/>
      <c r="AP289" s="81"/>
      <c r="AQ289" s="55">
        <f>AN289+AP289</f>
        <v>4080</v>
      </c>
      <c r="AR289" s="56">
        <f>AO289</f>
        <v>0</v>
      </c>
      <c r="AS289" s="81"/>
      <c r="AT289" s="55">
        <f>AQ289+AS289</f>
        <v>4080</v>
      </c>
      <c r="AU289" s="56">
        <f>AR289</f>
        <v>0</v>
      </c>
      <c r="AV289" s="81"/>
      <c r="AW289" s="81"/>
      <c r="AX289" s="81"/>
      <c r="AY289" s="55">
        <f>AT289+AV289+AW289+AX289</f>
        <v>4080</v>
      </c>
      <c r="AZ289" s="55">
        <f>AU289+AX289</f>
        <v>0</v>
      </c>
      <c r="BA289" s="81"/>
      <c r="BB289" s="81"/>
      <c r="BC289" s="81"/>
      <c r="BD289" s="81"/>
      <c r="BE289" s="55">
        <f>AY289+BA289+BB289+BC289+BD289</f>
        <v>4080</v>
      </c>
      <c r="BF289" s="56">
        <f>AZ289+BD289</f>
        <v>0</v>
      </c>
      <c r="BG289" s="55"/>
      <c r="BH289" s="55"/>
      <c r="BI289" s="82"/>
      <c r="BJ289" s="82"/>
      <c r="BK289" s="82"/>
      <c r="BL289" s="55">
        <f>BE289+BG289+BH289+BI289+BJ289+BK289</f>
        <v>4080</v>
      </c>
      <c r="BM289" s="55">
        <f>BF289+BK289</f>
        <v>0</v>
      </c>
      <c r="BN289" s="81"/>
      <c r="BO289" s="81"/>
      <c r="BP289" s="81"/>
      <c r="BQ289" s="81"/>
      <c r="BR289" s="55">
        <f>BL289+BN289+BO289+BP289+BQ289</f>
        <v>4080</v>
      </c>
      <c r="BS289" s="55">
        <f>BM289+BQ289</f>
        <v>0</v>
      </c>
      <c r="BT289" s="83"/>
      <c r="BU289" s="83"/>
      <c r="BV289" s="83"/>
      <c r="BW289" s="83"/>
      <c r="BX289" s="83"/>
      <c r="BY289" s="55">
        <f>BR289+BT289+BU289+BV289+BW289+BX289</f>
        <v>4080</v>
      </c>
      <c r="BZ289" s="55">
        <f>BS289+BX289</f>
        <v>0</v>
      </c>
      <c r="CA289" s="81"/>
      <c r="CB289" s="81"/>
      <c r="CC289" s="81"/>
      <c r="CD289" s="81"/>
      <c r="CE289" s="81"/>
      <c r="CF289" s="55">
        <f>BY289+CA289+CB289+CC289+CE289</f>
        <v>4080</v>
      </c>
      <c r="CG289" s="55">
        <f>BZ289+CE289</f>
        <v>0</v>
      </c>
      <c r="CH289" s="81"/>
      <c r="CI289" s="81"/>
      <c r="CJ289" s="81"/>
      <c r="CK289" s="81"/>
      <c r="CL289" s="81"/>
      <c r="CM289" s="81"/>
      <c r="CN289" s="81"/>
      <c r="CO289" s="55">
        <f>CF289+CH289+CI289+CJ289+CM289+CN289</f>
        <v>4080</v>
      </c>
      <c r="CP289" s="55">
        <f>CG289+CN289</f>
        <v>0</v>
      </c>
      <c r="CQ289" s="55"/>
      <c r="CR289" s="81"/>
      <c r="CS289" s="81"/>
      <c r="CT289" s="81"/>
      <c r="CU289" s="81"/>
      <c r="CV289" s="81"/>
      <c r="CW289" s="55">
        <f>CO289+CQ289+CR289+CS289+CT289+CU289+CV289</f>
        <v>4080</v>
      </c>
      <c r="CX289" s="55">
        <f>CP289+CV289</f>
        <v>0</v>
      </c>
      <c r="CY289" s="55"/>
      <c r="CZ289" s="81"/>
      <c r="DA289" s="81"/>
      <c r="DB289" s="81"/>
      <c r="DC289" s="81"/>
      <c r="DD289" s="81"/>
      <c r="DE289" s="55">
        <f>CW289+CY289+CZ289+DA289+DB289+DC289+DD289</f>
        <v>4080</v>
      </c>
      <c r="DF289" s="55">
        <f>CX289+DD289</f>
        <v>0</v>
      </c>
    </row>
    <row r="290" spans="1:110" s="11" customFormat="1" ht="44.25" customHeight="1">
      <c r="A290" s="63" t="s">
        <v>360</v>
      </c>
      <c r="B290" s="64" t="s">
        <v>164</v>
      </c>
      <c r="C290" s="64" t="s">
        <v>134</v>
      </c>
      <c r="D290" s="65" t="s">
        <v>336</v>
      </c>
      <c r="E290" s="64"/>
      <c r="F290" s="55"/>
      <c r="G290" s="55"/>
      <c r="H290" s="81"/>
      <c r="I290" s="81"/>
      <c r="J290" s="81"/>
      <c r="K290" s="81"/>
      <c r="L290" s="81"/>
      <c r="M290" s="55"/>
      <c r="N290" s="55">
        <f t="shared" ref="N290:AD291" si="427">N291</f>
        <v>2040</v>
      </c>
      <c r="O290" s="55">
        <f t="shared" si="427"/>
        <v>2040</v>
      </c>
      <c r="P290" s="55">
        <f t="shared" si="427"/>
        <v>0</v>
      </c>
      <c r="Q290" s="55">
        <f t="shared" si="427"/>
        <v>0</v>
      </c>
      <c r="R290" s="55">
        <f t="shared" si="427"/>
        <v>0</v>
      </c>
      <c r="S290" s="55">
        <f t="shared" si="427"/>
        <v>0</v>
      </c>
      <c r="T290" s="55">
        <f t="shared" si="427"/>
        <v>2040</v>
      </c>
      <c r="U290" s="55">
        <f t="shared" si="427"/>
        <v>0</v>
      </c>
      <c r="V290" s="55">
        <f t="shared" si="427"/>
        <v>0</v>
      </c>
      <c r="W290" s="55">
        <f t="shared" si="427"/>
        <v>0</v>
      </c>
      <c r="X290" s="55">
        <f t="shared" si="427"/>
        <v>2040</v>
      </c>
      <c r="Y290" s="55">
        <f t="shared" si="427"/>
        <v>0</v>
      </c>
      <c r="Z290" s="55">
        <f t="shared" si="427"/>
        <v>0</v>
      </c>
      <c r="AA290" s="55">
        <f t="shared" si="427"/>
        <v>2040</v>
      </c>
      <c r="AB290" s="55">
        <f t="shared" si="427"/>
        <v>0</v>
      </c>
      <c r="AC290" s="55">
        <f t="shared" si="427"/>
        <v>0</v>
      </c>
      <c r="AD290" s="55">
        <f t="shared" si="427"/>
        <v>0</v>
      </c>
      <c r="AE290" s="55"/>
      <c r="AF290" s="55">
        <f t="shared" ref="AC290:AR291" si="428">AF291</f>
        <v>2040</v>
      </c>
      <c r="AG290" s="55">
        <f t="shared" si="428"/>
        <v>0</v>
      </c>
      <c r="AH290" s="55">
        <f t="shared" si="428"/>
        <v>0</v>
      </c>
      <c r="AI290" s="55">
        <f t="shared" si="428"/>
        <v>0</v>
      </c>
      <c r="AJ290" s="55">
        <f t="shared" si="428"/>
        <v>0</v>
      </c>
      <c r="AK290" s="55">
        <f t="shared" si="428"/>
        <v>2040</v>
      </c>
      <c r="AL290" s="55">
        <f t="shared" si="428"/>
        <v>0</v>
      </c>
      <c r="AM290" s="55">
        <f t="shared" si="428"/>
        <v>1960</v>
      </c>
      <c r="AN290" s="55">
        <f t="shared" si="428"/>
        <v>4000</v>
      </c>
      <c r="AO290" s="55">
        <f t="shared" si="428"/>
        <v>0</v>
      </c>
      <c r="AP290" s="55">
        <f t="shared" si="428"/>
        <v>0</v>
      </c>
      <c r="AQ290" s="55">
        <f t="shared" si="428"/>
        <v>4000</v>
      </c>
      <c r="AR290" s="55">
        <f t="shared" si="428"/>
        <v>0</v>
      </c>
      <c r="AS290" s="55">
        <f t="shared" ref="AS290:BH291" si="429">AS291</f>
        <v>0</v>
      </c>
      <c r="AT290" s="55">
        <f t="shared" si="429"/>
        <v>4000</v>
      </c>
      <c r="AU290" s="55">
        <f t="shared" si="429"/>
        <v>0</v>
      </c>
      <c r="AV290" s="55">
        <f t="shared" si="429"/>
        <v>0</v>
      </c>
      <c r="AW290" s="55">
        <f t="shared" si="429"/>
        <v>0</v>
      </c>
      <c r="AX290" s="55">
        <f t="shared" si="429"/>
        <v>0</v>
      </c>
      <c r="AY290" s="55">
        <f t="shared" si="429"/>
        <v>4000</v>
      </c>
      <c r="AZ290" s="55">
        <f t="shared" si="429"/>
        <v>0</v>
      </c>
      <c r="BA290" s="55">
        <f t="shared" si="429"/>
        <v>0</v>
      </c>
      <c r="BB290" s="55">
        <f t="shared" si="429"/>
        <v>0</v>
      </c>
      <c r="BC290" s="55">
        <f t="shared" si="429"/>
        <v>0</v>
      </c>
      <c r="BD290" s="55">
        <f t="shared" si="429"/>
        <v>0</v>
      </c>
      <c r="BE290" s="55">
        <f t="shared" si="429"/>
        <v>4000</v>
      </c>
      <c r="BF290" s="55">
        <f t="shared" si="429"/>
        <v>0</v>
      </c>
      <c r="BG290" s="55">
        <f t="shared" si="429"/>
        <v>0</v>
      </c>
      <c r="BH290" s="55">
        <f t="shared" si="429"/>
        <v>0</v>
      </c>
      <c r="BI290" s="55">
        <f t="shared" ref="BI290:BZ291" si="430">BI291</f>
        <v>0</v>
      </c>
      <c r="BJ290" s="55">
        <f t="shared" si="430"/>
        <v>0</v>
      </c>
      <c r="BK290" s="55">
        <f t="shared" si="430"/>
        <v>0</v>
      </c>
      <c r="BL290" s="55">
        <f t="shared" si="430"/>
        <v>4000</v>
      </c>
      <c r="BM290" s="55">
        <f t="shared" si="430"/>
        <v>0</v>
      </c>
      <c r="BN290" s="55">
        <f t="shared" si="430"/>
        <v>0</v>
      </c>
      <c r="BO290" s="55">
        <f t="shared" si="430"/>
        <v>0</v>
      </c>
      <c r="BP290" s="55">
        <f t="shared" si="430"/>
        <v>0</v>
      </c>
      <c r="BQ290" s="55">
        <f t="shared" si="430"/>
        <v>0</v>
      </c>
      <c r="BR290" s="55">
        <f t="shared" si="430"/>
        <v>4000</v>
      </c>
      <c r="BS290" s="55">
        <f t="shared" si="430"/>
        <v>0</v>
      </c>
      <c r="BT290" s="55">
        <f t="shared" si="430"/>
        <v>0</v>
      </c>
      <c r="BU290" s="55">
        <f t="shared" si="430"/>
        <v>0</v>
      </c>
      <c r="BV290" s="55">
        <f t="shared" si="430"/>
        <v>0</v>
      </c>
      <c r="BW290" s="55">
        <f t="shared" si="430"/>
        <v>0</v>
      </c>
      <c r="BX290" s="55">
        <f t="shared" si="430"/>
        <v>0</v>
      </c>
      <c r="BY290" s="55">
        <f t="shared" si="430"/>
        <v>4000</v>
      </c>
      <c r="BZ290" s="55">
        <f t="shared" si="430"/>
        <v>0</v>
      </c>
      <c r="CA290" s="55">
        <f t="shared" ref="CA290:DF290" si="431">CA291</f>
        <v>0</v>
      </c>
      <c r="CB290" s="55">
        <f t="shared" si="431"/>
        <v>0</v>
      </c>
      <c r="CC290" s="55">
        <f t="shared" si="431"/>
        <v>0</v>
      </c>
      <c r="CD290" s="55">
        <f t="shared" si="431"/>
        <v>0</v>
      </c>
      <c r="CE290" s="55">
        <f t="shared" si="431"/>
        <v>0</v>
      </c>
      <c r="CF290" s="55">
        <f t="shared" si="431"/>
        <v>4000</v>
      </c>
      <c r="CG290" s="55">
        <f t="shared" si="431"/>
        <v>0</v>
      </c>
      <c r="CH290" s="55">
        <f t="shared" si="431"/>
        <v>0</v>
      </c>
      <c r="CI290" s="55">
        <f t="shared" si="431"/>
        <v>0</v>
      </c>
      <c r="CJ290" s="55">
        <f t="shared" si="431"/>
        <v>0</v>
      </c>
      <c r="CK290" s="55"/>
      <c r="CL290" s="55"/>
      <c r="CM290" s="55">
        <f t="shared" si="431"/>
        <v>0</v>
      </c>
      <c r="CN290" s="55">
        <f t="shared" si="431"/>
        <v>0</v>
      </c>
      <c r="CO290" s="55">
        <f t="shared" si="431"/>
        <v>4000</v>
      </c>
      <c r="CP290" s="55">
        <f t="shared" si="431"/>
        <v>0</v>
      </c>
      <c r="CQ290" s="55">
        <f t="shared" si="431"/>
        <v>0</v>
      </c>
      <c r="CR290" s="55">
        <f t="shared" si="431"/>
        <v>0</v>
      </c>
      <c r="CS290" s="55">
        <f t="shared" si="431"/>
        <v>0</v>
      </c>
      <c r="CT290" s="55">
        <f t="shared" si="431"/>
        <v>0</v>
      </c>
      <c r="CU290" s="55">
        <f t="shared" si="431"/>
        <v>0</v>
      </c>
      <c r="CV290" s="55">
        <f t="shared" si="431"/>
        <v>0</v>
      </c>
      <c r="CW290" s="55">
        <f t="shared" si="431"/>
        <v>4000</v>
      </c>
      <c r="CX290" s="55">
        <f t="shared" si="431"/>
        <v>0</v>
      </c>
      <c r="CY290" s="55">
        <f t="shared" si="431"/>
        <v>0</v>
      </c>
      <c r="CZ290" s="55">
        <f t="shared" si="431"/>
        <v>0</v>
      </c>
      <c r="DA290" s="55">
        <f t="shared" si="431"/>
        <v>0</v>
      </c>
      <c r="DB290" s="55">
        <f t="shared" si="431"/>
        <v>0</v>
      </c>
      <c r="DC290" s="55">
        <f t="shared" si="431"/>
        <v>0</v>
      </c>
      <c r="DD290" s="55">
        <f t="shared" si="431"/>
        <v>0</v>
      </c>
      <c r="DE290" s="55">
        <f t="shared" si="431"/>
        <v>4000</v>
      </c>
      <c r="DF290" s="55">
        <f t="shared" si="431"/>
        <v>0</v>
      </c>
    </row>
    <row r="291" spans="1:110" s="11" customFormat="1" ht="89.25" customHeight="1">
      <c r="A291" s="63" t="s">
        <v>362</v>
      </c>
      <c r="B291" s="64" t="s">
        <v>164</v>
      </c>
      <c r="C291" s="64" t="s">
        <v>134</v>
      </c>
      <c r="D291" s="65" t="s">
        <v>337</v>
      </c>
      <c r="E291" s="64"/>
      <c r="F291" s="55"/>
      <c r="G291" s="55"/>
      <c r="H291" s="81"/>
      <c r="I291" s="81"/>
      <c r="J291" s="81"/>
      <c r="K291" s="81"/>
      <c r="L291" s="81"/>
      <c r="M291" s="55"/>
      <c r="N291" s="55">
        <f t="shared" si="427"/>
        <v>2040</v>
      </c>
      <c r="O291" s="55">
        <f t="shared" si="427"/>
        <v>2040</v>
      </c>
      <c r="P291" s="55">
        <f t="shared" si="427"/>
        <v>0</v>
      </c>
      <c r="Q291" s="55">
        <f t="shared" si="427"/>
        <v>0</v>
      </c>
      <c r="R291" s="55">
        <f t="shared" si="427"/>
        <v>0</v>
      </c>
      <c r="S291" s="55">
        <f t="shared" si="427"/>
        <v>0</v>
      </c>
      <c r="T291" s="55">
        <f t="shared" si="427"/>
        <v>2040</v>
      </c>
      <c r="U291" s="55">
        <f t="shared" si="427"/>
        <v>0</v>
      </c>
      <c r="V291" s="55">
        <f t="shared" si="427"/>
        <v>0</v>
      </c>
      <c r="W291" s="55">
        <f t="shared" si="427"/>
        <v>0</v>
      </c>
      <c r="X291" s="55">
        <f t="shared" si="427"/>
        <v>2040</v>
      </c>
      <c r="Y291" s="55">
        <f t="shared" si="427"/>
        <v>0</v>
      </c>
      <c r="Z291" s="55">
        <f t="shared" si="427"/>
        <v>0</v>
      </c>
      <c r="AA291" s="55">
        <f t="shared" si="427"/>
        <v>2040</v>
      </c>
      <c r="AB291" s="55">
        <f t="shared" si="427"/>
        <v>0</v>
      </c>
      <c r="AC291" s="55">
        <f t="shared" si="428"/>
        <v>0</v>
      </c>
      <c r="AD291" s="55">
        <f t="shared" si="428"/>
        <v>0</v>
      </c>
      <c r="AE291" s="55"/>
      <c r="AF291" s="55">
        <f t="shared" si="428"/>
        <v>2040</v>
      </c>
      <c r="AG291" s="55">
        <f t="shared" si="428"/>
        <v>0</v>
      </c>
      <c r="AH291" s="55">
        <f t="shared" si="428"/>
        <v>0</v>
      </c>
      <c r="AI291" s="55">
        <f t="shared" si="428"/>
        <v>0</v>
      </c>
      <c r="AJ291" s="55">
        <f t="shared" si="428"/>
        <v>0</v>
      </c>
      <c r="AK291" s="55">
        <f t="shared" si="428"/>
        <v>2040</v>
      </c>
      <c r="AL291" s="55">
        <f t="shared" si="428"/>
        <v>0</v>
      </c>
      <c r="AM291" s="55">
        <f t="shared" si="428"/>
        <v>1960</v>
      </c>
      <c r="AN291" s="55">
        <f t="shared" si="428"/>
        <v>4000</v>
      </c>
      <c r="AO291" s="55">
        <f t="shared" si="428"/>
        <v>0</v>
      </c>
      <c r="AP291" s="55">
        <f t="shared" si="428"/>
        <v>0</v>
      </c>
      <c r="AQ291" s="55">
        <f t="shared" si="428"/>
        <v>4000</v>
      </c>
      <c r="AR291" s="55">
        <f t="shared" si="428"/>
        <v>0</v>
      </c>
      <c r="AS291" s="55">
        <f t="shared" si="429"/>
        <v>0</v>
      </c>
      <c r="AT291" s="55">
        <f t="shared" si="429"/>
        <v>4000</v>
      </c>
      <c r="AU291" s="55">
        <f t="shared" si="429"/>
        <v>0</v>
      </c>
      <c r="AV291" s="55">
        <f t="shared" si="429"/>
        <v>0</v>
      </c>
      <c r="AW291" s="55">
        <f t="shared" si="429"/>
        <v>0</v>
      </c>
      <c r="AX291" s="55">
        <f t="shared" si="429"/>
        <v>0</v>
      </c>
      <c r="AY291" s="55">
        <f t="shared" si="429"/>
        <v>4000</v>
      </c>
      <c r="AZ291" s="55">
        <f t="shared" si="429"/>
        <v>0</v>
      </c>
      <c r="BA291" s="55">
        <f t="shared" si="429"/>
        <v>0</v>
      </c>
      <c r="BB291" s="55">
        <f t="shared" si="429"/>
        <v>0</v>
      </c>
      <c r="BC291" s="55">
        <f t="shared" si="429"/>
        <v>0</v>
      </c>
      <c r="BD291" s="55">
        <f t="shared" si="429"/>
        <v>0</v>
      </c>
      <c r="BE291" s="55">
        <f t="shared" si="429"/>
        <v>4000</v>
      </c>
      <c r="BF291" s="55">
        <f t="shared" si="429"/>
        <v>0</v>
      </c>
      <c r="BG291" s="55">
        <f t="shared" si="429"/>
        <v>0</v>
      </c>
      <c r="BH291" s="55">
        <f t="shared" si="429"/>
        <v>0</v>
      </c>
      <c r="BI291" s="55">
        <f t="shared" si="430"/>
        <v>0</v>
      </c>
      <c r="BJ291" s="55">
        <f t="shared" si="430"/>
        <v>0</v>
      </c>
      <c r="BK291" s="55">
        <f t="shared" si="430"/>
        <v>0</v>
      </c>
      <c r="BL291" s="55">
        <f t="shared" si="430"/>
        <v>4000</v>
      </c>
      <c r="BM291" s="55">
        <f t="shared" si="430"/>
        <v>0</v>
      </c>
      <c r="BN291" s="55">
        <f t="shared" si="430"/>
        <v>0</v>
      </c>
      <c r="BO291" s="55">
        <f t="shared" si="430"/>
        <v>0</v>
      </c>
      <c r="BP291" s="55">
        <f t="shared" si="430"/>
        <v>0</v>
      </c>
      <c r="BQ291" s="55">
        <f t="shared" si="430"/>
        <v>0</v>
      </c>
      <c r="BR291" s="55">
        <f t="shared" si="430"/>
        <v>4000</v>
      </c>
      <c r="BS291" s="55">
        <f t="shared" si="430"/>
        <v>0</v>
      </c>
      <c r="BT291" s="55">
        <f t="shared" ref="BT291:DF291" si="432">BT292</f>
        <v>0</v>
      </c>
      <c r="BU291" s="55">
        <f t="shared" si="432"/>
        <v>0</v>
      </c>
      <c r="BV291" s="55">
        <f t="shared" si="432"/>
        <v>0</v>
      </c>
      <c r="BW291" s="55">
        <f t="shared" si="432"/>
        <v>0</v>
      </c>
      <c r="BX291" s="55">
        <f t="shared" si="432"/>
        <v>0</v>
      </c>
      <c r="BY291" s="55">
        <f t="shared" si="432"/>
        <v>4000</v>
      </c>
      <c r="BZ291" s="55">
        <f t="shared" si="432"/>
        <v>0</v>
      </c>
      <c r="CA291" s="55">
        <f t="shared" si="432"/>
        <v>0</v>
      </c>
      <c r="CB291" s="55">
        <f t="shared" si="432"/>
        <v>0</v>
      </c>
      <c r="CC291" s="55">
        <f t="shared" si="432"/>
        <v>0</v>
      </c>
      <c r="CD291" s="55">
        <f t="shared" si="432"/>
        <v>0</v>
      </c>
      <c r="CE291" s="55">
        <f t="shared" si="432"/>
        <v>0</v>
      </c>
      <c r="CF291" s="55">
        <f t="shared" si="432"/>
        <v>4000</v>
      </c>
      <c r="CG291" s="55">
        <f t="shared" si="432"/>
        <v>0</v>
      </c>
      <c r="CH291" s="55">
        <f t="shared" si="432"/>
        <v>0</v>
      </c>
      <c r="CI291" s="55">
        <f t="shared" si="432"/>
        <v>0</v>
      </c>
      <c r="CJ291" s="55">
        <f t="shared" si="432"/>
        <v>0</v>
      </c>
      <c r="CK291" s="55"/>
      <c r="CL291" s="55"/>
      <c r="CM291" s="55">
        <f t="shared" si="432"/>
        <v>0</v>
      </c>
      <c r="CN291" s="55">
        <f t="shared" si="432"/>
        <v>0</v>
      </c>
      <c r="CO291" s="55">
        <f t="shared" si="432"/>
        <v>4000</v>
      </c>
      <c r="CP291" s="55">
        <f t="shared" si="432"/>
        <v>0</v>
      </c>
      <c r="CQ291" s="55">
        <f t="shared" si="432"/>
        <v>0</v>
      </c>
      <c r="CR291" s="55">
        <f t="shared" si="432"/>
        <v>0</v>
      </c>
      <c r="CS291" s="55">
        <f t="shared" si="432"/>
        <v>0</v>
      </c>
      <c r="CT291" s="55">
        <f t="shared" si="432"/>
        <v>0</v>
      </c>
      <c r="CU291" s="55">
        <f t="shared" si="432"/>
        <v>0</v>
      </c>
      <c r="CV291" s="55">
        <f t="shared" si="432"/>
        <v>0</v>
      </c>
      <c r="CW291" s="55">
        <f t="shared" si="432"/>
        <v>4000</v>
      </c>
      <c r="CX291" s="55">
        <f t="shared" si="432"/>
        <v>0</v>
      </c>
      <c r="CY291" s="55">
        <f t="shared" si="432"/>
        <v>0</v>
      </c>
      <c r="CZ291" s="55">
        <f t="shared" si="432"/>
        <v>0</v>
      </c>
      <c r="DA291" s="55">
        <f t="shared" si="432"/>
        <v>0</v>
      </c>
      <c r="DB291" s="55">
        <f t="shared" si="432"/>
        <v>0</v>
      </c>
      <c r="DC291" s="55">
        <f t="shared" si="432"/>
        <v>0</v>
      </c>
      <c r="DD291" s="55">
        <f t="shared" si="432"/>
        <v>0</v>
      </c>
      <c r="DE291" s="55">
        <f t="shared" si="432"/>
        <v>4000</v>
      </c>
      <c r="DF291" s="55">
        <f t="shared" si="432"/>
        <v>0</v>
      </c>
    </row>
    <row r="292" spans="1:110" s="11" customFormat="1" ht="87.75" customHeight="1">
      <c r="A292" s="63" t="s">
        <v>284</v>
      </c>
      <c r="B292" s="64" t="s">
        <v>164</v>
      </c>
      <c r="C292" s="64" t="s">
        <v>134</v>
      </c>
      <c r="D292" s="65" t="s">
        <v>337</v>
      </c>
      <c r="E292" s="64" t="s">
        <v>150</v>
      </c>
      <c r="F292" s="55"/>
      <c r="G292" s="55"/>
      <c r="H292" s="81"/>
      <c r="I292" s="81"/>
      <c r="J292" s="81"/>
      <c r="K292" s="81"/>
      <c r="L292" s="81"/>
      <c r="M292" s="55"/>
      <c r="N292" s="55">
        <f>O292-M292</f>
        <v>2040</v>
      </c>
      <c r="O292" s="55">
        <v>2040</v>
      </c>
      <c r="P292" s="55"/>
      <c r="Q292" s="55"/>
      <c r="R292" s="81"/>
      <c r="S292" s="81"/>
      <c r="T292" s="55">
        <f>O292+R292</f>
        <v>2040</v>
      </c>
      <c r="U292" s="55">
        <f>Q292+S292</f>
        <v>0</v>
      </c>
      <c r="V292" s="81"/>
      <c r="W292" s="81"/>
      <c r="X292" s="55">
        <f>T292+V292</f>
        <v>2040</v>
      </c>
      <c r="Y292" s="55">
        <f>U292+W292</f>
        <v>0</v>
      </c>
      <c r="Z292" s="81"/>
      <c r="AA292" s="55">
        <f>X292+Z292</f>
        <v>2040</v>
      </c>
      <c r="AB292" s="55">
        <f>Y292</f>
        <v>0</v>
      </c>
      <c r="AC292" s="81"/>
      <c r="AD292" s="81"/>
      <c r="AE292" s="81"/>
      <c r="AF292" s="55">
        <f>AA292+AC292</f>
        <v>2040</v>
      </c>
      <c r="AG292" s="81"/>
      <c r="AH292" s="55">
        <f>AB292</f>
        <v>0</v>
      </c>
      <c r="AI292" s="81"/>
      <c r="AJ292" s="81"/>
      <c r="AK292" s="55">
        <f>AF292+AI292</f>
        <v>2040</v>
      </c>
      <c r="AL292" s="55">
        <f>AG292</f>
        <v>0</v>
      </c>
      <c r="AM292" s="55">
        <f>AN292-AK292</f>
        <v>1960</v>
      </c>
      <c r="AN292" s="55">
        <v>4000</v>
      </c>
      <c r="AO292" s="81"/>
      <c r="AP292" s="81"/>
      <c r="AQ292" s="55">
        <f>AN292+AP292</f>
        <v>4000</v>
      </c>
      <c r="AR292" s="56">
        <f>AO292</f>
        <v>0</v>
      </c>
      <c r="AS292" s="81"/>
      <c r="AT292" s="55">
        <f>AQ292+AS292</f>
        <v>4000</v>
      </c>
      <c r="AU292" s="56">
        <f>AR292</f>
        <v>0</v>
      </c>
      <c r="AV292" s="81"/>
      <c r="AW292" s="81"/>
      <c r="AX292" s="81"/>
      <c r="AY292" s="55">
        <f>AT292+AV292+AW292+AX292</f>
        <v>4000</v>
      </c>
      <c r="AZ292" s="55">
        <f>AU292+AX292</f>
        <v>0</v>
      </c>
      <c r="BA292" s="81"/>
      <c r="BB292" s="81"/>
      <c r="BC292" s="81"/>
      <c r="BD292" s="81"/>
      <c r="BE292" s="55">
        <f>AY292+BA292+BB292+BC292+BD292</f>
        <v>4000</v>
      </c>
      <c r="BF292" s="56">
        <f>AZ292+BD292</f>
        <v>0</v>
      </c>
      <c r="BG292" s="55"/>
      <c r="BH292" s="55"/>
      <c r="BI292" s="82"/>
      <c r="BJ292" s="82"/>
      <c r="BK292" s="82"/>
      <c r="BL292" s="55">
        <f>BE292+BG292+BH292+BI292+BJ292+BK292</f>
        <v>4000</v>
      </c>
      <c r="BM292" s="55">
        <f>BF292+BK292</f>
        <v>0</v>
      </c>
      <c r="BN292" s="81"/>
      <c r="BO292" s="81"/>
      <c r="BP292" s="81"/>
      <c r="BQ292" s="81"/>
      <c r="BR292" s="55">
        <f>BL292+BN292+BO292+BP292+BQ292</f>
        <v>4000</v>
      </c>
      <c r="BS292" s="55">
        <f>BM292+BQ292</f>
        <v>0</v>
      </c>
      <c r="BT292" s="83"/>
      <c r="BU292" s="83"/>
      <c r="BV292" s="83"/>
      <c r="BW292" s="83"/>
      <c r="BX292" s="83"/>
      <c r="BY292" s="55">
        <f>BR292+BT292+BU292+BV292+BW292+BX292</f>
        <v>4000</v>
      </c>
      <c r="BZ292" s="55">
        <f>BS292+BX292</f>
        <v>0</v>
      </c>
      <c r="CA292" s="81"/>
      <c r="CB292" s="81"/>
      <c r="CC292" s="81"/>
      <c r="CD292" s="81"/>
      <c r="CE292" s="81"/>
      <c r="CF292" s="55">
        <f>BY292+CA292+CB292+CC292+CE292</f>
        <v>4000</v>
      </c>
      <c r="CG292" s="55">
        <f>BZ292+CE292</f>
        <v>0</v>
      </c>
      <c r="CH292" s="81"/>
      <c r="CI292" s="81"/>
      <c r="CJ292" s="81"/>
      <c r="CK292" s="81"/>
      <c r="CL292" s="81"/>
      <c r="CM292" s="81"/>
      <c r="CN292" s="81"/>
      <c r="CO292" s="55">
        <f>CF292+CH292+CI292+CJ292+CM292+CN292</f>
        <v>4000</v>
      </c>
      <c r="CP292" s="55">
        <f>CG292+CN292</f>
        <v>0</v>
      </c>
      <c r="CQ292" s="55"/>
      <c r="CR292" s="81"/>
      <c r="CS292" s="81"/>
      <c r="CT292" s="81"/>
      <c r="CU292" s="81"/>
      <c r="CV292" s="81"/>
      <c r="CW292" s="55">
        <f>CO292+CQ292+CR292+CS292+CT292+CU292+CV292</f>
        <v>4000</v>
      </c>
      <c r="CX292" s="55">
        <f>CP292+CV292</f>
        <v>0</v>
      </c>
      <c r="CY292" s="55"/>
      <c r="CZ292" s="81"/>
      <c r="DA292" s="81"/>
      <c r="DB292" s="81"/>
      <c r="DC292" s="81"/>
      <c r="DD292" s="81"/>
      <c r="DE292" s="55">
        <f>CW292+CY292+CZ292+DA292+DB292+DC292+DD292</f>
        <v>4000</v>
      </c>
      <c r="DF292" s="55">
        <f>CX292+DD292</f>
        <v>0</v>
      </c>
    </row>
    <row r="293" spans="1:110" s="11" customFormat="1" ht="94.5" customHeight="1">
      <c r="A293" s="63" t="s">
        <v>500</v>
      </c>
      <c r="B293" s="64" t="s">
        <v>164</v>
      </c>
      <c r="C293" s="64" t="s">
        <v>134</v>
      </c>
      <c r="D293" s="65" t="s">
        <v>210</v>
      </c>
      <c r="E293" s="64"/>
      <c r="F293" s="55"/>
      <c r="G293" s="55"/>
      <c r="H293" s="81"/>
      <c r="I293" s="81"/>
      <c r="J293" s="81"/>
      <c r="K293" s="81"/>
      <c r="L293" s="81"/>
      <c r="M293" s="55"/>
      <c r="N293" s="55"/>
      <c r="O293" s="55"/>
      <c r="P293" s="55"/>
      <c r="Q293" s="55"/>
      <c r="R293" s="81"/>
      <c r="S293" s="81"/>
      <c r="T293" s="55"/>
      <c r="U293" s="55"/>
      <c r="V293" s="81"/>
      <c r="W293" s="81"/>
      <c r="X293" s="55"/>
      <c r="Y293" s="55"/>
      <c r="Z293" s="81"/>
      <c r="AA293" s="55"/>
      <c r="AB293" s="55"/>
      <c r="AC293" s="81"/>
      <c r="AD293" s="81"/>
      <c r="AE293" s="81"/>
      <c r="AF293" s="55"/>
      <c r="AG293" s="81"/>
      <c r="AH293" s="55"/>
      <c r="AI293" s="81"/>
      <c r="AJ293" s="81"/>
      <c r="AK293" s="55"/>
      <c r="AL293" s="55"/>
      <c r="AM293" s="55"/>
      <c r="AN293" s="55"/>
      <c r="AO293" s="81"/>
      <c r="AP293" s="81"/>
      <c r="AQ293" s="55"/>
      <c r="AR293" s="56"/>
      <c r="AS293" s="81"/>
      <c r="AT293" s="55"/>
      <c r="AU293" s="56"/>
      <c r="AV293" s="81"/>
      <c r="AW293" s="81"/>
      <c r="AX293" s="81"/>
      <c r="AY293" s="55"/>
      <c r="AZ293" s="55"/>
      <c r="BA293" s="81"/>
      <c r="BB293" s="81"/>
      <c r="BC293" s="81"/>
      <c r="BD293" s="81"/>
      <c r="BE293" s="55"/>
      <c r="BF293" s="56"/>
      <c r="BG293" s="55"/>
      <c r="BH293" s="55"/>
      <c r="BI293" s="82"/>
      <c r="BJ293" s="82"/>
      <c r="BK293" s="82"/>
      <c r="BL293" s="55"/>
      <c r="BM293" s="55"/>
      <c r="BN293" s="81"/>
      <c r="BO293" s="81"/>
      <c r="BP293" s="81"/>
      <c r="BQ293" s="81"/>
      <c r="BR293" s="55"/>
      <c r="BS293" s="55"/>
      <c r="BT293" s="83"/>
      <c r="BU293" s="83"/>
      <c r="BV293" s="83"/>
      <c r="BW293" s="83"/>
      <c r="BX293" s="83"/>
      <c r="BY293" s="55"/>
      <c r="BZ293" s="55"/>
      <c r="CA293" s="55">
        <f t="shared" ref="CA293:CP294" si="433">CA294</f>
        <v>1624</v>
      </c>
      <c r="CB293" s="81">
        <f t="shared" si="433"/>
        <v>0</v>
      </c>
      <c r="CC293" s="81">
        <f t="shared" si="433"/>
        <v>0</v>
      </c>
      <c r="CD293" s="81">
        <f t="shared" si="433"/>
        <v>0</v>
      </c>
      <c r="CE293" s="81">
        <f t="shared" si="433"/>
        <v>0</v>
      </c>
      <c r="CF293" s="55">
        <f t="shared" si="433"/>
        <v>1624</v>
      </c>
      <c r="CG293" s="55">
        <f t="shared" si="433"/>
        <v>0</v>
      </c>
      <c r="CH293" s="55">
        <f t="shared" si="433"/>
        <v>0</v>
      </c>
      <c r="CI293" s="55">
        <f t="shared" si="433"/>
        <v>0</v>
      </c>
      <c r="CJ293" s="55">
        <f t="shared" si="433"/>
        <v>0</v>
      </c>
      <c r="CK293" s="55"/>
      <c r="CL293" s="55"/>
      <c r="CM293" s="55">
        <f t="shared" si="433"/>
        <v>0</v>
      </c>
      <c r="CN293" s="55">
        <f t="shared" si="433"/>
        <v>0</v>
      </c>
      <c r="CO293" s="55">
        <f t="shared" si="433"/>
        <v>1624</v>
      </c>
      <c r="CP293" s="55">
        <f t="shared" si="433"/>
        <v>0</v>
      </c>
      <c r="CQ293" s="55">
        <f t="shared" ref="CP293:DE294" si="434">CQ294</f>
        <v>0</v>
      </c>
      <c r="CR293" s="55">
        <f t="shared" si="434"/>
        <v>0</v>
      </c>
      <c r="CS293" s="55">
        <f t="shared" si="434"/>
        <v>0</v>
      </c>
      <c r="CT293" s="55">
        <f t="shared" si="434"/>
        <v>0</v>
      </c>
      <c r="CU293" s="55">
        <f t="shared" si="434"/>
        <v>0</v>
      </c>
      <c r="CV293" s="55">
        <f t="shared" si="434"/>
        <v>0</v>
      </c>
      <c r="CW293" s="55">
        <f t="shared" si="434"/>
        <v>1624</v>
      </c>
      <c r="CX293" s="55">
        <f t="shared" si="434"/>
        <v>0</v>
      </c>
      <c r="CY293" s="55">
        <f t="shared" si="434"/>
        <v>0</v>
      </c>
      <c r="CZ293" s="55">
        <f t="shared" si="434"/>
        <v>0</v>
      </c>
      <c r="DA293" s="55">
        <f t="shared" si="434"/>
        <v>0</v>
      </c>
      <c r="DB293" s="55">
        <f t="shared" si="434"/>
        <v>0</v>
      </c>
      <c r="DC293" s="55">
        <f t="shared" si="434"/>
        <v>0</v>
      </c>
      <c r="DD293" s="55">
        <f t="shared" si="434"/>
        <v>0</v>
      </c>
      <c r="DE293" s="55">
        <f t="shared" si="434"/>
        <v>1624</v>
      </c>
      <c r="DF293" s="55">
        <f>DF294</f>
        <v>0</v>
      </c>
    </row>
    <row r="294" spans="1:110" s="11" customFormat="1" ht="163.5" customHeight="1">
      <c r="A294" s="63" t="s">
        <v>211</v>
      </c>
      <c r="B294" s="64" t="s">
        <v>164</v>
      </c>
      <c r="C294" s="64" t="s">
        <v>134</v>
      </c>
      <c r="D294" s="65" t="s">
        <v>209</v>
      </c>
      <c r="E294" s="64"/>
      <c r="F294" s="55"/>
      <c r="G294" s="55"/>
      <c r="H294" s="81"/>
      <c r="I294" s="81"/>
      <c r="J294" s="81"/>
      <c r="K294" s="81"/>
      <c r="L294" s="81"/>
      <c r="M294" s="55"/>
      <c r="N294" s="55"/>
      <c r="O294" s="55"/>
      <c r="P294" s="55"/>
      <c r="Q294" s="55"/>
      <c r="R294" s="81"/>
      <c r="S294" s="81"/>
      <c r="T294" s="55"/>
      <c r="U294" s="55"/>
      <c r="V294" s="81"/>
      <c r="W294" s="81"/>
      <c r="X294" s="55"/>
      <c r="Y294" s="55"/>
      <c r="Z294" s="81"/>
      <c r="AA294" s="55"/>
      <c r="AB294" s="55"/>
      <c r="AC294" s="81"/>
      <c r="AD294" s="81"/>
      <c r="AE294" s="81"/>
      <c r="AF294" s="55"/>
      <c r="AG294" s="81"/>
      <c r="AH294" s="55"/>
      <c r="AI294" s="81"/>
      <c r="AJ294" s="81"/>
      <c r="AK294" s="55"/>
      <c r="AL294" s="55"/>
      <c r="AM294" s="55"/>
      <c r="AN294" s="55"/>
      <c r="AO294" s="81"/>
      <c r="AP294" s="81"/>
      <c r="AQ294" s="55"/>
      <c r="AR294" s="56"/>
      <c r="AS294" s="81"/>
      <c r="AT294" s="55"/>
      <c r="AU294" s="56"/>
      <c r="AV294" s="81"/>
      <c r="AW294" s="81"/>
      <c r="AX294" s="81"/>
      <c r="AY294" s="55"/>
      <c r="AZ294" s="55"/>
      <c r="BA294" s="81"/>
      <c r="BB294" s="81"/>
      <c r="BC294" s="81"/>
      <c r="BD294" s="81"/>
      <c r="BE294" s="55"/>
      <c r="BF294" s="56"/>
      <c r="BG294" s="55"/>
      <c r="BH294" s="55"/>
      <c r="BI294" s="82"/>
      <c r="BJ294" s="82"/>
      <c r="BK294" s="82"/>
      <c r="BL294" s="55"/>
      <c r="BM294" s="55"/>
      <c r="BN294" s="81"/>
      <c r="BO294" s="81"/>
      <c r="BP294" s="81"/>
      <c r="BQ294" s="81"/>
      <c r="BR294" s="55"/>
      <c r="BS294" s="55"/>
      <c r="BT294" s="83"/>
      <c r="BU294" s="83"/>
      <c r="BV294" s="83"/>
      <c r="BW294" s="83"/>
      <c r="BX294" s="83"/>
      <c r="BY294" s="55"/>
      <c r="BZ294" s="55"/>
      <c r="CA294" s="55">
        <f t="shared" si="433"/>
        <v>1624</v>
      </c>
      <c r="CB294" s="81">
        <f t="shared" si="433"/>
        <v>0</v>
      </c>
      <c r="CC294" s="81">
        <f t="shared" si="433"/>
        <v>0</v>
      </c>
      <c r="CD294" s="81">
        <f t="shared" si="433"/>
        <v>0</v>
      </c>
      <c r="CE294" s="81">
        <f t="shared" si="433"/>
        <v>0</v>
      </c>
      <c r="CF294" s="55">
        <f t="shared" si="433"/>
        <v>1624</v>
      </c>
      <c r="CG294" s="55">
        <f t="shared" si="433"/>
        <v>0</v>
      </c>
      <c r="CH294" s="55">
        <f t="shared" si="433"/>
        <v>0</v>
      </c>
      <c r="CI294" s="55">
        <f t="shared" si="433"/>
        <v>0</v>
      </c>
      <c r="CJ294" s="55">
        <f t="shared" si="433"/>
        <v>0</v>
      </c>
      <c r="CK294" s="55"/>
      <c r="CL294" s="55"/>
      <c r="CM294" s="55">
        <f t="shared" si="433"/>
        <v>0</v>
      </c>
      <c r="CN294" s="55">
        <f t="shared" si="433"/>
        <v>0</v>
      </c>
      <c r="CO294" s="55">
        <f t="shared" si="433"/>
        <v>1624</v>
      </c>
      <c r="CP294" s="55">
        <f t="shared" si="434"/>
        <v>0</v>
      </c>
      <c r="CQ294" s="55">
        <f t="shared" si="434"/>
        <v>0</v>
      </c>
      <c r="CR294" s="55">
        <f t="shared" si="434"/>
        <v>0</v>
      </c>
      <c r="CS294" s="55">
        <f t="shared" si="434"/>
        <v>0</v>
      </c>
      <c r="CT294" s="55">
        <f t="shared" si="434"/>
        <v>0</v>
      </c>
      <c r="CU294" s="55">
        <f t="shared" si="434"/>
        <v>0</v>
      </c>
      <c r="CV294" s="55">
        <f t="shared" si="434"/>
        <v>0</v>
      </c>
      <c r="CW294" s="55">
        <f t="shared" si="434"/>
        <v>1624</v>
      </c>
      <c r="CX294" s="55">
        <f t="shared" si="434"/>
        <v>0</v>
      </c>
      <c r="CY294" s="55">
        <f t="shared" si="434"/>
        <v>0</v>
      </c>
      <c r="CZ294" s="55">
        <f t="shared" si="434"/>
        <v>0</v>
      </c>
      <c r="DA294" s="55">
        <f t="shared" si="434"/>
        <v>0</v>
      </c>
      <c r="DB294" s="55">
        <f t="shared" si="434"/>
        <v>0</v>
      </c>
      <c r="DC294" s="55">
        <f t="shared" si="434"/>
        <v>0</v>
      </c>
      <c r="DD294" s="55">
        <f t="shared" si="434"/>
        <v>0</v>
      </c>
      <c r="DE294" s="55">
        <f t="shared" si="434"/>
        <v>1624</v>
      </c>
      <c r="DF294" s="55">
        <f>DF295</f>
        <v>0</v>
      </c>
    </row>
    <row r="295" spans="1:110" s="11" customFormat="1" ht="93" customHeight="1">
      <c r="A295" s="63" t="s">
        <v>284</v>
      </c>
      <c r="B295" s="64" t="s">
        <v>164</v>
      </c>
      <c r="C295" s="64" t="s">
        <v>134</v>
      </c>
      <c r="D295" s="65" t="s">
        <v>209</v>
      </c>
      <c r="E295" s="64" t="s">
        <v>150</v>
      </c>
      <c r="F295" s="55"/>
      <c r="G295" s="55"/>
      <c r="H295" s="81"/>
      <c r="I295" s="81"/>
      <c r="J295" s="81"/>
      <c r="K295" s="81"/>
      <c r="L295" s="81"/>
      <c r="M295" s="55"/>
      <c r="N295" s="55"/>
      <c r="O295" s="55"/>
      <c r="P295" s="55"/>
      <c r="Q295" s="55"/>
      <c r="R295" s="81"/>
      <c r="S295" s="81"/>
      <c r="T295" s="55"/>
      <c r="U295" s="55"/>
      <c r="V295" s="81"/>
      <c r="W295" s="81"/>
      <c r="X295" s="55"/>
      <c r="Y295" s="55"/>
      <c r="Z295" s="81"/>
      <c r="AA295" s="55"/>
      <c r="AB295" s="55"/>
      <c r="AC295" s="81"/>
      <c r="AD295" s="81"/>
      <c r="AE295" s="81"/>
      <c r="AF295" s="55"/>
      <c r="AG295" s="81"/>
      <c r="AH295" s="55"/>
      <c r="AI295" s="81"/>
      <c r="AJ295" s="81"/>
      <c r="AK295" s="55"/>
      <c r="AL295" s="55"/>
      <c r="AM295" s="55"/>
      <c r="AN295" s="55"/>
      <c r="AO295" s="81"/>
      <c r="AP295" s="81"/>
      <c r="AQ295" s="55"/>
      <c r="AR295" s="56"/>
      <c r="AS295" s="81"/>
      <c r="AT295" s="55"/>
      <c r="AU295" s="56"/>
      <c r="AV295" s="81"/>
      <c r="AW295" s="81"/>
      <c r="AX295" s="81"/>
      <c r="AY295" s="55"/>
      <c r="AZ295" s="55"/>
      <c r="BA295" s="81"/>
      <c r="BB295" s="81"/>
      <c r="BC295" s="81"/>
      <c r="BD295" s="81"/>
      <c r="BE295" s="55"/>
      <c r="BF295" s="56"/>
      <c r="BG295" s="55"/>
      <c r="BH295" s="55"/>
      <c r="BI295" s="82"/>
      <c r="BJ295" s="82"/>
      <c r="BK295" s="82"/>
      <c r="BL295" s="55"/>
      <c r="BM295" s="55"/>
      <c r="BN295" s="81"/>
      <c r="BO295" s="81"/>
      <c r="BP295" s="81"/>
      <c r="BQ295" s="81"/>
      <c r="BR295" s="55"/>
      <c r="BS295" s="55"/>
      <c r="BT295" s="83"/>
      <c r="BU295" s="83"/>
      <c r="BV295" s="83"/>
      <c r="BW295" s="83"/>
      <c r="BX295" s="83"/>
      <c r="BY295" s="55"/>
      <c r="BZ295" s="55"/>
      <c r="CA295" s="55">
        <v>1624</v>
      </c>
      <c r="CB295" s="81"/>
      <c r="CC295" s="81"/>
      <c r="CD295" s="81"/>
      <c r="CE295" s="81"/>
      <c r="CF295" s="55">
        <f>BY295+CA295+CB295+CC295+CE295</f>
        <v>1624</v>
      </c>
      <c r="CG295" s="55">
        <f>BZ295+CE295</f>
        <v>0</v>
      </c>
      <c r="CH295" s="81"/>
      <c r="CI295" s="81"/>
      <c r="CJ295" s="81"/>
      <c r="CK295" s="81"/>
      <c r="CL295" s="81"/>
      <c r="CM295" s="81"/>
      <c r="CN295" s="81"/>
      <c r="CO295" s="55">
        <f>CF295+CH295+CI295+CJ295+CM295+CN295</f>
        <v>1624</v>
      </c>
      <c r="CP295" s="55">
        <f>CG295+CN295</f>
        <v>0</v>
      </c>
      <c r="CQ295" s="55"/>
      <c r="CR295" s="81"/>
      <c r="CS295" s="81"/>
      <c r="CT295" s="81"/>
      <c r="CU295" s="81"/>
      <c r="CV295" s="81"/>
      <c r="CW295" s="55">
        <f>CO295+CQ295+CR295+CS295+CT295+CU295+CV295</f>
        <v>1624</v>
      </c>
      <c r="CX295" s="55">
        <f>CP295+CV295</f>
        <v>0</v>
      </c>
      <c r="CY295" s="55"/>
      <c r="CZ295" s="81"/>
      <c r="DA295" s="81"/>
      <c r="DB295" s="81"/>
      <c r="DC295" s="81"/>
      <c r="DD295" s="81"/>
      <c r="DE295" s="55">
        <f>CW295+CY295+CZ295+DA295+DB295+DC295+DD295</f>
        <v>1624</v>
      </c>
      <c r="DF295" s="55">
        <f>CX295+DD295</f>
        <v>0</v>
      </c>
    </row>
    <row r="296" spans="1:110" s="11" customFormat="1" ht="78" customHeight="1">
      <c r="A296" s="63" t="s">
        <v>411</v>
      </c>
      <c r="B296" s="64" t="s">
        <v>164</v>
      </c>
      <c r="C296" s="64" t="s">
        <v>134</v>
      </c>
      <c r="D296" s="65" t="s">
        <v>410</v>
      </c>
      <c r="E296" s="64"/>
      <c r="F296" s="55"/>
      <c r="G296" s="55"/>
      <c r="H296" s="81"/>
      <c r="I296" s="81"/>
      <c r="J296" s="81"/>
      <c r="K296" s="81"/>
      <c r="L296" s="81"/>
      <c r="M296" s="55"/>
      <c r="N296" s="55"/>
      <c r="O296" s="55"/>
      <c r="P296" s="55"/>
      <c r="Q296" s="55"/>
      <c r="R296" s="81"/>
      <c r="S296" s="81"/>
      <c r="T296" s="55"/>
      <c r="U296" s="55"/>
      <c r="V296" s="81"/>
      <c r="W296" s="81"/>
      <c r="X296" s="55"/>
      <c r="Y296" s="55"/>
      <c r="Z296" s="81"/>
      <c r="AA296" s="55"/>
      <c r="AB296" s="55"/>
      <c r="AC296" s="81"/>
      <c r="AD296" s="81"/>
      <c r="AE296" s="81"/>
      <c r="AF296" s="55"/>
      <c r="AG296" s="81"/>
      <c r="AH296" s="55"/>
      <c r="AI296" s="81"/>
      <c r="AJ296" s="81"/>
      <c r="AK296" s="55"/>
      <c r="AL296" s="55"/>
      <c r="AM296" s="55"/>
      <c r="AN296" s="55"/>
      <c r="AO296" s="81"/>
      <c r="AP296" s="81"/>
      <c r="AQ296" s="55"/>
      <c r="AR296" s="56"/>
      <c r="AS296" s="81"/>
      <c r="AT296" s="55"/>
      <c r="AU296" s="56"/>
      <c r="AV296" s="81"/>
      <c r="AW296" s="81"/>
      <c r="AX296" s="81"/>
      <c r="AY296" s="55"/>
      <c r="AZ296" s="55"/>
      <c r="BA296" s="81"/>
      <c r="BB296" s="81"/>
      <c r="BC296" s="81"/>
      <c r="BD296" s="81"/>
      <c r="BE296" s="55"/>
      <c r="BF296" s="56"/>
      <c r="BG296" s="55"/>
      <c r="BH296" s="55"/>
      <c r="BI296" s="82"/>
      <c r="BJ296" s="82"/>
      <c r="BK296" s="82"/>
      <c r="BL296" s="55"/>
      <c r="BM296" s="55"/>
      <c r="BN296" s="81"/>
      <c r="BO296" s="81"/>
      <c r="BP296" s="81"/>
      <c r="BQ296" s="81"/>
      <c r="BR296" s="55"/>
      <c r="BS296" s="55"/>
      <c r="BT296" s="83"/>
      <c r="BU296" s="83"/>
      <c r="BV296" s="83"/>
      <c r="BW296" s="83"/>
      <c r="BX296" s="83"/>
      <c r="BY296" s="55"/>
      <c r="BZ296" s="55"/>
      <c r="CA296" s="55">
        <f t="shared" ref="CA296:DF296" si="435">CA297</f>
        <v>7278</v>
      </c>
      <c r="CB296" s="81">
        <f t="shared" si="435"/>
        <v>0</v>
      </c>
      <c r="CC296" s="81">
        <f t="shared" si="435"/>
        <v>0</v>
      </c>
      <c r="CD296" s="81">
        <f t="shared" si="435"/>
        <v>0</v>
      </c>
      <c r="CE296" s="81">
        <f t="shared" si="435"/>
        <v>0</v>
      </c>
      <c r="CF296" s="55">
        <f t="shared" si="435"/>
        <v>7278</v>
      </c>
      <c r="CG296" s="55">
        <f t="shared" si="435"/>
        <v>0</v>
      </c>
      <c r="CH296" s="55">
        <f t="shared" si="435"/>
        <v>0</v>
      </c>
      <c r="CI296" s="55">
        <f t="shared" si="435"/>
        <v>0</v>
      </c>
      <c r="CJ296" s="55">
        <f t="shared" si="435"/>
        <v>0</v>
      </c>
      <c r="CK296" s="55"/>
      <c r="CL296" s="55"/>
      <c r="CM296" s="55">
        <f t="shared" si="435"/>
        <v>0</v>
      </c>
      <c r="CN296" s="55">
        <f t="shared" si="435"/>
        <v>0</v>
      </c>
      <c r="CO296" s="55">
        <f t="shared" si="435"/>
        <v>7278</v>
      </c>
      <c r="CP296" s="55">
        <f t="shared" si="435"/>
        <v>0</v>
      </c>
      <c r="CQ296" s="55">
        <f t="shared" si="435"/>
        <v>0</v>
      </c>
      <c r="CR296" s="55">
        <f t="shared" si="435"/>
        <v>-275</v>
      </c>
      <c r="CS296" s="55">
        <f t="shared" si="435"/>
        <v>-413</v>
      </c>
      <c r="CT296" s="55">
        <f t="shared" si="435"/>
        <v>0</v>
      </c>
      <c r="CU296" s="55">
        <f t="shared" si="435"/>
        <v>0</v>
      </c>
      <c r="CV296" s="55">
        <f t="shared" si="435"/>
        <v>0</v>
      </c>
      <c r="CW296" s="55">
        <f t="shared" si="435"/>
        <v>6590</v>
      </c>
      <c r="CX296" s="55">
        <f t="shared" si="435"/>
        <v>0</v>
      </c>
      <c r="CY296" s="55">
        <f t="shared" si="435"/>
        <v>0</v>
      </c>
      <c r="CZ296" s="55">
        <f t="shared" si="435"/>
        <v>0</v>
      </c>
      <c r="DA296" s="55">
        <f t="shared" si="435"/>
        <v>0</v>
      </c>
      <c r="DB296" s="55">
        <f t="shared" si="435"/>
        <v>0</v>
      </c>
      <c r="DC296" s="55">
        <f t="shared" si="435"/>
        <v>0</v>
      </c>
      <c r="DD296" s="55">
        <f t="shared" si="435"/>
        <v>0</v>
      </c>
      <c r="DE296" s="55">
        <f t="shared" si="435"/>
        <v>6590</v>
      </c>
      <c r="DF296" s="55">
        <f t="shared" si="435"/>
        <v>0</v>
      </c>
    </row>
    <row r="297" spans="1:110" s="11" customFormat="1" ht="87.75" customHeight="1">
      <c r="A297" s="63" t="s">
        <v>283</v>
      </c>
      <c r="B297" s="64" t="s">
        <v>164</v>
      </c>
      <c r="C297" s="64" t="s">
        <v>134</v>
      </c>
      <c r="D297" s="65" t="s">
        <v>410</v>
      </c>
      <c r="E297" s="64" t="s">
        <v>158</v>
      </c>
      <c r="F297" s="55"/>
      <c r="G297" s="55"/>
      <c r="H297" s="81"/>
      <c r="I297" s="81"/>
      <c r="J297" s="81"/>
      <c r="K297" s="81"/>
      <c r="L297" s="81"/>
      <c r="M297" s="55"/>
      <c r="N297" s="55"/>
      <c r="O297" s="55"/>
      <c r="P297" s="55"/>
      <c r="Q297" s="55"/>
      <c r="R297" s="81"/>
      <c r="S297" s="81"/>
      <c r="T297" s="55"/>
      <c r="U297" s="55"/>
      <c r="V297" s="81"/>
      <c r="W297" s="81"/>
      <c r="X297" s="55"/>
      <c r="Y297" s="55"/>
      <c r="Z297" s="81"/>
      <c r="AA297" s="55"/>
      <c r="AB297" s="55"/>
      <c r="AC297" s="81"/>
      <c r="AD297" s="81"/>
      <c r="AE297" s="81"/>
      <c r="AF297" s="55"/>
      <c r="AG297" s="81"/>
      <c r="AH297" s="55"/>
      <c r="AI297" s="81"/>
      <c r="AJ297" s="81"/>
      <c r="AK297" s="55"/>
      <c r="AL297" s="55"/>
      <c r="AM297" s="55"/>
      <c r="AN297" s="55"/>
      <c r="AO297" s="81"/>
      <c r="AP297" s="81"/>
      <c r="AQ297" s="55"/>
      <c r="AR297" s="56"/>
      <c r="AS297" s="81"/>
      <c r="AT297" s="55"/>
      <c r="AU297" s="56"/>
      <c r="AV297" s="81"/>
      <c r="AW297" s="81"/>
      <c r="AX297" s="81"/>
      <c r="AY297" s="55"/>
      <c r="AZ297" s="55"/>
      <c r="BA297" s="81"/>
      <c r="BB297" s="81"/>
      <c r="BC297" s="81"/>
      <c r="BD297" s="81"/>
      <c r="BE297" s="55"/>
      <c r="BF297" s="56"/>
      <c r="BG297" s="55"/>
      <c r="BH297" s="55"/>
      <c r="BI297" s="82"/>
      <c r="BJ297" s="82"/>
      <c r="BK297" s="82"/>
      <c r="BL297" s="55"/>
      <c r="BM297" s="55"/>
      <c r="BN297" s="81"/>
      <c r="BO297" s="81"/>
      <c r="BP297" s="81"/>
      <c r="BQ297" s="81"/>
      <c r="BR297" s="55"/>
      <c r="BS297" s="55"/>
      <c r="BT297" s="83"/>
      <c r="BU297" s="83"/>
      <c r="BV297" s="83"/>
      <c r="BW297" s="83"/>
      <c r="BX297" s="83"/>
      <c r="BY297" s="55"/>
      <c r="BZ297" s="55"/>
      <c r="CA297" s="55">
        <v>7278</v>
      </c>
      <c r="CB297" s="81"/>
      <c r="CC297" s="81"/>
      <c r="CD297" s="81"/>
      <c r="CE297" s="81"/>
      <c r="CF297" s="55">
        <f>BY297+CA297+CB297+CC297+CE297</f>
        <v>7278</v>
      </c>
      <c r="CG297" s="55">
        <f>BZ297+CE297</f>
        <v>0</v>
      </c>
      <c r="CH297" s="81"/>
      <c r="CI297" s="81"/>
      <c r="CJ297" s="81"/>
      <c r="CK297" s="81"/>
      <c r="CL297" s="81"/>
      <c r="CM297" s="81"/>
      <c r="CN297" s="81"/>
      <c r="CO297" s="55">
        <f>CF297+CH297+CI297+CJ297+CM297+CN297</f>
        <v>7278</v>
      </c>
      <c r="CP297" s="55">
        <f>CG297+CN297</f>
        <v>0</v>
      </c>
      <c r="CQ297" s="55"/>
      <c r="CR297" s="56">
        <v>-275</v>
      </c>
      <c r="CS297" s="56">
        <f>-413</f>
        <v>-413</v>
      </c>
      <c r="CT297" s="81"/>
      <c r="CU297" s="81"/>
      <c r="CV297" s="81"/>
      <c r="CW297" s="55">
        <f>CO297+CQ297+CR297+CS297+CT297+CU297+CV297</f>
        <v>6590</v>
      </c>
      <c r="CX297" s="55">
        <f>CP297+CV297</f>
        <v>0</v>
      </c>
      <c r="CY297" s="55"/>
      <c r="CZ297" s="81"/>
      <c r="DA297" s="81"/>
      <c r="DB297" s="81"/>
      <c r="DC297" s="81"/>
      <c r="DD297" s="81"/>
      <c r="DE297" s="55">
        <f>CW297+CY297+CZ297+DA297+DB297+DC297+DD297</f>
        <v>6590</v>
      </c>
      <c r="DF297" s="55">
        <f>CX297+DD297</f>
        <v>0</v>
      </c>
    </row>
    <row r="298" spans="1:110" s="11" customFormat="1" ht="50.25" customHeight="1">
      <c r="A298" s="63" t="s">
        <v>452</v>
      </c>
      <c r="B298" s="64" t="s">
        <v>164</v>
      </c>
      <c r="C298" s="64" t="s">
        <v>134</v>
      </c>
      <c r="D298" s="65" t="s">
        <v>433</v>
      </c>
      <c r="E298" s="64"/>
      <c r="F298" s="55"/>
      <c r="G298" s="55"/>
      <c r="H298" s="81"/>
      <c r="I298" s="81"/>
      <c r="J298" s="81"/>
      <c r="K298" s="81"/>
      <c r="L298" s="81"/>
      <c r="M298" s="55"/>
      <c r="N298" s="55"/>
      <c r="O298" s="55"/>
      <c r="P298" s="55"/>
      <c r="Q298" s="55"/>
      <c r="R298" s="81"/>
      <c r="S298" s="81"/>
      <c r="T298" s="55"/>
      <c r="U298" s="55"/>
      <c r="V298" s="81"/>
      <c r="W298" s="81"/>
      <c r="X298" s="55"/>
      <c r="Y298" s="55"/>
      <c r="Z298" s="81"/>
      <c r="AA298" s="55"/>
      <c r="AB298" s="55"/>
      <c r="AC298" s="81"/>
      <c r="AD298" s="81"/>
      <c r="AE298" s="81"/>
      <c r="AF298" s="55"/>
      <c r="AG298" s="81"/>
      <c r="AH298" s="55"/>
      <c r="AI298" s="81"/>
      <c r="AJ298" s="81"/>
      <c r="AK298" s="55"/>
      <c r="AL298" s="55"/>
      <c r="AM298" s="55"/>
      <c r="AN298" s="55"/>
      <c r="AO298" s="81"/>
      <c r="AP298" s="81"/>
      <c r="AQ298" s="55"/>
      <c r="AR298" s="56"/>
      <c r="AS298" s="81"/>
      <c r="AT298" s="55"/>
      <c r="AU298" s="56"/>
      <c r="AV298" s="81"/>
      <c r="AW298" s="81"/>
      <c r="AX298" s="81"/>
      <c r="AY298" s="55"/>
      <c r="AZ298" s="55"/>
      <c r="BA298" s="81"/>
      <c r="BB298" s="81"/>
      <c r="BC298" s="81"/>
      <c r="BD298" s="81"/>
      <c r="BE298" s="55"/>
      <c r="BF298" s="56"/>
      <c r="BG298" s="55"/>
      <c r="BH298" s="55"/>
      <c r="BI298" s="82"/>
      <c r="BJ298" s="82"/>
      <c r="BK298" s="82"/>
      <c r="BL298" s="55"/>
      <c r="BM298" s="55"/>
      <c r="BN298" s="81"/>
      <c r="BO298" s="81"/>
      <c r="BP298" s="81"/>
      <c r="BQ298" s="81"/>
      <c r="BR298" s="55"/>
      <c r="BS298" s="55"/>
      <c r="BT298" s="83">
        <f t="shared" ref="BT298:DF298" si="436">BT299+BT300</f>
        <v>0</v>
      </c>
      <c r="BU298" s="55">
        <f t="shared" si="436"/>
        <v>93650</v>
      </c>
      <c r="BV298" s="55">
        <f t="shared" si="436"/>
        <v>0</v>
      </c>
      <c r="BW298" s="55">
        <f t="shared" si="436"/>
        <v>0</v>
      </c>
      <c r="BX298" s="55">
        <f t="shared" si="436"/>
        <v>0</v>
      </c>
      <c r="BY298" s="55">
        <f t="shared" si="436"/>
        <v>93650</v>
      </c>
      <c r="BZ298" s="55">
        <f t="shared" si="436"/>
        <v>0</v>
      </c>
      <c r="CA298" s="55">
        <f t="shared" si="436"/>
        <v>2256</v>
      </c>
      <c r="CB298" s="55">
        <f t="shared" si="436"/>
        <v>0</v>
      </c>
      <c r="CC298" s="55">
        <f t="shared" si="436"/>
        <v>0</v>
      </c>
      <c r="CD298" s="55">
        <f>CD299+CD300</f>
        <v>0</v>
      </c>
      <c r="CE298" s="55">
        <f t="shared" si="436"/>
        <v>0</v>
      </c>
      <c r="CF298" s="55">
        <f t="shared" si="436"/>
        <v>95906</v>
      </c>
      <c r="CG298" s="55">
        <f t="shared" si="436"/>
        <v>0</v>
      </c>
      <c r="CH298" s="55">
        <f t="shared" si="436"/>
        <v>-4857</v>
      </c>
      <c r="CI298" s="55">
        <f t="shared" si="436"/>
        <v>0</v>
      </c>
      <c r="CJ298" s="55">
        <f t="shared" si="436"/>
        <v>-1869</v>
      </c>
      <c r="CK298" s="55"/>
      <c r="CL298" s="55"/>
      <c r="CM298" s="55">
        <f t="shared" si="436"/>
        <v>0</v>
      </c>
      <c r="CN298" s="55">
        <f t="shared" si="436"/>
        <v>0</v>
      </c>
      <c r="CO298" s="55">
        <f t="shared" si="436"/>
        <v>89180</v>
      </c>
      <c r="CP298" s="55">
        <f t="shared" si="436"/>
        <v>0</v>
      </c>
      <c r="CQ298" s="55">
        <f t="shared" si="436"/>
        <v>0</v>
      </c>
      <c r="CR298" s="55">
        <f t="shared" si="436"/>
        <v>0</v>
      </c>
      <c r="CS298" s="55">
        <f t="shared" si="436"/>
        <v>0</v>
      </c>
      <c r="CT298" s="55">
        <f t="shared" si="436"/>
        <v>0</v>
      </c>
      <c r="CU298" s="55">
        <f t="shared" si="436"/>
        <v>0</v>
      </c>
      <c r="CV298" s="55">
        <f t="shared" si="436"/>
        <v>0</v>
      </c>
      <c r="CW298" s="55">
        <f t="shared" si="436"/>
        <v>89180</v>
      </c>
      <c r="CX298" s="55">
        <f t="shared" si="436"/>
        <v>0</v>
      </c>
      <c r="CY298" s="55">
        <f t="shared" si="436"/>
        <v>0</v>
      </c>
      <c r="CZ298" s="55">
        <f t="shared" si="436"/>
        <v>0</v>
      </c>
      <c r="DA298" s="55">
        <f t="shared" si="436"/>
        <v>0</v>
      </c>
      <c r="DB298" s="55">
        <f t="shared" si="436"/>
        <v>-28398</v>
      </c>
      <c r="DC298" s="55">
        <f t="shared" si="436"/>
        <v>0</v>
      </c>
      <c r="DD298" s="55">
        <f t="shared" si="436"/>
        <v>0</v>
      </c>
      <c r="DE298" s="55">
        <f t="shared" si="436"/>
        <v>60782</v>
      </c>
      <c r="DF298" s="55">
        <f t="shared" si="436"/>
        <v>0</v>
      </c>
    </row>
    <row r="299" spans="1:110" s="11" customFormat="1" ht="53.25" customHeight="1">
      <c r="A299" s="89" t="s">
        <v>144</v>
      </c>
      <c r="B299" s="64" t="s">
        <v>164</v>
      </c>
      <c r="C299" s="64" t="s">
        <v>134</v>
      </c>
      <c r="D299" s="65" t="s">
        <v>433</v>
      </c>
      <c r="E299" s="64" t="s">
        <v>145</v>
      </c>
      <c r="F299" s="55"/>
      <c r="G299" s="55"/>
      <c r="H299" s="81"/>
      <c r="I299" s="81"/>
      <c r="J299" s="81"/>
      <c r="K299" s="81"/>
      <c r="L299" s="81"/>
      <c r="M299" s="55"/>
      <c r="N299" s="55"/>
      <c r="O299" s="55"/>
      <c r="P299" s="55"/>
      <c r="Q299" s="55"/>
      <c r="R299" s="81"/>
      <c r="S299" s="81"/>
      <c r="T299" s="55"/>
      <c r="U299" s="55"/>
      <c r="V299" s="81"/>
      <c r="W299" s="81"/>
      <c r="X299" s="55"/>
      <c r="Y299" s="55"/>
      <c r="Z299" s="81"/>
      <c r="AA299" s="55"/>
      <c r="AB299" s="55"/>
      <c r="AC299" s="81"/>
      <c r="AD299" s="81"/>
      <c r="AE299" s="81"/>
      <c r="AF299" s="55"/>
      <c r="AG299" s="81"/>
      <c r="AH299" s="55"/>
      <c r="AI299" s="81"/>
      <c r="AJ299" s="81"/>
      <c r="AK299" s="55"/>
      <c r="AL299" s="55"/>
      <c r="AM299" s="55"/>
      <c r="AN299" s="55"/>
      <c r="AO299" s="81"/>
      <c r="AP299" s="81"/>
      <c r="AQ299" s="55"/>
      <c r="AR299" s="56"/>
      <c r="AS299" s="81"/>
      <c r="AT299" s="55"/>
      <c r="AU299" s="56"/>
      <c r="AV299" s="81"/>
      <c r="AW299" s="81"/>
      <c r="AX299" s="81"/>
      <c r="AY299" s="55"/>
      <c r="AZ299" s="55"/>
      <c r="BA299" s="81"/>
      <c r="BB299" s="81"/>
      <c r="BC299" s="81"/>
      <c r="BD299" s="81"/>
      <c r="BE299" s="55"/>
      <c r="BF299" s="56"/>
      <c r="BG299" s="55"/>
      <c r="BH299" s="55"/>
      <c r="BI299" s="82"/>
      <c r="BJ299" s="82"/>
      <c r="BK299" s="82"/>
      <c r="BL299" s="55"/>
      <c r="BM299" s="55"/>
      <c r="BN299" s="81"/>
      <c r="BO299" s="81"/>
      <c r="BP299" s="81"/>
      <c r="BQ299" s="81"/>
      <c r="BR299" s="55"/>
      <c r="BS299" s="55"/>
      <c r="BT299" s="83"/>
      <c r="BU299" s="55">
        <v>82</v>
      </c>
      <c r="BV299" s="83"/>
      <c r="BW299" s="83"/>
      <c r="BX299" s="83"/>
      <c r="BY299" s="55">
        <f>BR299+BT299+BU299+BV299+BW299+BX299</f>
        <v>82</v>
      </c>
      <c r="BZ299" s="55">
        <f>BS299+BX299</f>
        <v>0</v>
      </c>
      <c r="CA299" s="81"/>
      <c r="CB299" s="81"/>
      <c r="CC299" s="81"/>
      <c r="CD299" s="81"/>
      <c r="CE299" s="81"/>
      <c r="CF299" s="55">
        <f>BY299+CA299+CB299+CC299+CE299</f>
        <v>82</v>
      </c>
      <c r="CG299" s="55">
        <f>BZ299+CE299</f>
        <v>0</v>
      </c>
      <c r="CH299" s="81"/>
      <c r="CI299" s="81"/>
      <c r="CJ299" s="81"/>
      <c r="CK299" s="81"/>
      <c r="CL299" s="81"/>
      <c r="CM299" s="81"/>
      <c r="CN299" s="81"/>
      <c r="CO299" s="55">
        <f>CF299+CH299+CI299+CJ299+CM299+CN299</f>
        <v>82</v>
      </c>
      <c r="CP299" s="55">
        <f>CG299+CN299</f>
        <v>0</v>
      </c>
      <c r="CQ299" s="55"/>
      <c r="CR299" s="81"/>
      <c r="CS299" s="81"/>
      <c r="CT299" s="81"/>
      <c r="CU299" s="81"/>
      <c r="CV299" s="81"/>
      <c r="CW299" s="55">
        <f>CO299+CQ299+CR299+CS299+CT299+CU299+CV299</f>
        <v>82</v>
      </c>
      <c r="CX299" s="55">
        <f>CP299+CV299</f>
        <v>0</v>
      </c>
      <c r="CY299" s="55"/>
      <c r="CZ299" s="81"/>
      <c r="DA299" s="81"/>
      <c r="DB299" s="56">
        <v>-48</v>
      </c>
      <c r="DC299" s="81"/>
      <c r="DD299" s="81"/>
      <c r="DE299" s="55">
        <f>CW299+CY299+CZ299+DA299+DB299+DC299+DD299</f>
        <v>34</v>
      </c>
      <c r="DF299" s="55">
        <f>CX299+DD299</f>
        <v>0</v>
      </c>
    </row>
    <row r="300" spans="1:110" s="11" customFormat="1" ht="87.75" customHeight="1">
      <c r="A300" s="63" t="s">
        <v>283</v>
      </c>
      <c r="B300" s="64" t="s">
        <v>164</v>
      </c>
      <c r="C300" s="64" t="s">
        <v>134</v>
      </c>
      <c r="D300" s="65" t="s">
        <v>433</v>
      </c>
      <c r="E300" s="64" t="s">
        <v>158</v>
      </c>
      <c r="F300" s="55"/>
      <c r="G300" s="55"/>
      <c r="H300" s="81"/>
      <c r="I300" s="81"/>
      <c r="J300" s="81"/>
      <c r="K300" s="81"/>
      <c r="L300" s="81"/>
      <c r="M300" s="55"/>
      <c r="N300" s="55"/>
      <c r="O300" s="55"/>
      <c r="P300" s="55"/>
      <c r="Q300" s="55"/>
      <c r="R300" s="81"/>
      <c r="S300" s="81"/>
      <c r="T300" s="55"/>
      <c r="U300" s="55"/>
      <c r="V300" s="81"/>
      <c r="W300" s="81"/>
      <c r="X300" s="55"/>
      <c r="Y300" s="55"/>
      <c r="Z300" s="81"/>
      <c r="AA300" s="55"/>
      <c r="AB300" s="55"/>
      <c r="AC300" s="81"/>
      <c r="AD300" s="81"/>
      <c r="AE300" s="81"/>
      <c r="AF300" s="55"/>
      <c r="AG300" s="81"/>
      <c r="AH300" s="55"/>
      <c r="AI300" s="81"/>
      <c r="AJ300" s="81"/>
      <c r="AK300" s="55"/>
      <c r="AL300" s="55"/>
      <c r="AM300" s="55"/>
      <c r="AN300" s="55"/>
      <c r="AO300" s="81"/>
      <c r="AP300" s="81"/>
      <c r="AQ300" s="55"/>
      <c r="AR300" s="56"/>
      <c r="AS300" s="81"/>
      <c r="AT300" s="55"/>
      <c r="AU300" s="56"/>
      <c r="AV300" s="81"/>
      <c r="AW300" s="81"/>
      <c r="AX300" s="81"/>
      <c r="AY300" s="55"/>
      <c r="AZ300" s="55"/>
      <c r="BA300" s="81"/>
      <c r="BB300" s="81"/>
      <c r="BC300" s="81"/>
      <c r="BD300" s="81"/>
      <c r="BE300" s="55"/>
      <c r="BF300" s="56"/>
      <c r="BG300" s="55"/>
      <c r="BH300" s="55"/>
      <c r="BI300" s="82"/>
      <c r="BJ300" s="82"/>
      <c r="BK300" s="82"/>
      <c r="BL300" s="55"/>
      <c r="BM300" s="55"/>
      <c r="BN300" s="81"/>
      <c r="BO300" s="81"/>
      <c r="BP300" s="81"/>
      <c r="BQ300" s="81"/>
      <c r="BR300" s="55"/>
      <c r="BS300" s="55"/>
      <c r="BT300" s="83"/>
      <c r="BU300" s="55">
        <f>9007+84561</f>
        <v>93568</v>
      </c>
      <c r="BV300" s="83"/>
      <c r="BW300" s="83"/>
      <c r="BX300" s="83"/>
      <c r="BY300" s="55">
        <f>BR300+BT300+BU300+BV300+BW300+BX300</f>
        <v>93568</v>
      </c>
      <c r="BZ300" s="55">
        <f>BS300+BX300</f>
        <v>0</v>
      </c>
      <c r="CA300" s="55">
        <v>2256</v>
      </c>
      <c r="CB300" s="81"/>
      <c r="CC300" s="81"/>
      <c r="CD300" s="81"/>
      <c r="CE300" s="81"/>
      <c r="CF300" s="55">
        <f>BY300+CA300+CB300+CC300+CE300</f>
        <v>95824</v>
      </c>
      <c r="CG300" s="55">
        <f>BZ300+CE300</f>
        <v>0</v>
      </c>
      <c r="CH300" s="55">
        <v>-4857</v>
      </c>
      <c r="CI300" s="55"/>
      <c r="CJ300" s="55">
        <v>-1869</v>
      </c>
      <c r="CK300" s="55"/>
      <c r="CL300" s="55"/>
      <c r="CM300" s="81"/>
      <c r="CN300" s="81"/>
      <c r="CO300" s="55">
        <f>CF300+CH300+CI300+CJ300+CM300+CN300</f>
        <v>89098</v>
      </c>
      <c r="CP300" s="55">
        <f>CG300+CN300</f>
        <v>0</v>
      </c>
      <c r="CQ300" s="55"/>
      <c r="CR300" s="81"/>
      <c r="CS300" s="81"/>
      <c r="CT300" s="81"/>
      <c r="CU300" s="81"/>
      <c r="CV300" s="81"/>
      <c r="CW300" s="55">
        <f>CO300+CQ300+CR300+CS300+CT300+CU300+CV300</f>
        <v>89098</v>
      </c>
      <c r="CX300" s="55">
        <f>CP300+CV300</f>
        <v>0</v>
      </c>
      <c r="CY300" s="55"/>
      <c r="CZ300" s="81"/>
      <c r="DA300" s="81"/>
      <c r="DB300" s="55">
        <v>-28350</v>
      </c>
      <c r="DC300" s="81"/>
      <c r="DD300" s="81"/>
      <c r="DE300" s="55">
        <f>CW300+CY300+CZ300+DA300+DB300+DC300+DD300</f>
        <v>60748</v>
      </c>
      <c r="DF300" s="55">
        <f>CX300+DD300</f>
        <v>0</v>
      </c>
    </row>
    <row r="301" spans="1:110" s="12" customFormat="1" ht="20.25" customHeight="1">
      <c r="A301" s="63"/>
      <c r="B301" s="64"/>
      <c r="C301" s="64"/>
      <c r="D301" s="112"/>
      <c r="E301" s="64"/>
      <c r="F301" s="55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5"/>
      <c r="AL301" s="55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8"/>
      <c r="BH301" s="58"/>
      <c r="BI301" s="58"/>
      <c r="BJ301" s="58"/>
      <c r="BK301" s="58"/>
      <c r="BL301" s="58"/>
      <c r="BM301" s="58"/>
      <c r="BN301" s="57"/>
      <c r="BO301" s="57"/>
      <c r="BP301" s="57"/>
      <c r="BQ301" s="57"/>
      <c r="BR301" s="57"/>
      <c r="BS301" s="57"/>
      <c r="BT301" s="55"/>
      <c r="BU301" s="55"/>
      <c r="BV301" s="55"/>
      <c r="BW301" s="55"/>
      <c r="BX301" s="55"/>
      <c r="BY301" s="55"/>
      <c r="BZ301" s="55"/>
      <c r="CA301" s="57"/>
      <c r="CB301" s="57"/>
      <c r="CC301" s="57"/>
      <c r="CD301" s="57"/>
      <c r="CE301" s="57"/>
      <c r="CF301" s="57"/>
      <c r="CG301" s="57"/>
      <c r="CH301" s="57"/>
      <c r="CI301" s="57"/>
      <c r="CJ301" s="57"/>
      <c r="CK301" s="57"/>
      <c r="CL301" s="57"/>
      <c r="CM301" s="57"/>
      <c r="CN301" s="57"/>
      <c r="CO301" s="57"/>
      <c r="CP301" s="57"/>
      <c r="CQ301" s="57"/>
      <c r="CR301" s="57"/>
      <c r="CS301" s="57"/>
      <c r="CT301" s="57"/>
      <c r="CU301" s="57"/>
      <c r="CV301" s="57"/>
      <c r="CW301" s="57"/>
      <c r="CX301" s="57"/>
      <c r="CY301" s="57"/>
      <c r="CZ301" s="57"/>
      <c r="DA301" s="57"/>
      <c r="DB301" s="57"/>
      <c r="DC301" s="57"/>
      <c r="DD301" s="57"/>
      <c r="DE301" s="57"/>
      <c r="DF301" s="57"/>
    </row>
    <row r="302" spans="1:110" s="14" customFormat="1" ht="18.75" customHeight="1">
      <c r="A302" s="49" t="s">
        <v>62</v>
      </c>
      <c r="B302" s="50" t="s">
        <v>164</v>
      </c>
      <c r="C302" s="50" t="s">
        <v>135</v>
      </c>
      <c r="D302" s="61"/>
      <c r="E302" s="50"/>
      <c r="F302" s="62" t="e">
        <f t="shared" ref="F302:O302" si="437">F305+F307</f>
        <v>#REF!</v>
      </c>
      <c r="G302" s="62">
        <f t="shared" si="437"/>
        <v>58368</v>
      </c>
      <c r="H302" s="62">
        <f t="shared" si="437"/>
        <v>220971</v>
      </c>
      <c r="I302" s="62">
        <f t="shared" si="437"/>
        <v>0</v>
      </c>
      <c r="J302" s="62">
        <f t="shared" si="437"/>
        <v>236885</v>
      </c>
      <c r="K302" s="62">
        <f t="shared" si="437"/>
        <v>0</v>
      </c>
      <c r="L302" s="62">
        <f t="shared" si="437"/>
        <v>0</v>
      </c>
      <c r="M302" s="62">
        <f t="shared" si="437"/>
        <v>236885</v>
      </c>
      <c r="N302" s="62">
        <f t="shared" si="437"/>
        <v>-74314</v>
      </c>
      <c r="O302" s="62">
        <f t="shared" si="437"/>
        <v>162571</v>
      </c>
      <c r="P302" s="62">
        <f t="shared" ref="P302:Y302" si="438">P305+P307</f>
        <v>0</v>
      </c>
      <c r="Q302" s="62">
        <f t="shared" si="438"/>
        <v>164384</v>
      </c>
      <c r="R302" s="62">
        <f t="shared" si="438"/>
        <v>0</v>
      </c>
      <c r="S302" s="62">
        <f t="shared" si="438"/>
        <v>0</v>
      </c>
      <c r="T302" s="62">
        <f t="shared" si="438"/>
        <v>162571</v>
      </c>
      <c r="U302" s="62">
        <f t="shared" si="438"/>
        <v>164384</v>
      </c>
      <c r="V302" s="62">
        <f t="shared" si="438"/>
        <v>0</v>
      </c>
      <c r="W302" s="62">
        <f t="shared" si="438"/>
        <v>0</v>
      </c>
      <c r="X302" s="62">
        <f t="shared" si="438"/>
        <v>162571</v>
      </c>
      <c r="Y302" s="62">
        <f t="shared" si="438"/>
        <v>164384</v>
      </c>
      <c r="Z302" s="62">
        <f>Z305+Z307</f>
        <v>0</v>
      </c>
      <c r="AA302" s="62">
        <f>AA305+AA307</f>
        <v>162571</v>
      </c>
      <c r="AB302" s="62">
        <f>AB305+AB307</f>
        <v>164384</v>
      </c>
      <c r="AC302" s="62">
        <f>AC305+AC307</f>
        <v>3566</v>
      </c>
      <c r="AD302" s="62">
        <f>AD305+AD307</f>
        <v>3566</v>
      </c>
      <c r="AE302" s="62"/>
      <c r="AF302" s="62">
        <f t="shared" ref="AF302:AL302" si="439">AF305+AF307</f>
        <v>166137</v>
      </c>
      <c r="AG302" s="62">
        <f t="shared" si="439"/>
        <v>3566</v>
      </c>
      <c r="AH302" s="62">
        <f t="shared" si="439"/>
        <v>164384</v>
      </c>
      <c r="AI302" s="62">
        <f t="shared" si="439"/>
        <v>0</v>
      </c>
      <c r="AJ302" s="62">
        <f t="shared" si="439"/>
        <v>0</v>
      </c>
      <c r="AK302" s="62">
        <f t="shared" si="439"/>
        <v>166137</v>
      </c>
      <c r="AL302" s="62">
        <f t="shared" si="439"/>
        <v>3566</v>
      </c>
      <c r="AM302" s="62">
        <f t="shared" ref="AM302:AU302" si="440">AM305+AM307+AM333</f>
        <v>51670</v>
      </c>
      <c r="AN302" s="62">
        <f t="shared" si="440"/>
        <v>217807</v>
      </c>
      <c r="AO302" s="62">
        <f t="shared" si="440"/>
        <v>0</v>
      </c>
      <c r="AP302" s="62">
        <f t="shared" si="440"/>
        <v>0</v>
      </c>
      <c r="AQ302" s="62">
        <f t="shared" si="440"/>
        <v>217807</v>
      </c>
      <c r="AR302" s="62">
        <f t="shared" si="440"/>
        <v>0</v>
      </c>
      <c r="AS302" s="62">
        <f t="shared" si="440"/>
        <v>0</v>
      </c>
      <c r="AT302" s="62">
        <f t="shared" si="440"/>
        <v>217807</v>
      </c>
      <c r="AU302" s="62">
        <f t="shared" si="440"/>
        <v>0</v>
      </c>
      <c r="AV302" s="62">
        <f t="shared" ref="AV302:BS302" si="441">AV305+AV307+AV328+AV333</f>
        <v>6076</v>
      </c>
      <c r="AW302" s="62">
        <f t="shared" si="441"/>
        <v>0</v>
      </c>
      <c r="AX302" s="62">
        <f t="shared" si="441"/>
        <v>50000</v>
      </c>
      <c r="AY302" s="62">
        <f t="shared" si="441"/>
        <v>273883</v>
      </c>
      <c r="AZ302" s="62">
        <f t="shared" si="441"/>
        <v>50000</v>
      </c>
      <c r="BA302" s="62">
        <f t="shared" si="441"/>
        <v>0</v>
      </c>
      <c r="BB302" s="62">
        <f t="shared" si="441"/>
        <v>0</v>
      </c>
      <c r="BC302" s="62">
        <f t="shared" si="441"/>
        <v>18980</v>
      </c>
      <c r="BD302" s="62">
        <f t="shared" si="441"/>
        <v>0</v>
      </c>
      <c r="BE302" s="62">
        <f t="shared" si="441"/>
        <v>292863</v>
      </c>
      <c r="BF302" s="62">
        <f t="shared" si="441"/>
        <v>50000</v>
      </c>
      <c r="BG302" s="62">
        <f t="shared" si="441"/>
        <v>0</v>
      </c>
      <c r="BH302" s="62">
        <f t="shared" si="441"/>
        <v>-2</v>
      </c>
      <c r="BI302" s="62">
        <f t="shared" si="441"/>
        <v>1643</v>
      </c>
      <c r="BJ302" s="62">
        <f t="shared" si="441"/>
        <v>0</v>
      </c>
      <c r="BK302" s="62">
        <f t="shared" si="441"/>
        <v>0</v>
      </c>
      <c r="BL302" s="62">
        <f t="shared" si="441"/>
        <v>294504</v>
      </c>
      <c r="BM302" s="62">
        <f t="shared" si="441"/>
        <v>50000</v>
      </c>
      <c r="BN302" s="62">
        <f t="shared" si="441"/>
        <v>0</v>
      </c>
      <c r="BO302" s="62">
        <f t="shared" si="441"/>
        <v>0</v>
      </c>
      <c r="BP302" s="62">
        <f t="shared" si="441"/>
        <v>0</v>
      </c>
      <c r="BQ302" s="62">
        <f t="shared" si="441"/>
        <v>0</v>
      </c>
      <c r="BR302" s="62">
        <f t="shared" si="441"/>
        <v>294504</v>
      </c>
      <c r="BS302" s="62">
        <f t="shared" si="441"/>
        <v>50000</v>
      </c>
      <c r="BT302" s="62">
        <f>BT305+BT307+BT325+BT328+BT333</f>
        <v>-3232</v>
      </c>
      <c r="BU302" s="62">
        <f t="shared" ref="BU302:CG302" si="442">BU305+BU307+BU325+BU328+BU333</f>
        <v>70</v>
      </c>
      <c r="BV302" s="62">
        <f t="shared" si="442"/>
        <v>-113</v>
      </c>
      <c r="BW302" s="62">
        <f t="shared" si="442"/>
        <v>0</v>
      </c>
      <c r="BX302" s="62">
        <f t="shared" si="442"/>
        <v>-22582</v>
      </c>
      <c r="BY302" s="62">
        <f t="shared" si="442"/>
        <v>268647</v>
      </c>
      <c r="BZ302" s="62">
        <f t="shared" si="442"/>
        <v>27418</v>
      </c>
      <c r="CA302" s="62">
        <f t="shared" si="442"/>
        <v>237</v>
      </c>
      <c r="CB302" s="62">
        <f t="shared" si="442"/>
        <v>0</v>
      </c>
      <c r="CC302" s="62">
        <f t="shared" si="442"/>
        <v>0</v>
      </c>
      <c r="CD302" s="62">
        <f>CD305+CD307+CD325+CD328+CD333</f>
        <v>27550</v>
      </c>
      <c r="CE302" s="62">
        <f t="shared" si="442"/>
        <v>0</v>
      </c>
      <c r="CF302" s="62">
        <f t="shared" si="442"/>
        <v>296434</v>
      </c>
      <c r="CG302" s="62">
        <f t="shared" si="442"/>
        <v>27418</v>
      </c>
      <c r="CH302" s="62">
        <f>CH305+CH307+CH325+CH328+CH333</f>
        <v>94</v>
      </c>
      <c r="CI302" s="62">
        <f>CI305+CI307+CI325+CI328+CI333</f>
        <v>-148</v>
      </c>
      <c r="CJ302" s="62">
        <f>CJ305+CJ307+CJ325+CJ328+CJ333</f>
        <v>-2880</v>
      </c>
      <c r="CK302" s="62"/>
      <c r="CL302" s="62"/>
      <c r="CM302" s="62">
        <f>CM305+CM307+CM325+CM328+CM333</f>
        <v>5146</v>
      </c>
      <c r="CN302" s="62">
        <f>CN305+CN307+CN325+CN328+CN333</f>
        <v>0</v>
      </c>
      <c r="CO302" s="62">
        <f>CO305+CO307+CO325+CO328+CO333</f>
        <v>298646</v>
      </c>
      <c r="CP302" s="62">
        <f>CP305+CP307+CP325+CP328+CP333</f>
        <v>27418</v>
      </c>
      <c r="CQ302" s="62">
        <f>CQ303+CQ305+CQ307+CQ325+CQ328+CQ333</f>
        <v>0</v>
      </c>
      <c r="CR302" s="62">
        <f t="shared" ref="CR302:CX302" si="443">CR303+CR305+CR307+CR325+CR328+CR333</f>
        <v>-3</v>
      </c>
      <c r="CS302" s="62">
        <f t="shared" si="443"/>
        <v>-1799</v>
      </c>
      <c r="CT302" s="62">
        <f t="shared" si="443"/>
        <v>415</v>
      </c>
      <c r="CU302" s="62">
        <f t="shared" si="443"/>
        <v>12</v>
      </c>
      <c r="CV302" s="62">
        <f t="shared" si="443"/>
        <v>0</v>
      </c>
      <c r="CW302" s="62">
        <f t="shared" si="443"/>
        <v>297271</v>
      </c>
      <c r="CX302" s="62">
        <f t="shared" si="443"/>
        <v>27418</v>
      </c>
      <c r="CY302" s="62">
        <f t="shared" ref="CY302:DF302" si="444">CY303+CY305+CY307+CY325+CY328+CY333</f>
        <v>0</v>
      </c>
      <c r="CZ302" s="62">
        <f t="shared" si="444"/>
        <v>-623</v>
      </c>
      <c r="DA302" s="62">
        <f t="shared" si="444"/>
        <v>0</v>
      </c>
      <c r="DB302" s="62">
        <f t="shared" si="444"/>
        <v>-36</v>
      </c>
      <c r="DC302" s="62">
        <f t="shared" si="444"/>
        <v>0</v>
      </c>
      <c r="DD302" s="62">
        <f t="shared" si="444"/>
        <v>0</v>
      </c>
      <c r="DE302" s="62">
        <f t="shared" si="444"/>
        <v>296612</v>
      </c>
      <c r="DF302" s="62">
        <f t="shared" si="444"/>
        <v>27418</v>
      </c>
    </row>
    <row r="303" spans="1:110" s="14" customFormat="1" ht="18.75" customHeight="1">
      <c r="A303" s="63" t="s">
        <v>27</v>
      </c>
      <c r="B303" s="64" t="s">
        <v>164</v>
      </c>
      <c r="C303" s="64" t="s">
        <v>135</v>
      </c>
      <c r="D303" s="65" t="s">
        <v>28</v>
      </c>
      <c r="E303" s="50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>
        <f>CR304</f>
        <v>0</v>
      </c>
      <c r="CS303" s="62">
        <f t="shared" ref="CS303:DF303" si="445">CS304</f>
        <v>0</v>
      </c>
      <c r="CT303" s="66">
        <f t="shared" si="445"/>
        <v>415</v>
      </c>
      <c r="CU303" s="66">
        <f t="shared" si="445"/>
        <v>0</v>
      </c>
      <c r="CV303" s="66">
        <f t="shared" si="445"/>
        <v>0</v>
      </c>
      <c r="CW303" s="66">
        <f t="shared" si="445"/>
        <v>415</v>
      </c>
      <c r="CX303" s="62">
        <f t="shared" si="445"/>
        <v>0</v>
      </c>
      <c r="CY303" s="62">
        <f t="shared" si="445"/>
        <v>0</v>
      </c>
      <c r="CZ303" s="62">
        <f t="shared" si="445"/>
        <v>0</v>
      </c>
      <c r="DA303" s="62">
        <f t="shared" si="445"/>
        <v>0</v>
      </c>
      <c r="DB303" s="62">
        <f t="shared" si="445"/>
        <v>0</v>
      </c>
      <c r="DC303" s="62">
        <f t="shared" si="445"/>
        <v>0</v>
      </c>
      <c r="DD303" s="62">
        <f t="shared" si="445"/>
        <v>0</v>
      </c>
      <c r="DE303" s="66">
        <f t="shared" si="445"/>
        <v>415</v>
      </c>
      <c r="DF303" s="62">
        <f t="shared" si="445"/>
        <v>0</v>
      </c>
    </row>
    <row r="304" spans="1:110" s="14" customFormat="1" ht="55.5" customHeight="1">
      <c r="A304" s="63" t="s">
        <v>233</v>
      </c>
      <c r="B304" s="64" t="s">
        <v>164</v>
      </c>
      <c r="C304" s="64" t="s">
        <v>135</v>
      </c>
      <c r="D304" s="65" t="s">
        <v>28</v>
      </c>
      <c r="E304" s="64" t="s">
        <v>171</v>
      </c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6">
        <v>415</v>
      </c>
      <c r="CU304" s="66"/>
      <c r="CV304" s="66"/>
      <c r="CW304" s="55">
        <f>CO304+CQ304+CR304+CS304+CT304+CU304+CV304</f>
        <v>415</v>
      </c>
      <c r="CX304" s="55">
        <f>CP304+CV304</f>
        <v>0</v>
      </c>
      <c r="CY304" s="55"/>
      <c r="CZ304" s="70"/>
      <c r="DA304" s="70"/>
      <c r="DB304" s="70"/>
      <c r="DC304" s="70"/>
      <c r="DD304" s="70"/>
      <c r="DE304" s="55">
        <f>CW304+CY304+CZ304+DA304+DB304+DC304+DD304</f>
        <v>415</v>
      </c>
      <c r="DF304" s="55">
        <f>CX304+DD304</f>
        <v>0</v>
      </c>
    </row>
    <row r="305" spans="1:110" s="14" customFormat="1" ht="54.75" customHeight="1">
      <c r="A305" s="63" t="s">
        <v>157</v>
      </c>
      <c r="B305" s="64" t="s">
        <v>164</v>
      </c>
      <c r="C305" s="64" t="s">
        <v>135</v>
      </c>
      <c r="D305" s="65" t="s">
        <v>42</v>
      </c>
      <c r="E305" s="64"/>
      <c r="F305" s="66">
        <f t="shared" ref="F305:BQ305" si="446">F306</f>
        <v>17592</v>
      </c>
      <c r="G305" s="66">
        <f t="shared" si="446"/>
        <v>3251</v>
      </c>
      <c r="H305" s="66">
        <f t="shared" si="446"/>
        <v>20843</v>
      </c>
      <c r="I305" s="66">
        <f t="shared" si="446"/>
        <v>0</v>
      </c>
      <c r="J305" s="66">
        <f t="shared" si="446"/>
        <v>22551</v>
      </c>
      <c r="K305" s="66">
        <f t="shared" si="446"/>
        <v>0</v>
      </c>
      <c r="L305" s="66">
        <f t="shared" si="446"/>
        <v>0</v>
      </c>
      <c r="M305" s="66">
        <f t="shared" si="446"/>
        <v>22551</v>
      </c>
      <c r="N305" s="66">
        <f t="shared" si="446"/>
        <v>-21051</v>
      </c>
      <c r="O305" s="66">
        <f t="shared" si="446"/>
        <v>1500</v>
      </c>
      <c r="P305" s="66">
        <f t="shared" si="446"/>
        <v>0</v>
      </c>
      <c r="Q305" s="66">
        <f t="shared" si="446"/>
        <v>3313</v>
      </c>
      <c r="R305" s="66">
        <f t="shared" si="446"/>
        <v>0</v>
      </c>
      <c r="S305" s="66">
        <f t="shared" si="446"/>
        <v>0</v>
      </c>
      <c r="T305" s="66">
        <f t="shared" si="446"/>
        <v>1500</v>
      </c>
      <c r="U305" s="66">
        <f t="shared" si="446"/>
        <v>3313</v>
      </c>
      <c r="V305" s="66">
        <f t="shared" si="446"/>
        <v>0</v>
      </c>
      <c r="W305" s="66">
        <f t="shared" si="446"/>
        <v>0</v>
      </c>
      <c r="X305" s="66">
        <f t="shared" si="446"/>
        <v>1500</v>
      </c>
      <c r="Y305" s="66">
        <f t="shared" si="446"/>
        <v>3313</v>
      </c>
      <c r="Z305" s="66">
        <f t="shared" si="446"/>
        <v>0</v>
      </c>
      <c r="AA305" s="66">
        <f t="shared" si="446"/>
        <v>1500</v>
      </c>
      <c r="AB305" s="66">
        <f t="shared" si="446"/>
        <v>3313</v>
      </c>
      <c r="AC305" s="66">
        <f t="shared" si="446"/>
        <v>0</v>
      </c>
      <c r="AD305" s="66">
        <f t="shared" si="446"/>
        <v>0</v>
      </c>
      <c r="AE305" s="66"/>
      <c r="AF305" s="66">
        <f t="shared" si="446"/>
        <v>1500</v>
      </c>
      <c r="AG305" s="66">
        <f t="shared" si="446"/>
        <v>0</v>
      </c>
      <c r="AH305" s="66">
        <f t="shared" si="446"/>
        <v>3313</v>
      </c>
      <c r="AI305" s="66">
        <f t="shared" si="446"/>
        <v>0</v>
      </c>
      <c r="AJ305" s="66">
        <f t="shared" si="446"/>
        <v>0</v>
      </c>
      <c r="AK305" s="66">
        <f t="shared" si="446"/>
        <v>1500</v>
      </c>
      <c r="AL305" s="66">
        <f t="shared" si="446"/>
        <v>0</v>
      </c>
      <c r="AM305" s="66">
        <f t="shared" si="446"/>
        <v>1132</v>
      </c>
      <c r="AN305" s="66">
        <f t="shared" si="446"/>
        <v>2632</v>
      </c>
      <c r="AO305" s="66">
        <f t="shared" si="446"/>
        <v>0</v>
      </c>
      <c r="AP305" s="66">
        <f t="shared" si="446"/>
        <v>0</v>
      </c>
      <c r="AQ305" s="66">
        <f t="shared" si="446"/>
        <v>2632</v>
      </c>
      <c r="AR305" s="66">
        <f t="shared" si="446"/>
        <v>0</v>
      </c>
      <c r="AS305" s="66">
        <f t="shared" si="446"/>
        <v>0</v>
      </c>
      <c r="AT305" s="66">
        <f t="shared" si="446"/>
        <v>2632</v>
      </c>
      <c r="AU305" s="66">
        <f t="shared" si="446"/>
        <v>0</v>
      </c>
      <c r="AV305" s="66">
        <f t="shared" si="446"/>
        <v>6076</v>
      </c>
      <c r="AW305" s="66">
        <f t="shared" si="446"/>
        <v>0</v>
      </c>
      <c r="AX305" s="66">
        <f t="shared" si="446"/>
        <v>0</v>
      </c>
      <c r="AY305" s="66">
        <f t="shared" si="446"/>
        <v>8708</v>
      </c>
      <c r="AZ305" s="66">
        <f t="shared" si="446"/>
        <v>0</v>
      </c>
      <c r="BA305" s="66">
        <f t="shared" si="446"/>
        <v>0</v>
      </c>
      <c r="BB305" s="66">
        <f t="shared" si="446"/>
        <v>0</v>
      </c>
      <c r="BC305" s="66">
        <f t="shared" si="446"/>
        <v>0</v>
      </c>
      <c r="BD305" s="66">
        <f t="shared" si="446"/>
        <v>0</v>
      </c>
      <c r="BE305" s="66">
        <f t="shared" si="446"/>
        <v>8708</v>
      </c>
      <c r="BF305" s="66">
        <f t="shared" si="446"/>
        <v>0</v>
      </c>
      <c r="BG305" s="66">
        <f t="shared" si="446"/>
        <v>0</v>
      </c>
      <c r="BH305" s="66">
        <f t="shared" si="446"/>
        <v>0</v>
      </c>
      <c r="BI305" s="66">
        <f t="shared" si="446"/>
        <v>0</v>
      </c>
      <c r="BJ305" s="66">
        <f t="shared" si="446"/>
        <v>0</v>
      </c>
      <c r="BK305" s="66">
        <f t="shared" si="446"/>
        <v>0</v>
      </c>
      <c r="BL305" s="66">
        <f t="shared" si="446"/>
        <v>8708</v>
      </c>
      <c r="BM305" s="66">
        <f t="shared" si="446"/>
        <v>0</v>
      </c>
      <c r="BN305" s="66">
        <f t="shared" si="446"/>
        <v>0</v>
      </c>
      <c r="BO305" s="66">
        <f t="shared" si="446"/>
        <v>0</v>
      </c>
      <c r="BP305" s="66">
        <f t="shared" si="446"/>
        <v>0</v>
      </c>
      <c r="BQ305" s="66">
        <f t="shared" si="446"/>
        <v>0</v>
      </c>
      <c r="BR305" s="66">
        <f t="shared" ref="BR305:DF305" si="447">BR306</f>
        <v>8708</v>
      </c>
      <c r="BS305" s="66">
        <f t="shared" si="447"/>
        <v>0</v>
      </c>
      <c r="BT305" s="66">
        <f t="shared" si="447"/>
        <v>-2632</v>
      </c>
      <c r="BU305" s="66">
        <f t="shared" si="447"/>
        <v>0</v>
      </c>
      <c r="BV305" s="66">
        <f t="shared" si="447"/>
        <v>0</v>
      </c>
      <c r="BW305" s="66">
        <f t="shared" si="447"/>
        <v>0</v>
      </c>
      <c r="BX305" s="66">
        <f t="shared" si="447"/>
        <v>0</v>
      </c>
      <c r="BY305" s="66">
        <f t="shared" si="447"/>
        <v>6076</v>
      </c>
      <c r="BZ305" s="66">
        <f t="shared" si="447"/>
        <v>0</v>
      </c>
      <c r="CA305" s="66">
        <f t="shared" si="447"/>
        <v>0</v>
      </c>
      <c r="CB305" s="66">
        <f t="shared" si="447"/>
        <v>0</v>
      </c>
      <c r="CC305" s="66">
        <f t="shared" si="447"/>
        <v>0</v>
      </c>
      <c r="CD305" s="66">
        <f t="shared" si="447"/>
        <v>0</v>
      </c>
      <c r="CE305" s="66">
        <f t="shared" si="447"/>
        <v>0</v>
      </c>
      <c r="CF305" s="66">
        <f t="shared" si="447"/>
        <v>6076</v>
      </c>
      <c r="CG305" s="66">
        <f t="shared" si="447"/>
        <v>0</v>
      </c>
      <c r="CH305" s="66">
        <f t="shared" si="447"/>
        <v>0</v>
      </c>
      <c r="CI305" s="66">
        <f t="shared" si="447"/>
        <v>0</v>
      </c>
      <c r="CJ305" s="66">
        <f t="shared" si="447"/>
        <v>0</v>
      </c>
      <c r="CK305" s="66"/>
      <c r="CL305" s="66"/>
      <c r="CM305" s="66">
        <f t="shared" si="447"/>
        <v>0</v>
      </c>
      <c r="CN305" s="66">
        <f t="shared" si="447"/>
        <v>0</v>
      </c>
      <c r="CO305" s="66">
        <f t="shared" si="447"/>
        <v>6076</v>
      </c>
      <c r="CP305" s="66">
        <f t="shared" si="447"/>
        <v>0</v>
      </c>
      <c r="CQ305" s="66">
        <f t="shared" si="447"/>
        <v>0</v>
      </c>
      <c r="CR305" s="66">
        <f t="shared" si="447"/>
        <v>0</v>
      </c>
      <c r="CS305" s="66">
        <f t="shared" si="447"/>
        <v>0</v>
      </c>
      <c r="CT305" s="66">
        <f t="shared" si="447"/>
        <v>0</v>
      </c>
      <c r="CU305" s="66">
        <f t="shared" si="447"/>
        <v>0</v>
      </c>
      <c r="CV305" s="66">
        <f t="shared" si="447"/>
        <v>0</v>
      </c>
      <c r="CW305" s="66">
        <f t="shared" si="447"/>
        <v>6076</v>
      </c>
      <c r="CX305" s="66">
        <f t="shared" si="447"/>
        <v>0</v>
      </c>
      <c r="CY305" s="66">
        <f t="shared" si="447"/>
        <v>0</v>
      </c>
      <c r="CZ305" s="66">
        <f t="shared" si="447"/>
        <v>0</v>
      </c>
      <c r="DA305" s="66">
        <f t="shared" si="447"/>
        <v>0</v>
      </c>
      <c r="DB305" s="66">
        <f t="shared" si="447"/>
        <v>0</v>
      </c>
      <c r="DC305" s="66">
        <f t="shared" si="447"/>
        <v>0</v>
      </c>
      <c r="DD305" s="66">
        <f t="shared" si="447"/>
        <v>0</v>
      </c>
      <c r="DE305" s="66">
        <f t="shared" si="447"/>
        <v>6076</v>
      </c>
      <c r="DF305" s="66">
        <f t="shared" si="447"/>
        <v>0</v>
      </c>
    </row>
    <row r="306" spans="1:110" s="17" customFormat="1" ht="88.5" customHeight="1">
      <c r="A306" s="63" t="s">
        <v>283</v>
      </c>
      <c r="B306" s="64" t="s">
        <v>164</v>
      </c>
      <c r="C306" s="64" t="s">
        <v>135</v>
      </c>
      <c r="D306" s="65" t="s">
        <v>42</v>
      </c>
      <c r="E306" s="64" t="s">
        <v>158</v>
      </c>
      <c r="F306" s="55">
        <v>17592</v>
      </c>
      <c r="G306" s="55">
        <f>H306-F306</f>
        <v>3251</v>
      </c>
      <c r="H306" s="55">
        <v>20843</v>
      </c>
      <c r="I306" s="55"/>
      <c r="J306" s="55">
        <v>22551</v>
      </c>
      <c r="K306" s="103"/>
      <c r="L306" s="103"/>
      <c r="M306" s="55">
        <v>22551</v>
      </c>
      <c r="N306" s="55">
        <f>O306-M306</f>
        <v>-21051</v>
      </c>
      <c r="O306" s="55">
        <v>1500</v>
      </c>
      <c r="P306" s="55"/>
      <c r="Q306" s="55">
        <v>3313</v>
      </c>
      <c r="R306" s="103"/>
      <c r="S306" s="103"/>
      <c r="T306" s="55">
        <f>O306+R306</f>
        <v>1500</v>
      </c>
      <c r="U306" s="55">
        <f>Q306+S306</f>
        <v>3313</v>
      </c>
      <c r="V306" s="103"/>
      <c r="W306" s="103"/>
      <c r="X306" s="55">
        <f>T306+V306</f>
        <v>1500</v>
      </c>
      <c r="Y306" s="55">
        <f>U306+W306</f>
        <v>3313</v>
      </c>
      <c r="Z306" s="103"/>
      <c r="AA306" s="55">
        <f>X306+Z306</f>
        <v>1500</v>
      </c>
      <c r="AB306" s="55">
        <f>Y306</f>
        <v>3313</v>
      </c>
      <c r="AC306" s="103"/>
      <c r="AD306" s="103"/>
      <c r="AE306" s="103"/>
      <c r="AF306" s="55">
        <f>AA306+AC306</f>
        <v>1500</v>
      </c>
      <c r="AG306" s="103"/>
      <c r="AH306" s="55">
        <f>AB306</f>
        <v>3313</v>
      </c>
      <c r="AI306" s="103"/>
      <c r="AJ306" s="103"/>
      <c r="AK306" s="55">
        <f>AF306+AI306</f>
        <v>1500</v>
      </c>
      <c r="AL306" s="55">
        <f>AG306</f>
        <v>0</v>
      </c>
      <c r="AM306" s="55">
        <f>AN306-AK306</f>
        <v>1132</v>
      </c>
      <c r="AN306" s="55">
        <v>2632</v>
      </c>
      <c r="AO306" s="103"/>
      <c r="AP306" s="103"/>
      <c r="AQ306" s="55">
        <f>AN306+AP306</f>
        <v>2632</v>
      </c>
      <c r="AR306" s="56">
        <f>AO306</f>
        <v>0</v>
      </c>
      <c r="AS306" s="103"/>
      <c r="AT306" s="55">
        <f>AQ306+AS306</f>
        <v>2632</v>
      </c>
      <c r="AU306" s="56">
        <f>AR306</f>
        <v>0</v>
      </c>
      <c r="AV306" s="55">
        <v>6076</v>
      </c>
      <c r="AW306" s="103"/>
      <c r="AX306" s="103"/>
      <c r="AY306" s="55">
        <f>AT306+AV306+AW306+AX306</f>
        <v>8708</v>
      </c>
      <c r="AZ306" s="55">
        <f>AU306+AX306</f>
        <v>0</v>
      </c>
      <c r="BA306" s="103"/>
      <c r="BB306" s="103"/>
      <c r="BC306" s="103"/>
      <c r="BD306" s="103"/>
      <c r="BE306" s="55">
        <f>AY306+BA306+BB306+BC306+BD306</f>
        <v>8708</v>
      </c>
      <c r="BF306" s="56">
        <f>AZ306+BD306</f>
        <v>0</v>
      </c>
      <c r="BG306" s="55"/>
      <c r="BH306" s="55"/>
      <c r="BI306" s="105"/>
      <c r="BJ306" s="105"/>
      <c r="BK306" s="105"/>
      <c r="BL306" s="55">
        <f>BE306+BG306+BH306+BI306+BJ306+BK306</f>
        <v>8708</v>
      </c>
      <c r="BM306" s="55">
        <f>BF306+BK306</f>
        <v>0</v>
      </c>
      <c r="BN306" s="103"/>
      <c r="BO306" s="103"/>
      <c r="BP306" s="103"/>
      <c r="BQ306" s="103"/>
      <c r="BR306" s="55">
        <f>BL306+BN306+BO306+BP306+BQ306</f>
        <v>8708</v>
      </c>
      <c r="BS306" s="55">
        <f>BM306+BQ306</f>
        <v>0</v>
      </c>
      <c r="BT306" s="55">
        <v>-2632</v>
      </c>
      <c r="BU306" s="104"/>
      <c r="BV306" s="104"/>
      <c r="BW306" s="104"/>
      <c r="BX306" s="104"/>
      <c r="BY306" s="55">
        <f>BR306+BT306+BU306+BV306+BW306+BX306</f>
        <v>6076</v>
      </c>
      <c r="BZ306" s="55">
        <f>BS306+BX306</f>
        <v>0</v>
      </c>
      <c r="CA306" s="103"/>
      <c r="CB306" s="103"/>
      <c r="CC306" s="103"/>
      <c r="CD306" s="103"/>
      <c r="CE306" s="103"/>
      <c r="CF306" s="55">
        <f>BY306+CA306+CB306+CC306+CE306</f>
        <v>6076</v>
      </c>
      <c r="CG306" s="55">
        <f>BZ306+CE306</f>
        <v>0</v>
      </c>
      <c r="CH306" s="103"/>
      <c r="CI306" s="103"/>
      <c r="CJ306" s="103"/>
      <c r="CK306" s="103"/>
      <c r="CL306" s="103"/>
      <c r="CM306" s="103"/>
      <c r="CN306" s="103"/>
      <c r="CO306" s="55">
        <f>CF306+CH306+CI306+CJ306+CM306+CN306</f>
        <v>6076</v>
      </c>
      <c r="CP306" s="55">
        <f>CG306+CN306</f>
        <v>0</v>
      </c>
      <c r="CQ306" s="55"/>
      <c r="CR306" s="103"/>
      <c r="CS306" s="103"/>
      <c r="CT306" s="103"/>
      <c r="CU306" s="103"/>
      <c r="CV306" s="103"/>
      <c r="CW306" s="55">
        <f>CO306+CQ306+CR306+CS306+CT306+CU306+CV306</f>
        <v>6076</v>
      </c>
      <c r="CX306" s="55">
        <f>CP306+CV306</f>
        <v>0</v>
      </c>
      <c r="CY306" s="55"/>
      <c r="CZ306" s="103"/>
      <c r="DA306" s="103"/>
      <c r="DB306" s="103"/>
      <c r="DC306" s="103"/>
      <c r="DD306" s="103"/>
      <c r="DE306" s="55">
        <f>CW306+CY306+CZ306+DA306+DB306+DC306+DD306</f>
        <v>6076</v>
      </c>
      <c r="DF306" s="55">
        <f>CX306+DD306</f>
        <v>0</v>
      </c>
    </row>
    <row r="307" spans="1:110" s="14" customFormat="1" ht="22.5" customHeight="1">
      <c r="A307" s="63" t="s">
        <v>63</v>
      </c>
      <c r="B307" s="64" t="s">
        <v>164</v>
      </c>
      <c r="C307" s="64" t="s">
        <v>135</v>
      </c>
      <c r="D307" s="65" t="s">
        <v>165</v>
      </c>
      <c r="E307" s="64"/>
      <c r="F307" s="66" t="e">
        <f>F308+F309+F313+#REF!</f>
        <v>#REF!</v>
      </c>
      <c r="G307" s="66">
        <f t="shared" ref="G307:M307" si="448">G308+G309+G313</f>
        <v>55117</v>
      </c>
      <c r="H307" s="66">
        <f t="shared" si="448"/>
        <v>200128</v>
      </c>
      <c r="I307" s="66">
        <f t="shared" si="448"/>
        <v>0</v>
      </c>
      <c r="J307" s="66">
        <f t="shared" si="448"/>
        <v>214334</v>
      </c>
      <c r="K307" s="66">
        <f t="shared" si="448"/>
        <v>0</v>
      </c>
      <c r="L307" s="66">
        <f t="shared" si="448"/>
        <v>0</v>
      </c>
      <c r="M307" s="66">
        <f t="shared" si="448"/>
        <v>214334</v>
      </c>
      <c r="N307" s="66">
        <f t="shared" ref="N307:AD307" si="449">N308+N309+N311+N315+N319+N321</f>
        <v>-53263</v>
      </c>
      <c r="O307" s="66">
        <f t="shared" si="449"/>
        <v>161071</v>
      </c>
      <c r="P307" s="66">
        <f t="shared" si="449"/>
        <v>0</v>
      </c>
      <c r="Q307" s="66">
        <f t="shared" si="449"/>
        <v>161071</v>
      </c>
      <c r="R307" s="66">
        <f t="shared" si="449"/>
        <v>0</v>
      </c>
      <c r="S307" s="66">
        <f t="shared" si="449"/>
        <v>0</v>
      </c>
      <c r="T307" s="66">
        <f t="shared" si="449"/>
        <v>161071</v>
      </c>
      <c r="U307" s="66">
        <f t="shared" si="449"/>
        <v>161071</v>
      </c>
      <c r="V307" s="66">
        <f t="shared" si="449"/>
        <v>0</v>
      </c>
      <c r="W307" s="66">
        <f t="shared" si="449"/>
        <v>0</v>
      </c>
      <c r="X307" s="66">
        <f t="shared" si="449"/>
        <v>161071</v>
      </c>
      <c r="Y307" s="66">
        <f t="shared" si="449"/>
        <v>161071</v>
      </c>
      <c r="Z307" s="66">
        <f t="shared" si="449"/>
        <v>0</v>
      </c>
      <c r="AA307" s="66">
        <f t="shared" si="449"/>
        <v>161071</v>
      </c>
      <c r="AB307" s="66">
        <f t="shared" si="449"/>
        <v>161071</v>
      </c>
      <c r="AC307" s="66">
        <f t="shared" si="449"/>
        <v>3566</v>
      </c>
      <c r="AD307" s="66">
        <f t="shared" si="449"/>
        <v>3566</v>
      </c>
      <c r="AE307" s="66"/>
      <c r="AF307" s="66">
        <f t="shared" ref="AF307:AL307" si="450">AF308+AF309+AF311+AF315+AF319+AF321</f>
        <v>164637</v>
      </c>
      <c r="AG307" s="66">
        <f t="shared" si="450"/>
        <v>3566</v>
      </c>
      <c r="AH307" s="66">
        <f t="shared" si="450"/>
        <v>161071</v>
      </c>
      <c r="AI307" s="66">
        <f t="shared" si="450"/>
        <v>0</v>
      </c>
      <c r="AJ307" s="66">
        <f t="shared" si="450"/>
        <v>0</v>
      </c>
      <c r="AK307" s="66">
        <f t="shared" si="450"/>
        <v>164637</v>
      </c>
      <c r="AL307" s="66">
        <f t="shared" si="450"/>
        <v>3566</v>
      </c>
      <c r="AM307" s="66">
        <f t="shared" ref="AM307:AZ307" si="451">AM308+AM309+AM311+AM313+AM315+AM319+AM321+AM317</f>
        <v>35354</v>
      </c>
      <c r="AN307" s="66">
        <f t="shared" si="451"/>
        <v>199991</v>
      </c>
      <c r="AO307" s="66">
        <f t="shared" si="451"/>
        <v>0</v>
      </c>
      <c r="AP307" s="66">
        <f t="shared" si="451"/>
        <v>0</v>
      </c>
      <c r="AQ307" s="66">
        <f t="shared" si="451"/>
        <v>199991</v>
      </c>
      <c r="AR307" s="66">
        <f t="shared" si="451"/>
        <v>0</v>
      </c>
      <c r="AS307" s="66">
        <f t="shared" si="451"/>
        <v>0</v>
      </c>
      <c r="AT307" s="66">
        <f t="shared" si="451"/>
        <v>199991</v>
      </c>
      <c r="AU307" s="66">
        <f t="shared" si="451"/>
        <v>0</v>
      </c>
      <c r="AV307" s="66">
        <f t="shared" si="451"/>
        <v>0</v>
      </c>
      <c r="AW307" s="66">
        <f t="shared" si="451"/>
        <v>0</v>
      </c>
      <c r="AX307" s="66">
        <f t="shared" si="451"/>
        <v>0</v>
      </c>
      <c r="AY307" s="66">
        <f t="shared" si="451"/>
        <v>199991</v>
      </c>
      <c r="AZ307" s="66">
        <f t="shared" si="451"/>
        <v>0</v>
      </c>
      <c r="BA307" s="66">
        <f t="shared" ref="BA307:BS307" si="452">BA308+BA309+BA311+BA313+BA315+BA319+BA321+BA317+BA323</f>
        <v>0</v>
      </c>
      <c r="BB307" s="66">
        <f t="shared" si="452"/>
        <v>0</v>
      </c>
      <c r="BC307" s="66">
        <f t="shared" si="452"/>
        <v>18637</v>
      </c>
      <c r="BD307" s="66">
        <f t="shared" si="452"/>
        <v>0</v>
      </c>
      <c r="BE307" s="66">
        <f t="shared" si="452"/>
        <v>218628</v>
      </c>
      <c r="BF307" s="66">
        <f t="shared" si="452"/>
        <v>0</v>
      </c>
      <c r="BG307" s="66">
        <f t="shared" si="452"/>
        <v>0</v>
      </c>
      <c r="BH307" s="66">
        <f t="shared" si="452"/>
        <v>-2</v>
      </c>
      <c r="BI307" s="66">
        <f t="shared" si="452"/>
        <v>1643</v>
      </c>
      <c r="BJ307" s="66">
        <f t="shared" si="452"/>
        <v>0</v>
      </c>
      <c r="BK307" s="66">
        <f t="shared" si="452"/>
        <v>0</v>
      </c>
      <c r="BL307" s="66">
        <f t="shared" si="452"/>
        <v>220269</v>
      </c>
      <c r="BM307" s="66">
        <f t="shared" si="452"/>
        <v>0</v>
      </c>
      <c r="BN307" s="66">
        <f t="shared" si="452"/>
        <v>0</v>
      </c>
      <c r="BO307" s="66">
        <f t="shared" si="452"/>
        <v>0</v>
      </c>
      <c r="BP307" s="66">
        <f t="shared" si="452"/>
        <v>0</v>
      </c>
      <c r="BQ307" s="66">
        <f t="shared" si="452"/>
        <v>0</v>
      </c>
      <c r="BR307" s="66">
        <f t="shared" si="452"/>
        <v>220269</v>
      </c>
      <c r="BS307" s="66">
        <f t="shared" si="452"/>
        <v>0</v>
      </c>
      <c r="BT307" s="66">
        <f t="shared" ref="BT307:DF307" si="453">BT308+BT309+BT311+BT313+BT315+BT319+BT321+BT317+BT323</f>
        <v>-600</v>
      </c>
      <c r="BU307" s="66">
        <f>BU308+BU309+BU311+BU313+BU315+BU319+BU321+BU317+BU323</f>
        <v>0</v>
      </c>
      <c r="BV307" s="66">
        <f>BV308+BV309+BV311+BV313+BV315+BV319+BV321+BV317+BV323</f>
        <v>-113</v>
      </c>
      <c r="BW307" s="66">
        <f>BW308+BW309+BW311+BW313+BW315+BW319+BW321+BW317+BW323</f>
        <v>0</v>
      </c>
      <c r="BX307" s="66">
        <f>BX308+BX309+BX311+BX313+BX315+BX319+BX321+BX317+BX323</f>
        <v>0</v>
      </c>
      <c r="BY307" s="66">
        <f t="shared" si="453"/>
        <v>219556</v>
      </c>
      <c r="BZ307" s="66">
        <f t="shared" si="453"/>
        <v>0</v>
      </c>
      <c r="CA307" s="66">
        <f t="shared" si="453"/>
        <v>237</v>
      </c>
      <c r="CB307" s="66">
        <f t="shared" si="453"/>
        <v>0</v>
      </c>
      <c r="CC307" s="66">
        <f t="shared" si="453"/>
        <v>0</v>
      </c>
      <c r="CD307" s="66">
        <f>CD308+CD309+CD311+CD313+CD315+CD319+CD321+CD317+CD323</f>
        <v>27550</v>
      </c>
      <c r="CE307" s="66">
        <f t="shared" si="453"/>
        <v>0</v>
      </c>
      <c r="CF307" s="66">
        <f t="shared" si="453"/>
        <v>247343</v>
      </c>
      <c r="CG307" s="66">
        <f t="shared" si="453"/>
        <v>0</v>
      </c>
      <c r="CH307" s="66">
        <f t="shared" si="453"/>
        <v>-1513</v>
      </c>
      <c r="CI307" s="66">
        <f t="shared" si="453"/>
        <v>-148</v>
      </c>
      <c r="CJ307" s="66">
        <f t="shared" si="453"/>
        <v>-2880</v>
      </c>
      <c r="CK307" s="66"/>
      <c r="CL307" s="66"/>
      <c r="CM307" s="66">
        <f t="shared" si="453"/>
        <v>5146</v>
      </c>
      <c r="CN307" s="66">
        <f t="shared" si="453"/>
        <v>0</v>
      </c>
      <c r="CO307" s="66">
        <f t="shared" si="453"/>
        <v>247948</v>
      </c>
      <c r="CP307" s="66">
        <f t="shared" si="453"/>
        <v>0</v>
      </c>
      <c r="CQ307" s="66">
        <f t="shared" si="453"/>
        <v>0</v>
      </c>
      <c r="CR307" s="66">
        <f t="shared" si="453"/>
        <v>-3</v>
      </c>
      <c r="CS307" s="66">
        <f t="shared" si="453"/>
        <v>-1799</v>
      </c>
      <c r="CT307" s="66">
        <f t="shared" si="453"/>
        <v>0</v>
      </c>
      <c r="CU307" s="66">
        <f t="shared" si="453"/>
        <v>12</v>
      </c>
      <c r="CV307" s="66">
        <f t="shared" si="453"/>
        <v>0</v>
      </c>
      <c r="CW307" s="66">
        <f t="shared" si="453"/>
        <v>246158</v>
      </c>
      <c r="CX307" s="66">
        <f t="shared" si="453"/>
        <v>0</v>
      </c>
      <c r="CY307" s="66">
        <f t="shared" si="453"/>
        <v>0</v>
      </c>
      <c r="CZ307" s="66">
        <f t="shared" si="453"/>
        <v>-623</v>
      </c>
      <c r="DA307" s="66">
        <f t="shared" si="453"/>
        <v>0</v>
      </c>
      <c r="DB307" s="66">
        <f t="shared" si="453"/>
        <v>0</v>
      </c>
      <c r="DC307" s="66">
        <f t="shared" si="453"/>
        <v>0</v>
      </c>
      <c r="DD307" s="66">
        <f t="shared" si="453"/>
        <v>0</v>
      </c>
      <c r="DE307" s="66">
        <f t="shared" si="453"/>
        <v>245535</v>
      </c>
      <c r="DF307" s="66">
        <f t="shared" si="453"/>
        <v>0</v>
      </c>
    </row>
    <row r="308" spans="1:110" s="14" customFormat="1" ht="56.25" customHeight="1">
      <c r="A308" s="89" t="s">
        <v>144</v>
      </c>
      <c r="B308" s="64" t="s">
        <v>164</v>
      </c>
      <c r="C308" s="64" t="s">
        <v>135</v>
      </c>
      <c r="D308" s="65" t="s">
        <v>165</v>
      </c>
      <c r="E308" s="64" t="s">
        <v>145</v>
      </c>
      <c r="F308" s="55">
        <v>78580</v>
      </c>
      <c r="G308" s="55">
        <f>H308-F308</f>
        <v>47181</v>
      </c>
      <c r="H308" s="55">
        <v>125761</v>
      </c>
      <c r="I308" s="55"/>
      <c r="J308" s="55">
        <v>134716</v>
      </c>
      <c r="K308" s="70"/>
      <c r="L308" s="70"/>
      <c r="M308" s="55">
        <v>134716</v>
      </c>
      <c r="N308" s="55">
        <f>O308-M308</f>
        <v>-90065</v>
      </c>
      <c r="O308" s="55">
        <f>43835+816</f>
        <v>44651</v>
      </c>
      <c r="P308" s="55"/>
      <c r="Q308" s="55">
        <f>43835+816</f>
        <v>44651</v>
      </c>
      <c r="R308" s="70"/>
      <c r="S308" s="70"/>
      <c r="T308" s="55">
        <f>O308+R308</f>
        <v>44651</v>
      </c>
      <c r="U308" s="55">
        <f>Q308+S308</f>
        <v>44651</v>
      </c>
      <c r="V308" s="70"/>
      <c r="W308" s="70"/>
      <c r="X308" s="55">
        <f>T308+V308</f>
        <v>44651</v>
      </c>
      <c r="Y308" s="55">
        <f>U308+W308</f>
        <v>44651</v>
      </c>
      <c r="Z308" s="70"/>
      <c r="AA308" s="55">
        <f>X308+Z308</f>
        <v>44651</v>
      </c>
      <c r="AB308" s="55">
        <f>Y308</f>
        <v>44651</v>
      </c>
      <c r="AC308" s="55">
        <v>3566</v>
      </c>
      <c r="AD308" s="55">
        <v>3566</v>
      </c>
      <c r="AE308" s="70"/>
      <c r="AF308" s="55">
        <f>AA308+AC308</f>
        <v>48217</v>
      </c>
      <c r="AG308" s="55">
        <f>AD308</f>
        <v>3566</v>
      </c>
      <c r="AH308" s="55">
        <f>AB308</f>
        <v>44651</v>
      </c>
      <c r="AI308" s="70"/>
      <c r="AJ308" s="70"/>
      <c r="AK308" s="55">
        <f>AF308+AI308</f>
        <v>48217</v>
      </c>
      <c r="AL308" s="55">
        <f>AG308</f>
        <v>3566</v>
      </c>
      <c r="AM308" s="55">
        <f>AN308-AK308</f>
        <v>-8313</v>
      </c>
      <c r="AN308" s="55">
        <v>39904</v>
      </c>
      <c r="AO308" s="70"/>
      <c r="AP308" s="70"/>
      <c r="AQ308" s="55">
        <f>AN308+AP308</f>
        <v>39904</v>
      </c>
      <c r="AR308" s="56">
        <f>AO308</f>
        <v>0</v>
      </c>
      <c r="AS308" s="70"/>
      <c r="AT308" s="55">
        <f>AQ308+AS308</f>
        <v>39904</v>
      </c>
      <c r="AU308" s="56">
        <f>AR308</f>
        <v>0</v>
      </c>
      <c r="AV308" s="70"/>
      <c r="AW308" s="70"/>
      <c r="AX308" s="70"/>
      <c r="AY308" s="55">
        <f>AT308+AV308+AW308+AX308</f>
        <v>39904</v>
      </c>
      <c r="AZ308" s="55">
        <f>AU308+AX308</f>
        <v>0</v>
      </c>
      <c r="BA308" s="70"/>
      <c r="BB308" s="70"/>
      <c r="BC308" s="70"/>
      <c r="BD308" s="70"/>
      <c r="BE308" s="55">
        <f>AY308+BA308+BB308+BC308+BD308</f>
        <v>39904</v>
      </c>
      <c r="BF308" s="56">
        <f>AZ308+BD308</f>
        <v>0</v>
      </c>
      <c r="BG308" s="55"/>
      <c r="BH308" s="55">
        <v>-2</v>
      </c>
      <c r="BI308" s="55"/>
      <c r="BJ308" s="71"/>
      <c r="BK308" s="71"/>
      <c r="BL308" s="55">
        <f>BE308+BG308+BH308+BI308+BJ308+BK308</f>
        <v>39902</v>
      </c>
      <c r="BM308" s="55">
        <f>BF308+BK308</f>
        <v>0</v>
      </c>
      <c r="BN308" s="70"/>
      <c r="BO308" s="70"/>
      <c r="BP308" s="70"/>
      <c r="BQ308" s="70"/>
      <c r="BR308" s="55">
        <f>BL308+BN308+BO308+BP308+BQ308</f>
        <v>39902</v>
      </c>
      <c r="BS308" s="55">
        <f>BM308+BQ308</f>
        <v>0</v>
      </c>
      <c r="BT308" s="55">
        <v>-600</v>
      </c>
      <c r="BU308" s="72"/>
      <c r="BV308" s="55">
        <v>-113</v>
      </c>
      <c r="BW308" s="72"/>
      <c r="BX308" s="72"/>
      <c r="BY308" s="55">
        <f>BR308+BT308+BU308+BV308+BW308+BX308</f>
        <v>39189</v>
      </c>
      <c r="BZ308" s="55">
        <f>BS308+BX308</f>
        <v>0</v>
      </c>
      <c r="CA308" s="70"/>
      <c r="CB308" s="70"/>
      <c r="CC308" s="70"/>
      <c r="CD308" s="70"/>
      <c r="CE308" s="70"/>
      <c r="CF308" s="55">
        <f>BY308+CA308+CB308+CC308+CE308</f>
        <v>39189</v>
      </c>
      <c r="CG308" s="55">
        <f>BZ308+CE308</f>
        <v>0</v>
      </c>
      <c r="CH308" s="55">
        <v>-1513</v>
      </c>
      <c r="CI308" s="56">
        <v>-148</v>
      </c>
      <c r="CJ308" s="55">
        <v>-880</v>
      </c>
      <c r="CK308" s="55"/>
      <c r="CL308" s="55"/>
      <c r="CM308" s="70"/>
      <c r="CN308" s="70"/>
      <c r="CO308" s="55">
        <f>CF308+CH308+CI308+CJ308+CM308+CN308</f>
        <v>36648</v>
      </c>
      <c r="CP308" s="55">
        <f>CG308+CN308</f>
        <v>0</v>
      </c>
      <c r="CQ308" s="55"/>
      <c r="CR308" s="55">
        <v>-3</v>
      </c>
      <c r="CS308" s="55">
        <f>-955-844</f>
        <v>-1799</v>
      </c>
      <c r="CT308" s="55"/>
      <c r="CU308" s="55">
        <v>12</v>
      </c>
      <c r="CV308" s="70"/>
      <c r="CW308" s="55">
        <f>CO308+CQ308+CR308+CS308+CT308+CU308+CV308</f>
        <v>34858</v>
      </c>
      <c r="CX308" s="55">
        <f>CP308+CV308</f>
        <v>0</v>
      </c>
      <c r="CY308" s="55"/>
      <c r="CZ308" s="56">
        <v>-623</v>
      </c>
      <c r="DA308" s="70"/>
      <c r="DB308" s="56"/>
      <c r="DC308" s="70"/>
      <c r="DD308" s="70"/>
      <c r="DE308" s="55">
        <f>CW308+CY308+CZ308+DA308+DB308+DC308+DD308</f>
        <v>34235</v>
      </c>
      <c r="DF308" s="55">
        <f>CX308+DD308</f>
        <v>0</v>
      </c>
    </row>
    <row r="309" spans="1:110" s="14" customFormat="1" ht="34.5" hidden="1" customHeight="1">
      <c r="A309" s="89" t="s">
        <v>576</v>
      </c>
      <c r="B309" s="64" t="s">
        <v>164</v>
      </c>
      <c r="C309" s="64" t="s">
        <v>135</v>
      </c>
      <c r="D309" s="65" t="s">
        <v>195</v>
      </c>
      <c r="E309" s="113"/>
      <c r="F309" s="66">
        <f t="shared" ref="F309:Q309" si="454">F310</f>
        <v>66079</v>
      </c>
      <c r="G309" s="66">
        <f t="shared" si="454"/>
        <v>8288</v>
      </c>
      <c r="H309" s="66">
        <f t="shared" si="454"/>
        <v>74367</v>
      </c>
      <c r="I309" s="66">
        <f t="shared" si="454"/>
        <v>0</v>
      </c>
      <c r="J309" s="66">
        <f t="shared" si="454"/>
        <v>79618</v>
      </c>
      <c r="K309" s="66">
        <f t="shared" si="454"/>
        <v>0</v>
      </c>
      <c r="L309" s="66">
        <f t="shared" si="454"/>
        <v>0</v>
      </c>
      <c r="M309" s="66">
        <f t="shared" si="454"/>
        <v>79618</v>
      </c>
      <c r="N309" s="66">
        <f t="shared" si="454"/>
        <v>-79618</v>
      </c>
      <c r="O309" s="66">
        <f t="shared" si="454"/>
        <v>0</v>
      </c>
      <c r="P309" s="66">
        <f t="shared" si="454"/>
        <v>0</v>
      </c>
      <c r="Q309" s="66">
        <f t="shared" si="454"/>
        <v>0</v>
      </c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2"/>
      <c r="AL309" s="72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1"/>
      <c r="BI309" s="71"/>
      <c r="BJ309" s="71"/>
      <c r="BK309" s="71"/>
      <c r="BL309" s="71"/>
      <c r="BM309" s="71"/>
      <c r="BN309" s="70"/>
      <c r="BO309" s="70"/>
      <c r="BP309" s="70"/>
      <c r="BQ309" s="70"/>
      <c r="BR309" s="70"/>
      <c r="BS309" s="70"/>
      <c r="BT309" s="72"/>
      <c r="BU309" s="72"/>
      <c r="BV309" s="72"/>
      <c r="BW309" s="72"/>
      <c r="BX309" s="72"/>
      <c r="BY309" s="72"/>
      <c r="BZ309" s="72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</row>
    <row r="310" spans="1:110" s="14" customFormat="1" ht="84.75" hidden="1" customHeight="1">
      <c r="A310" s="89" t="s">
        <v>284</v>
      </c>
      <c r="B310" s="64" t="s">
        <v>164</v>
      </c>
      <c r="C310" s="64" t="s">
        <v>135</v>
      </c>
      <c r="D310" s="65" t="s">
        <v>195</v>
      </c>
      <c r="E310" s="64" t="s">
        <v>150</v>
      </c>
      <c r="F310" s="55">
        <v>66079</v>
      </c>
      <c r="G310" s="55">
        <f>H310-F310</f>
        <v>8288</v>
      </c>
      <c r="H310" s="55">
        <v>74367</v>
      </c>
      <c r="I310" s="55"/>
      <c r="J310" s="55">
        <v>79618</v>
      </c>
      <c r="K310" s="70"/>
      <c r="L310" s="70"/>
      <c r="M310" s="55">
        <v>79618</v>
      </c>
      <c r="N310" s="55">
        <f>O310-M310</f>
        <v>-79618</v>
      </c>
      <c r="O310" s="55"/>
      <c r="P310" s="55"/>
      <c r="Q310" s="55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2"/>
      <c r="AL310" s="72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1"/>
      <c r="BH310" s="71"/>
      <c r="BI310" s="71"/>
      <c r="BJ310" s="71"/>
      <c r="BK310" s="71"/>
      <c r="BL310" s="71"/>
      <c r="BM310" s="71"/>
      <c r="BN310" s="70"/>
      <c r="BO310" s="70"/>
      <c r="BP310" s="70"/>
      <c r="BQ310" s="70"/>
      <c r="BR310" s="70"/>
      <c r="BS310" s="70"/>
      <c r="BT310" s="72"/>
      <c r="BU310" s="72"/>
      <c r="BV310" s="72"/>
      <c r="BW310" s="72"/>
      <c r="BX310" s="72"/>
      <c r="BY310" s="72"/>
      <c r="BZ310" s="72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</row>
    <row r="311" spans="1:110" s="14" customFormat="1" ht="152.25" customHeight="1">
      <c r="A311" s="89" t="s">
        <v>577</v>
      </c>
      <c r="B311" s="64" t="s">
        <v>164</v>
      </c>
      <c r="C311" s="64" t="s">
        <v>135</v>
      </c>
      <c r="D311" s="65" t="s">
        <v>195</v>
      </c>
      <c r="E311" s="64"/>
      <c r="F311" s="55"/>
      <c r="G311" s="55"/>
      <c r="H311" s="55"/>
      <c r="I311" s="55"/>
      <c r="J311" s="55"/>
      <c r="K311" s="70"/>
      <c r="L311" s="70"/>
      <c r="M311" s="55"/>
      <c r="N311" s="55">
        <f t="shared" ref="N311:AO311" si="455">N312</f>
        <v>69241</v>
      </c>
      <c r="O311" s="55">
        <f t="shared" si="455"/>
        <v>69241</v>
      </c>
      <c r="P311" s="55">
        <f t="shared" si="455"/>
        <v>0</v>
      </c>
      <c r="Q311" s="55">
        <f t="shared" si="455"/>
        <v>69241</v>
      </c>
      <c r="R311" s="55">
        <f t="shared" si="455"/>
        <v>0</v>
      </c>
      <c r="S311" s="55">
        <f t="shared" si="455"/>
        <v>0</v>
      </c>
      <c r="T311" s="55">
        <f t="shared" si="455"/>
        <v>69241</v>
      </c>
      <c r="U311" s="55">
        <f t="shared" si="455"/>
        <v>69241</v>
      </c>
      <c r="V311" s="55">
        <f t="shared" si="455"/>
        <v>0</v>
      </c>
      <c r="W311" s="55">
        <f t="shared" si="455"/>
        <v>0</v>
      </c>
      <c r="X311" s="55">
        <f t="shared" si="455"/>
        <v>69241</v>
      </c>
      <c r="Y311" s="55">
        <f t="shared" si="455"/>
        <v>69241</v>
      </c>
      <c r="Z311" s="55">
        <f t="shared" si="455"/>
        <v>0</v>
      </c>
      <c r="AA311" s="55">
        <f t="shared" si="455"/>
        <v>69241</v>
      </c>
      <c r="AB311" s="55">
        <f t="shared" si="455"/>
        <v>69241</v>
      </c>
      <c r="AC311" s="55">
        <f t="shared" si="455"/>
        <v>0</v>
      </c>
      <c r="AD311" s="55">
        <f t="shared" si="455"/>
        <v>0</v>
      </c>
      <c r="AE311" s="55"/>
      <c r="AF311" s="55">
        <f t="shared" si="455"/>
        <v>69241</v>
      </c>
      <c r="AG311" s="55">
        <f t="shared" si="455"/>
        <v>0</v>
      </c>
      <c r="AH311" s="55">
        <f t="shared" si="455"/>
        <v>69241</v>
      </c>
      <c r="AI311" s="55">
        <f t="shared" si="455"/>
        <v>0</v>
      </c>
      <c r="AJ311" s="55">
        <f t="shared" si="455"/>
        <v>0</v>
      </c>
      <c r="AK311" s="55">
        <f t="shared" si="455"/>
        <v>69241</v>
      </c>
      <c r="AL311" s="55">
        <f t="shared" si="455"/>
        <v>0</v>
      </c>
      <c r="AM311" s="55">
        <f t="shared" si="455"/>
        <v>-69241</v>
      </c>
      <c r="AN311" s="55">
        <f t="shared" si="455"/>
        <v>0</v>
      </c>
      <c r="AO311" s="55">
        <f t="shared" si="455"/>
        <v>0</v>
      </c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>
        <f>BC312</f>
        <v>18637</v>
      </c>
      <c r="BD311" s="70"/>
      <c r="BE311" s="55">
        <f>BE312</f>
        <v>18637</v>
      </c>
      <c r="BF311" s="55">
        <f t="shared" ref="BF311:DF311" si="456">BF312</f>
        <v>0</v>
      </c>
      <c r="BG311" s="55">
        <f t="shared" si="456"/>
        <v>0</v>
      </c>
      <c r="BH311" s="55">
        <f t="shared" si="456"/>
        <v>0</v>
      </c>
      <c r="BI311" s="55">
        <f t="shared" si="456"/>
        <v>0</v>
      </c>
      <c r="BJ311" s="55">
        <f t="shared" si="456"/>
        <v>0</v>
      </c>
      <c r="BK311" s="55">
        <f t="shared" si="456"/>
        <v>0</v>
      </c>
      <c r="BL311" s="55">
        <f t="shared" si="456"/>
        <v>18637</v>
      </c>
      <c r="BM311" s="55">
        <f t="shared" si="456"/>
        <v>0</v>
      </c>
      <c r="BN311" s="55">
        <f t="shared" si="456"/>
        <v>0</v>
      </c>
      <c r="BO311" s="55">
        <f t="shared" si="456"/>
        <v>0</v>
      </c>
      <c r="BP311" s="55">
        <f t="shared" si="456"/>
        <v>0</v>
      </c>
      <c r="BQ311" s="55">
        <f t="shared" si="456"/>
        <v>0</v>
      </c>
      <c r="BR311" s="55">
        <f t="shared" si="456"/>
        <v>18637</v>
      </c>
      <c r="BS311" s="55">
        <f t="shared" si="456"/>
        <v>0</v>
      </c>
      <c r="BT311" s="55">
        <f t="shared" si="456"/>
        <v>0</v>
      </c>
      <c r="BU311" s="55">
        <f t="shared" si="456"/>
        <v>0</v>
      </c>
      <c r="BV311" s="55">
        <f t="shared" si="456"/>
        <v>0</v>
      </c>
      <c r="BW311" s="55">
        <f t="shared" si="456"/>
        <v>0</v>
      </c>
      <c r="BX311" s="55">
        <f t="shared" si="456"/>
        <v>0</v>
      </c>
      <c r="BY311" s="55">
        <f t="shared" si="456"/>
        <v>18637</v>
      </c>
      <c r="BZ311" s="55">
        <f t="shared" si="456"/>
        <v>0</v>
      </c>
      <c r="CA311" s="55">
        <f t="shared" si="456"/>
        <v>0</v>
      </c>
      <c r="CB311" s="55">
        <f t="shared" si="456"/>
        <v>0</v>
      </c>
      <c r="CC311" s="55">
        <f t="shared" si="456"/>
        <v>0</v>
      </c>
      <c r="CD311" s="55">
        <f t="shared" si="456"/>
        <v>0</v>
      </c>
      <c r="CE311" s="55">
        <f t="shared" si="456"/>
        <v>0</v>
      </c>
      <c r="CF311" s="55">
        <f t="shared" si="456"/>
        <v>18637</v>
      </c>
      <c r="CG311" s="55">
        <f t="shared" si="456"/>
        <v>0</v>
      </c>
      <c r="CH311" s="55">
        <f t="shared" si="456"/>
        <v>0</v>
      </c>
      <c r="CI311" s="55">
        <f t="shared" si="456"/>
        <v>0</v>
      </c>
      <c r="CJ311" s="55">
        <f t="shared" si="456"/>
        <v>0</v>
      </c>
      <c r="CK311" s="55"/>
      <c r="CL311" s="55"/>
      <c r="CM311" s="55">
        <f t="shared" si="456"/>
        <v>0</v>
      </c>
      <c r="CN311" s="55">
        <f t="shared" si="456"/>
        <v>0</v>
      </c>
      <c r="CO311" s="55">
        <f t="shared" si="456"/>
        <v>18637</v>
      </c>
      <c r="CP311" s="55">
        <f t="shared" si="456"/>
        <v>0</v>
      </c>
      <c r="CQ311" s="55">
        <f t="shared" si="456"/>
        <v>0</v>
      </c>
      <c r="CR311" s="55">
        <f t="shared" si="456"/>
        <v>0</v>
      </c>
      <c r="CS311" s="55">
        <f t="shared" si="456"/>
        <v>0</v>
      </c>
      <c r="CT311" s="55">
        <f t="shared" si="456"/>
        <v>0</v>
      </c>
      <c r="CU311" s="55">
        <f t="shared" si="456"/>
        <v>0</v>
      </c>
      <c r="CV311" s="55">
        <f t="shared" si="456"/>
        <v>0</v>
      </c>
      <c r="CW311" s="55">
        <f t="shared" si="456"/>
        <v>18637</v>
      </c>
      <c r="CX311" s="55">
        <f t="shared" si="456"/>
        <v>0</v>
      </c>
      <c r="CY311" s="55">
        <f t="shared" si="456"/>
        <v>0</v>
      </c>
      <c r="CZ311" s="55">
        <f t="shared" si="456"/>
        <v>0</v>
      </c>
      <c r="DA311" s="55">
        <f t="shared" si="456"/>
        <v>0</v>
      </c>
      <c r="DB311" s="55">
        <f t="shared" si="456"/>
        <v>0</v>
      </c>
      <c r="DC311" s="55">
        <f t="shared" si="456"/>
        <v>0</v>
      </c>
      <c r="DD311" s="55">
        <f t="shared" si="456"/>
        <v>0</v>
      </c>
      <c r="DE311" s="55">
        <f t="shared" si="456"/>
        <v>18637</v>
      </c>
      <c r="DF311" s="55">
        <f t="shared" si="456"/>
        <v>0</v>
      </c>
    </row>
    <row r="312" spans="1:110" s="14" customFormat="1" ht="85.5" customHeight="1">
      <c r="A312" s="89" t="s">
        <v>284</v>
      </c>
      <c r="B312" s="64" t="s">
        <v>164</v>
      </c>
      <c r="C312" s="64" t="s">
        <v>135</v>
      </c>
      <c r="D312" s="65" t="s">
        <v>195</v>
      </c>
      <c r="E312" s="64" t="s">
        <v>150</v>
      </c>
      <c r="F312" s="55"/>
      <c r="G312" s="55"/>
      <c r="H312" s="55"/>
      <c r="I312" s="55"/>
      <c r="J312" s="55"/>
      <c r="K312" s="70"/>
      <c r="L312" s="70"/>
      <c r="M312" s="55"/>
      <c r="N312" s="55">
        <f>O312-M312</f>
        <v>69241</v>
      </c>
      <c r="O312" s="55">
        <v>69241</v>
      </c>
      <c r="P312" s="55"/>
      <c r="Q312" s="55">
        <v>69241</v>
      </c>
      <c r="R312" s="70"/>
      <c r="S312" s="70"/>
      <c r="T312" s="55">
        <f>O312+R312</f>
        <v>69241</v>
      </c>
      <c r="U312" s="55">
        <f>Q312+S312</f>
        <v>69241</v>
      </c>
      <c r="V312" s="70"/>
      <c r="W312" s="70"/>
      <c r="X312" s="55">
        <f>T312+V312</f>
        <v>69241</v>
      </c>
      <c r="Y312" s="55">
        <f>U312+W312</f>
        <v>69241</v>
      </c>
      <c r="Z312" s="70"/>
      <c r="AA312" s="55">
        <f>X312+Z312</f>
        <v>69241</v>
      </c>
      <c r="AB312" s="55">
        <f>Y312</f>
        <v>69241</v>
      </c>
      <c r="AC312" s="70"/>
      <c r="AD312" s="70"/>
      <c r="AE312" s="70"/>
      <c r="AF312" s="55">
        <f>AA312+AC312</f>
        <v>69241</v>
      </c>
      <c r="AG312" s="70"/>
      <c r="AH312" s="55">
        <f>AB312</f>
        <v>69241</v>
      </c>
      <c r="AI312" s="70"/>
      <c r="AJ312" s="70"/>
      <c r="AK312" s="55">
        <f>AF312+AI312</f>
        <v>69241</v>
      </c>
      <c r="AL312" s="55">
        <f>AG312</f>
        <v>0</v>
      </c>
      <c r="AM312" s="55">
        <f>AN312-AK312</f>
        <v>-69241</v>
      </c>
      <c r="AN312" s="57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>
        <v>18637</v>
      </c>
      <c r="BD312" s="70"/>
      <c r="BE312" s="55">
        <f>AY312+BA312+BB312+BC312+BD312</f>
        <v>18637</v>
      </c>
      <c r="BF312" s="56">
        <f>AZ312+BD312</f>
        <v>0</v>
      </c>
      <c r="BG312" s="55"/>
      <c r="BH312" s="55"/>
      <c r="BI312" s="71"/>
      <c r="BJ312" s="71"/>
      <c r="BK312" s="71"/>
      <c r="BL312" s="55">
        <f>BE312+BG312+BH312+BI312+BJ312+BK312</f>
        <v>18637</v>
      </c>
      <c r="BM312" s="55">
        <f>BF312+BK312</f>
        <v>0</v>
      </c>
      <c r="BN312" s="70"/>
      <c r="BO312" s="70"/>
      <c r="BP312" s="70"/>
      <c r="BQ312" s="70"/>
      <c r="BR312" s="55">
        <f>BL312+BN312+BO312+BP312+BQ312</f>
        <v>18637</v>
      </c>
      <c r="BS312" s="55">
        <f>BM312+BQ312</f>
        <v>0</v>
      </c>
      <c r="BT312" s="72"/>
      <c r="BU312" s="72"/>
      <c r="BV312" s="72"/>
      <c r="BW312" s="72"/>
      <c r="BX312" s="72"/>
      <c r="BY312" s="55">
        <f>BR312+BT312+BU312+BV312+BW312+BX312</f>
        <v>18637</v>
      </c>
      <c r="BZ312" s="55">
        <f>BS312+BX312</f>
        <v>0</v>
      </c>
      <c r="CA312" s="70"/>
      <c r="CB312" s="70"/>
      <c r="CC312" s="70"/>
      <c r="CD312" s="70"/>
      <c r="CE312" s="70"/>
      <c r="CF312" s="55">
        <f>BY312+CA312+CB312+CC312+CE312</f>
        <v>18637</v>
      </c>
      <c r="CG312" s="55">
        <f>BZ312+CE312</f>
        <v>0</v>
      </c>
      <c r="CH312" s="70"/>
      <c r="CI312" s="70"/>
      <c r="CJ312" s="70"/>
      <c r="CK312" s="70"/>
      <c r="CL312" s="70"/>
      <c r="CM312" s="70"/>
      <c r="CN312" s="70"/>
      <c r="CO312" s="55">
        <f>CF312+CH312+CI312+CJ312+CM312+CN312</f>
        <v>18637</v>
      </c>
      <c r="CP312" s="55">
        <f>CG312+CN312</f>
        <v>0</v>
      </c>
      <c r="CQ312" s="55"/>
      <c r="CR312" s="70"/>
      <c r="CS312" s="70"/>
      <c r="CT312" s="70"/>
      <c r="CU312" s="70"/>
      <c r="CV312" s="70"/>
      <c r="CW312" s="55">
        <f>CO312+CQ312+CR312+CS312+CT312+CU312+CV312</f>
        <v>18637</v>
      </c>
      <c r="CX312" s="55">
        <f>CP312+CV312</f>
        <v>0</v>
      </c>
      <c r="CY312" s="55"/>
      <c r="CZ312" s="70"/>
      <c r="DA312" s="70"/>
      <c r="DB312" s="70"/>
      <c r="DC312" s="70"/>
      <c r="DD312" s="70"/>
      <c r="DE312" s="55">
        <f>CW312+CY312+CZ312+DA312+DB312+DC312+DD312</f>
        <v>18637</v>
      </c>
      <c r="DF312" s="55">
        <f>CX312+DD312</f>
        <v>0</v>
      </c>
    </row>
    <row r="313" spans="1:110" s="14" customFormat="1" ht="51.75" customHeight="1">
      <c r="A313" s="63" t="s">
        <v>295</v>
      </c>
      <c r="B313" s="64" t="s">
        <v>164</v>
      </c>
      <c r="C313" s="64" t="s">
        <v>135</v>
      </c>
      <c r="D313" s="65" t="s">
        <v>203</v>
      </c>
      <c r="E313" s="64"/>
      <c r="F313" s="66">
        <f t="shared" ref="F313:Q313" si="457">F314</f>
        <v>352</v>
      </c>
      <c r="G313" s="66">
        <f t="shared" si="457"/>
        <v>-352</v>
      </c>
      <c r="H313" s="66">
        <f t="shared" si="457"/>
        <v>0</v>
      </c>
      <c r="I313" s="66">
        <f t="shared" si="457"/>
        <v>0</v>
      </c>
      <c r="J313" s="66">
        <f t="shared" si="457"/>
        <v>0</v>
      </c>
      <c r="K313" s="66">
        <f t="shared" si="457"/>
        <v>0</v>
      </c>
      <c r="L313" s="66">
        <f t="shared" si="457"/>
        <v>0</v>
      </c>
      <c r="M313" s="66">
        <f t="shared" si="457"/>
        <v>0</v>
      </c>
      <c r="N313" s="66">
        <f>N314</f>
        <v>0</v>
      </c>
      <c r="O313" s="66">
        <f t="shared" si="457"/>
        <v>0</v>
      </c>
      <c r="P313" s="66">
        <f t="shared" si="457"/>
        <v>0</v>
      </c>
      <c r="Q313" s="66">
        <f t="shared" si="457"/>
        <v>0</v>
      </c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2"/>
      <c r="AL313" s="72"/>
      <c r="AM313" s="55">
        <f t="shared" ref="AM313:CX313" si="458">AM314</f>
        <v>11000</v>
      </c>
      <c r="AN313" s="55">
        <f t="shared" si="458"/>
        <v>11000</v>
      </c>
      <c r="AO313" s="55">
        <f t="shared" si="458"/>
        <v>0</v>
      </c>
      <c r="AP313" s="55">
        <f t="shared" si="458"/>
        <v>0</v>
      </c>
      <c r="AQ313" s="55">
        <f t="shared" si="458"/>
        <v>11000</v>
      </c>
      <c r="AR313" s="55">
        <f t="shared" si="458"/>
        <v>0</v>
      </c>
      <c r="AS313" s="55">
        <f t="shared" si="458"/>
        <v>0</v>
      </c>
      <c r="AT313" s="55">
        <f t="shared" si="458"/>
        <v>11000</v>
      </c>
      <c r="AU313" s="55">
        <f t="shared" si="458"/>
        <v>0</v>
      </c>
      <c r="AV313" s="55">
        <f t="shared" si="458"/>
        <v>0</v>
      </c>
      <c r="AW313" s="55">
        <f t="shared" si="458"/>
        <v>0</v>
      </c>
      <c r="AX313" s="55">
        <f t="shared" si="458"/>
        <v>0</v>
      </c>
      <c r="AY313" s="55">
        <f t="shared" si="458"/>
        <v>11000</v>
      </c>
      <c r="AZ313" s="55">
        <f t="shared" si="458"/>
        <v>0</v>
      </c>
      <c r="BA313" s="55">
        <f t="shared" si="458"/>
        <v>0</v>
      </c>
      <c r="BB313" s="55">
        <f t="shared" si="458"/>
        <v>0</v>
      </c>
      <c r="BC313" s="55">
        <f t="shared" si="458"/>
        <v>0</v>
      </c>
      <c r="BD313" s="55">
        <f t="shared" si="458"/>
        <v>0</v>
      </c>
      <c r="BE313" s="55">
        <f t="shared" si="458"/>
        <v>11000</v>
      </c>
      <c r="BF313" s="55">
        <f t="shared" si="458"/>
        <v>0</v>
      </c>
      <c r="BG313" s="55">
        <f t="shared" si="458"/>
        <v>0</v>
      </c>
      <c r="BH313" s="55">
        <f t="shared" si="458"/>
        <v>0</v>
      </c>
      <c r="BI313" s="55">
        <f t="shared" si="458"/>
        <v>1643</v>
      </c>
      <c r="BJ313" s="55">
        <f t="shared" si="458"/>
        <v>0</v>
      </c>
      <c r="BK313" s="55">
        <f t="shared" si="458"/>
        <v>0</v>
      </c>
      <c r="BL313" s="55">
        <f t="shared" si="458"/>
        <v>12643</v>
      </c>
      <c r="BM313" s="55">
        <f t="shared" si="458"/>
        <v>0</v>
      </c>
      <c r="BN313" s="55">
        <f t="shared" si="458"/>
        <v>0</v>
      </c>
      <c r="BO313" s="55">
        <f t="shared" si="458"/>
        <v>0</v>
      </c>
      <c r="BP313" s="55">
        <f t="shared" si="458"/>
        <v>0</v>
      </c>
      <c r="BQ313" s="55">
        <f t="shared" si="458"/>
        <v>0</v>
      </c>
      <c r="BR313" s="55">
        <f t="shared" si="458"/>
        <v>12643</v>
      </c>
      <c r="BS313" s="55">
        <f t="shared" si="458"/>
        <v>0</v>
      </c>
      <c r="BT313" s="55">
        <f t="shared" si="458"/>
        <v>0</v>
      </c>
      <c r="BU313" s="55">
        <f t="shared" si="458"/>
        <v>0</v>
      </c>
      <c r="BV313" s="55">
        <f t="shared" si="458"/>
        <v>0</v>
      </c>
      <c r="BW313" s="55">
        <f t="shared" si="458"/>
        <v>0</v>
      </c>
      <c r="BX313" s="55">
        <f t="shared" si="458"/>
        <v>0</v>
      </c>
      <c r="BY313" s="55">
        <f t="shared" si="458"/>
        <v>12643</v>
      </c>
      <c r="BZ313" s="55">
        <f t="shared" si="458"/>
        <v>0</v>
      </c>
      <c r="CA313" s="55">
        <f t="shared" si="458"/>
        <v>237</v>
      </c>
      <c r="CB313" s="55">
        <f t="shared" si="458"/>
        <v>0</v>
      </c>
      <c r="CC313" s="55">
        <f t="shared" si="458"/>
        <v>0</v>
      </c>
      <c r="CD313" s="55">
        <f t="shared" si="458"/>
        <v>0</v>
      </c>
      <c r="CE313" s="55">
        <f t="shared" si="458"/>
        <v>0</v>
      </c>
      <c r="CF313" s="55">
        <f t="shared" si="458"/>
        <v>12880</v>
      </c>
      <c r="CG313" s="55">
        <f t="shared" si="458"/>
        <v>0</v>
      </c>
      <c r="CH313" s="55">
        <f t="shared" si="458"/>
        <v>0</v>
      </c>
      <c r="CI313" s="55">
        <f t="shared" si="458"/>
        <v>0</v>
      </c>
      <c r="CJ313" s="55">
        <f t="shared" si="458"/>
        <v>0</v>
      </c>
      <c r="CK313" s="55"/>
      <c r="CL313" s="55"/>
      <c r="CM313" s="55">
        <f t="shared" si="458"/>
        <v>0</v>
      </c>
      <c r="CN313" s="55">
        <f t="shared" si="458"/>
        <v>0</v>
      </c>
      <c r="CO313" s="55">
        <f t="shared" si="458"/>
        <v>12880</v>
      </c>
      <c r="CP313" s="55">
        <f t="shared" si="458"/>
        <v>0</v>
      </c>
      <c r="CQ313" s="55">
        <f t="shared" si="458"/>
        <v>0</v>
      </c>
      <c r="CR313" s="55">
        <f t="shared" si="458"/>
        <v>0</v>
      </c>
      <c r="CS313" s="55">
        <f t="shared" si="458"/>
        <v>0</v>
      </c>
      <c r="CT313" s="55">
        <f t="shared" si="458"/>
        <v>0</v>
      </c>
      <c r="CU313" s="55">
        <f t="shared" si="458"/>
        <v>0</v>
      </c>
      <c r="CV313" s="55">
        <f t="shared" si="458"/>
        <v>0</v>
      </c>
      <c r="CW313" s="55">
        <f t="shared" si="458"/>
        <v>12880</v>
      </c>
      <c r="CX313" s="55">
        <f t="shared" si="458"/>
        <v>0</v>
      </c>
      <c r="CY313" s="55">
        <f t="shared" ref="CY313:DF313" si="459">CY314</f>
        <v>0</v>
      </c>
      <c r="CZ313" s="55">
        <f t="shared" si="459"/>
        <v>0</v>
      </c>
      <c r="DA313" s="55">
        <f t="shared" si="459"/>
        <v>0</v>
      </c>
      <c r="DB313" s="55">
        <f t="shared" si="459"/>
        <v>0</v>
      </c>
      <c r="DC313" s="55">
        <f t="shared" si="459"/>
        <v>0</v>
      </c>
      <c r="DD313" s="55">
        <f t="shared" si="459"/>
        <v>0</v>
      </c>
      <c r="DE313" s="55">
        <f t="shared" si="459"/>
        <v>12880</v>
      </c>
      <c r="DF313" s="55">
        <f t="shared" si="459"/>
        <v>0</v>
      </c>
    </row>
    <row r="314" spans="1:110" s="14" customFormat="1" ht="98.25" customHeight="1">
      <c r="A314" s="89" t="s">
        <v>284</v>
      </c>
      <c r="B314" s="64" t="s">
        <v>164</v>
      </c>
      <c r="C314" s="64" t="s">
        <v>135</v>
      </c>
      <c r="D314" s="65" t="s">
        <v>203</v>
      </c>
      <c r="E314" s="64" t="s">
        <v>150</v>
      </c>
      <c r="F314" s="55">
        <v>352</v>
      </c>
      <c r="G314" s="55">
        <f>H314-F314</f>
        <v>-352</v>
      </c>
      <c r="H314" s="56">
        <f>373-373</f>
        <v>0</v>
      </c>
      <c r="I314" s="56"/>
      <c r="J314" s="56">
        <f>400-400</f>
        <v>0</v>
      </c>
      <c r="K314" s="70"/>
      <c r="L314" s="70"/>
      <c r="M314" s="55"/>
      <c r="N314" s="55">
        <f>O314-M314</f>
        <v>0</v>
      </c>
      <c r="O314" s="55"/>
      <c r="P314" s="55"/>
      <c r="Q314" s="55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2"/>
      <c r="AL314" s="72"/>
      <c r="AM314" s="55">
        <f>AN314-AK314</f>
        <v>11000</v>
      </c>
      <c r="AN314" s="55">
        <v>11000</v>
      </c>
      <c r="AO314" s="70"/>
      <c r="AP314" s="70"/>
      <c r="AQ314" s="55">
        <f>AN314+AP314</f>
        <v>11000</v>
      </c>
      <c r="AR314" s="56">
        <f>AO314</f>
        <v>0</v>
      </c>
      <c r="AS314" s="70"/>
      <c r="AT314" s="55">
        <f>AQ314+AS314</f>
        <v>11000</v>
      </c>
      <c r="AU314" s="56">
        <f>AR314</f>
        <v>0</v>
      </c>
      <c r="AV314" s="70"/>
      <c r="AW314" s="70"/>
      <c r="AX314" s="70"/>
      <c r="AY314" s="55">
        <f>AT314+AV314+AW314+AX314</f>
        <v>11000</v>
      </c>
      <c r="AZ314" s="55">
        <f>AU314+AX314</f>
        <v>0</v>
      </c>
      <c r="BA314" s="70"/>
      <c r="BB314" s="70"/>
      <c r="BC314" s="70"/>
      <c r="BD314" s="70"/>
      <c r="BE314" s="55">
        <f>AY314+BA314+BB314+BC314+BD314</f>
        <v>11000</v>
      </c>
      <c r="BF314" s="56">
        <f>AZ314+BD314</f>
        <v>0</v>
      </c>
      <c r="BG314" s="55"/>
      <c r="BH314" s="55"/>
      <c r="BI314" s="55">
        <v>1643</v>
      </c>
      <c r="BJ314" s="71"/>
      <c r="BK314" s="71"/>
      <c r="BL314" s="55">
        <f>BE314+BG314+BH314+BI314+BJ314+BK314</f>
        <v>12643</v>
      </c>
      <c r="BM314" s="55">
        <f>BF314+BK314</f>
        <v>0</v>
      </c>
      <c r="BN314" s="70"/>
      <c r="BO314" s="70"/>
      <c r="BP314" s="70"/>
      <c r="BQ314" s="70"/>
      <c r="BR314" s="55">
        <f>BL314+BN314+BO314+BP314+BQ314</f>
        <v>12643</v>
      </c>
      <c r="BS314" s="55">
        <f>BM314+BQ314</f>
        <v>0</v>
      </c>
      <c r="BT314" s="72"/>
      <c r="BU314" s="72"/>
      <c r="BV314" s="72"/>
      <c r="BW314" s="72"/>
      <c r="BX314" s="72"/>
      <c r="BY314" s="55">
        <f>BR314+BT314+BU314+BV314+BW314+BX314</f>
        <v>12643</v>
      </c>
      <c r="BZ314" s="55">
        <f>BS314+BX314</f>
        <v>0</v>
      </c>
      <c r="CA314" s="56">
        <v>237</v>
      </c>
      <c r="CB314" s="70"/>
      <c r="CC314" s="70"/>
      <c r="CD314" s="70"/>
      <c r="CE314" s="70"/>
      <c r="CF314" s="55">
        <f>BY314+CA314+CB314+CC314+CE314</f>
        <v>12880</v>
      </c>
      <c r="CG314" s="55">
        <f>BZ314+CE314</f>
        <v>0</v>
      </c>
      <c r="CH314" s="70"/>
      <c r="CI314" s="70"/>
      <c r="CJ314" s="70"/>
      <c r="CK314" s="70"/>
      <c r="CL314" s="70"/>
      <c r="CM314" s="70"/>
      <c r="CN314" s="70"/>
      <c r="CO314" s="55">
        <f>CF314+CH314+CI314+CJ314+CM314+CN314</f>
        <v>12880</v>
      </c>
      <c r="CP314" s="55">
        <f>CG314+CN314</f>
        <v>0</v>
      </c>
      <c r="CQ314" s="55"/>
      <c r="CR314" s="70"/>
      <c r="CS314" s="70"/>
      <c r="CT314" s="70"/>
      <c r="CU314" s="70"/>
      <c r="CV314" s="70"/>
      <c r="CW314" s="55">
        <f>CO314+CQ314+CR314+CS314+CT314+CU314+CV314</f>
        <v>12880</v>
      </c>
      <c r="CX314" s="55">
        <f>CP314+CV314</f>
        <v>0</v>
      </c>
      <c r="CY314" s="55"/>
      <c r="CZ314" s="70"/>
      <c r="DA314" s="70"/>
      <c r="DB314" s="70"/>
      <c r="DC314" s="70"/>
      <c r="DD314" s="70"/>
      <c r="DE314" s="55">
        <f>CW314+CY314+CZ314+DA314+DB314+DC314+DD314</f>
        <v>12880</v>
      </c>
      <c r="DF314" s="55">
        <f>CX314+DD314</f>
        <v>0</v>
      </c>
    </row>
    <row r="315" spans="1:110" s="14" customFormat="1" ht="123" hidden="1" customHeight="1">
      <c r="A315" s="89" t="s">
        <v>298</v>
      </c>
      <c r="B315" s="64" t="s">
        <v>164</v>
      </c>
      <c r="C315" s="64" t="s">
        <v>135</v>
      </c>
      <c r="D315" s="65" t="s">
        <v>297</v>
      </c>
      <c r="E315" s="64"/>
      <c r="F315" s="55"/>
      <c r="G315" s="55"/>
      <c r="H315" s="56"/>
      <c r="I315" s="56"/>
      <c r="J315" s="56"/>
      <c r="K315" s="70"/>
      <c r="L315" s="70"/>
      <c r="M315" s="55"/>
      <c r="N315" s="55">
        <f t="shared" ref="N315:BZ315" si="460">N316</f>
        <v>612</v>
      </c>
      <c r="O315" s="55">
        <f t="shared" si="460"/>
        <v>612</v>
      </c>
      <c r="P315" s="55">
        <f t="shared" si="460"/>
        <v>0</v>
      </c>
      <c r="Q315" s="55">
        <f t="shared" si="460"/>
        <v>612</v>
      </c>
      <c r="R315" s="55">
        <f t="shared" si="460"/>
        <v>0</v>
      </c>
      <c r="S315" s="55">
        <f t="shared" si="460"/>
        <v>0</v>
      </c>
      <c r="T315" s="55">
        <f t="shared" si="460"/>
        <v>612</v>
      </c>
      <c r="U315" s="55">
        <f t="shared" si="460"/>
        <v>612</v>
      </c>
      <c r="V315" s="55">
        <f t="shared" si="460"/>
        <v>0</v>
      </c>
      <c r="W315" s="55">
        <f t="shared" si="460"/>
        <v>0</v>
      </c>
      <c r="X315" s="55">
        <f t="shared" si="460"/>
        <v>612</v>
      </c>
      <c r="Y315" s="55">
        <f t="shared" si="460"/>
        <v>612</v>
      </c>
      <c r="Z315" s="55">
        <f t="shared" si="460"/>
        <v>0</v>
      </c>
      <c r="AA315" s="55">
        <f t="shared" si="460"/>
        <v>612</v>
      </c>
      <c r="AB315" s="55">
        <f t="shared" si="460"/>
        <v>612</v>
      </c>
      <c r="AC315" s="55">
        <f t="shared" si="460"/>
        <v>0</v>
      </c>
      <c r="AD315" s="55">
        <f t="shared" si="460"/>
        <v>0</v>
      </c>
      <c r="AE315" s="55"/>
      <c r="AF315" s="55">
        <f t="shared" si="460"/>
        <v>612</v>
      </c>
      <c r="AG315" s="55">
        <f t="shared" si="460"/>
        <v>0</v>
      </c>
      <c r="AH315" s="55">
        <f t="shared" si="460"/>
        <v>612</v>
      </c>
      <c r="AI315" s="55">
        <f t="shared" si="460"/>
        <v>0</v>
      </c>
      <c r="AJ315" s="55">
        <f t="shared" si="460"/>
        <v>0</v>
      </c>
      <c r="AK315" s="55">
        <f t="shared" si="460"/>
        <v>612</v>
      </c>
      <c r="AL315" s="55">
        <f t="shared" si="460"/>
        <v>0</v>
      </c>
      <c r="AM315" s="55">
        <f t="shared" si="460"/>
        <v>1388</v>
      </c>
      <c r="AN315" s="55">
        <f t="shared" si="460"/>
        <v>2000</v>
      </c>
      <c r="AO315" s="55">
        <f t="shared" si="460"/>
        <v>0</v>
      </c>
      <c r="AP315" s="55">
        <f t="shared" si="460"/>
        <v>0</v>
      </c>
      <c r="AQ315" s="55">
        <f t="shared" si="460"/>
        <v>2000</v>
      </c>
      <c r="AR315" s="55">
        <f t="shared" si="460"/>
        <v>0</v>
      </c>
      <c r="AS315" s="55">
        <f t="shared" si="460"/>
        <v>0</v>
      </c>
      <c r="AT315" s="55">
        <f t="shared" si="460"/>
        <v>2000</v>
      </c>
      <c r="AU315" s="55">
        <f t="shared" si="460"/>
        <v>0</v>
      </c>
      <c r="AV315" s="55">
        <f t="shared" si="460"/>
        <v>0</v>
      </c>
      <c r="AW315" s="55">
        <f t="shared" si="460"/>
        <v>0</v>
      </c>
      <c r="AX315" s="55">
        <f t="shared" si="460"/>
        <v>0</v>
      </c>
      <c r="AY315" s="55">
        <f t="shared" si="460"/>
        <v>2000</v>
      </c>
      <c r="AZ315" s="55">
        <f t="shared" si="460"/>
        <v>0</v>
      </c>
      <c r="BA315" s="55">
        <f t="shared" si="460"/>
        <v>0</v>
      </c>
      <c r="BB315" s="55">
        <f t="shared" si="460"/>
        <v>0</v>
      </c>
      <c r="BC315" s="55">
        <f t="shared" si="460"/>
        <v>0</v>
      </c>
      <c r="BD315" s="55">
        <f t="shared" si="460"/>
        <v>0</v>
      </c>
      <c r="BE315" s="55">
        <f t="shared" si="460"/>
        <v>2000</v>
      </c>
      <c r="BF315" s="55">
        <f t="shared" si="460"/>
        <v>0</v>
      </c>
      <c r="BG315" s="55">
        <f t="shared" si="460"/>
        <v>0</v>
      </c>
      <c r="BH315" s="55">
        <f t="shared" si="460"/>
        <v>0</v>
      </c>
      <c r="BI315" s="55">
        <f t="shared" si="460"/>
        <v>0</v>
      </c>
      <c r="BJ315" s="55">
        <f t="shared" si="460"/>
        <v>0</v>
      </c>
      <c r="BK315" s="55">
        <f t="shared" si="460"/>
        <v>0</v>
      </c>
      <c r="BL315" s="55">
        <f t="shared" si="460"/>
        <v>2000</v>
      </c>
      <c r="BM315" s="55">
        <f t="shared" si="460"/>
        <v>0</v>
      </c>
      <c r="BN315" s="55">
        <f t="shared" si="460"/>
        <v>0</v>
      </c>
      <c r="BO315" s="55">
        <f t="shared" si="460"/>
        <v>0</v>
      </c>
      <c r="BP315" s="55">
        <f t="shared" si="460"/>
        <v>0</v>
      </c>
      <c r="BQ315" s="55">
        <f t="shared" si="460"/>
        <v>0</v>
      </c>
      <c r="BR315" s="55">
        <f t="shared" si="460"/>
        <v>2000</v>
      </c>
      <c r="BS315" s="55">
        <f t="shared" si="460"/>
        <v>0</v>
      </c>
      <c r="BT315" s="55">
        <f t="shared" si="460"/>
        <v>0</v>
      </c>
      <c r="BU315" s="55">
        <f t="shared" si="460"/>
        <v>0</v>
      </c>
      <c r="BV315" s="55">
        <f t="shared" si="460"/>
        <v>0</v>
      </c>
      <c r="BW315" s="55">
        <f t="shared" si="460"/>
        <v>0</v>
      </c>
      <c r="BX315" s="55">
        <f t="shared" si="460"/>
        <v>0</v>
      </c>
      <c r="BY315" s="55">
        <f t="shared" si="460"/>
        <v>2000</v>
      </c>
      <c r="BZ315" s="55">
        <f t="shared" si="460"/>
        <v>0</v>
      </c>
      <c r="CA315" s="55">
        <f t="shared" ref="CA315:CP315" si="461">CA316</f>
        <v>0</v>
      </c>
      <c r="CB315" s="55">
        <f t="shared" si="461"/>
        <v>0</v>
      </c>
      <c r="CC315" s="55">
        <f t="shared" si="461"/>
        <v>0</v>
      </c>
      <c r="CD315" s="55">
        <f t="shared" si="461"/>
        <v>0</v>
      </c>
      <c r="CE315" s="55">
        <f t="shared" si="461"/>
        <v>0</v>
      </c>
      <c r="CF315" s="55">
        <f t="shared" si="461"/>
        <v>2000</v>
      </c>
      <c r="CG315" s="55">
        <f t="shared" si="461"/>
        <v>0</v>
      </c>
      <c r="CH315" s="55">
        <f t="shared" si="461"/>
        <v>0</v>
      </c>
      <c r="CI315" s="55">
        <f t="shared" si="461"/>
        <v>0</v>
      </c>
      <c r="CJ315" s="55">
        <f t="shared" si="461"/>
        <v>-2000</v>
      </c>
      <c r="CK315" s="55"/>
      <c r="CL315" s="55"/>
      <c r="CM315" s="55">
        <f t="shared" si="461"/>
        <v>0</v>
      </c>
      <c r="CN315" s="55">
        <f t="shared" si="461"/>
        <v>0</v>
      </c>
      <c r="CO315" s="55">
        <f t="shared" si="461"/>
        <v>0</v>
      </c>
      <c r="CP315" s="55">
        <f t="shared" si="461"/>
        <v>0</v>
      </c>
      <c r="CQ315" s="55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</row>
    <row r="316" spans="1:110" s="14" customFormat="1" ht="82.5" hidden="1" customHeight="1">
      <c r="A316" s="89" t="s">
        <v>284</v>
      </c>
      <c r="B316" s="64" t="s">
        <v>164</v>
      </c>
      <c r="C316" s="64" t="s">
        <v>135</v>
      </c>
      <c r="D316" s="65" t="s">
        <v>297</v>
      </c>
      <c r="E316" s="64" t="s">
        <v>150</v>
      </c>
      <c r="F316" s="55"/>
      <c r="G316" s="55"/>
      <c r="H316" s="56"/>
      <c r="I316" s="56"/>
      <c r="J316" s="56"/>
      <c r="K316" s="70"/>
      <c r="L316" s="70"/>
      <c r="M316" s="55"/>
      <c r="N316" s="55">
        <f>O316-M316</f>
        <v>612</v>
      </c>
      <c r="O316" s="55">
        <v>612</v>
      </c>
      <c r="P316" s="55"/>
      <c r="Q316" s="55">
        <v>612</v>
      </c>
      <c r="R316" s="70"/>
      <c r="S316" s="70"/>
      <c r="T316" s="55">
        <f>O316+R316</f>
        <v>612</v>
      </c>
      <c r="U316" s="55">
        <f>Q316+S316</f>
        <v>612</v>
      </c>
      <c r="V316" s="70"/>
      <c r="W316" s="70"/>
      <c r="X316" s="55">
        <f>T316+V316</f>
        <v>612</v>
      </c>
      <c r="Y316" s="55">
        <f>U316+W316</f>
        <v>612</v>
      </c>
      <c r="Z316" s="70"/>
      <c r="AA316" s="55">
        <f>X316+Z316</f>
        <v>612</v>
      </c>
      <c r="AB316" s="55">
        <f>Y316</f>
        <v>612</v>
      </c>
      <c r="AC316" s="70"/>
      <c r="AD316" s="70"/>
      <c r="AE316" s="70"/>
      <c r="AF316" s="55">
        <f>AA316+AC316</f>
        <v>612</v>
      </c>
      <c r="AG316" s="70"/>
      <c r="AH316" s="55">
        <f>AB316</f>
        <v>612</v>
      </c>
      <c r="AI316" s="70"/>
      <c r="AJ316" s="70"/>
      <c r="AK316" s="55">
        <f>AF316+AI316</f>
        <v>612</v>
      </c>
      <c r="AL316" s="55">
        <f>AG316</f>
        <v>0</v>
      </c>
      <c r="AM316" s="55">
        <f>AN316-AK316</f>
        <v>1388</v>
      </c>
      <c r="AN316" s="55">
        <v>2000</v>
      </c>
      <c r="AO316" s="70"/>
      <c r="AP316" s="70"/>
      <c r="AQ316" s="55">
        <f>AN316+AP316</f>
        <v>2000</v>
      </c>
      <c r="AR316" s="56">
        <f>AO316</f>
        <v>0</v>
      </c>
      <c r="AS316" s="70"/>
      <c r="AT316" s="55">
        <f>AQ316+AS316</f>
        <v>2000</v>
      </c>
      <c r="AU316" s="56">
        <f>AR316</f>
        <v>0</v>
      </c>
      <c r="AV316" s="70"/>
      <c r="AW316" s="70"/>
      <c r="AX316" s="70"/>
      <c r="AY316" s="55">
        <f>AT316+AV316+AW316+AX316</f>
        <v>2000</v>
      </c>
      <c r="AZ316" s="55">
        <f>AU316+AX316</f>
        <v>0</v>
      </c>
      <c r="BA316" s="70"/>
      <c r="BB316" s="70"/>
      <c r="BC316" s="70"/>
      <c r="BD316" s="70"/>
      <c r="BE316" s="55">
        <f>AY316+BA316+BB316+BC316+BD316</f>
        <v>2000</v>
      </c>
      <c r="BF316" s="56">
        <f>AZ316+BD316</f>
        <v>0</v>
      </c>
      <c r="BG316" s="55"/>
      <c r="BH316" s="55"/>
      <c r="BI316" s="71"/>
      <c r="BJ316" s="71"/>
      <c r="BK316" s="71"/>
      <c r="BL316" s="55">
        <f>BE316+BG316+BH316+BI316+BJ316+BK316</f>
        <v>2000</v>
      </c>
      <c r="BM316" s="55">
        <f>BF316+BK316</f>
        <v>0</v>
      </c>
      <c r="BN316" s="70"/>
      <c r="BO316" s="70"/>
      <c r="BP316" s="70"/>
      <c r="BQ316" s="70"/>
      <c r="BR316" s="55">
        <f>BL316+BN316+BO316+BP316+BQ316</f>
        <v>2000</v>
      </c>
      <c r="BS316" s="55">
        <f>BM316+BQ316</f>
        <v>0</v>
      </c>
      <c r="BT316" s="72"/>
      <c r="BU316" s="72"/>
      <c r="BV316" s="72"/>
      <c r="BW316" s="72"/>
      <c r="BX316" s="72"/>
      <c r="BY316" s="55">
        <f>BR316+BT316+BU316+BV316+BW316+BX316</f>
        <v>2000</v>
      </c>
      <c r="BZ316" s="55">
        <f>BS316+BX316</f>
        <v>0</v>
      </c>
      <c r="CA316" s="70"/>
      <c r="CB316" s="70"/>
      <c r="CC316" s="70"/>
      <c r="CD316" s="70"/>
      <c r="CE316" s="70"/>
      <c r="CF316" s="55">
        <f>BY316+CA316+CB316+CC316+CE316</f>
        <v>2000</v>
      </c>
      <c r="CG316" s="55">
        <f>BZ316+CE316</f>
        <v>0</v>
      </c>
      <c r="CH316" s="70"/>
      <c r="CI316" s="70"/>
      <c r="CJ316" s="55">
        <v>-2000</v>
      </c>
      <c r="CK316" s="55"/>
      <c r="CL316" s="55"/>
      <c r="CM316" s="70"/>
      <c r="CN316" s="70"/>
      <c r="CO316" s="55">
        <f>CF316+CH316+CI316+CJ316+CM316+CN316</f>
        <v>0</v>
      </c>
      <c r="CP316" s="55">
        <f>CG316+CN316</f>
        <v>0</v>
      </c>
      <c r="CQ316" s="55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</row>
    <row r="317" spans="1:110" s="14" customFormat="1" ht="89.25" customHeight="1">
      <c r="A317" s="89" t="s">
        <v>416</v>
      </c>
      <c r="B317" s="64" t="s">
        <v>164</v>
      </c>
      <c r="C317" s="64" t="s">
        <v>135</v>
      </c>
      <c r="D317" s="65" t="s">
        <v>417</v>
      </c>
      <c r="E317" s="64"/>
      <c r="F317" s="55"/>
      <c r="G317" s="55"/>
      <c r="H317" s="56"/>
      <c r="I317" s="56"/>
      <c r="J317" s="56"/>
      <c r="K317" s="70"/>
      <c r="L317" s="70"/>
      <c r="M317" s="55"/>
      <c r="N317" s="55"/>
      <c r="O317" s="55"/>
      <c r="P317" s="55"/>
      <c r="Q317" s="55"/>
      <c r="R317" s="70"/>
      <c r="S317" s="70"/>
      <c r="T317" s="55"/>
      <c r="U317" s="55"/>
      <c r="V317" s="70"/>
      <c r="W317" s="70"/>
      <c r="X317" s="55"/>
      <c r="Y317" s="55"/>
      <c r="Z317" s="70"/>
      <c r="AA317" s="55"/>
      <c r="AB317" s="55"/>
      <c r="AC317" s="70"/>
      <c r="AD317" s="70"/>
      <c r="AE317" s="70"/>
      <c r="AF317" s="55"/>
      <c r="AG317" s="70"/>
      <c r="AH317" s="55"/>
      <c r="AI317" s="70"/>
      <c r="AJ317" s="70"/>
      <c r="AK317" s="55"/>
      <c r="AL317" s="55"/>
      <c r="AM317" s="55">
        <f t="shared" ref="AM317:CX317" si="462">AM318</f>
        <v>4225</v>
      </c>
      <c r="AN317" s="55">
        <f t="shared" si="462"/>
        <v>4225</v>
      </c>
      <c r="AO317" s="55">
        <f t="shared" si="462"/>
        <v>0</v>
      </c>
      <c r="AP317" s="55">
        <f t="shared" si="462"/>
        <v>0</v>
      </c>
      <c r="AQ317" s="55">
        <f t="shared" si="462"/>
        <v>4225</v>
      </c>
      <c r="AR317" s="55">
        <f t="shared" si="462"/>
        <v>0</v>
      </c>
      <c r="AS317" s="55">
        <f t="shared" si="462"/>
        <v>0</v>
      </c>
      <c r="AT317" s="55">
        <f t="shared" si="462"/>
        <v>4225</v>
      </c>
      <c r="AU317" s="55">
        <f t="shared" si="462"/>
        <v>0</v>
      </c>
      <c r="AV317" s="55">
        <f t="shared" si="462"/>
        <v>0</v>
      </c>
      <c r="AW317" s="55">
        <f t="shared" si="462"/>
        <v>0</v>
      </c>
      <c r="AX317" s="55">
        <f t="shared" si="462"/>
        <v>0</v>
      </c>
      <c r="AY317" s="55">
        <f t="shared" si="462"/>
        <v>4225</v>
      </c>
      <c r="AZ317" s="55">
        <f t="shared" si="462"/>
        <v>0</v>
      </c>
      <c r="BA317" s="55">
        <f t="shared" si="462"/>
        <v>0</v>
      </c>
      <c r="BB317" s="55">
        <f t="shared" si="462"/>
        <v>0</v>
      </c>
      <c r="BC317" s="55">
        <f t="shared" si="462"/>
        <v>0</v>
      </c>
      <c r="BD317" s="55">
        <f t="shared" si="462"/>
        <v>0</v>
      </c>
      <c r="BE317" s="55">
        <f t="shared" si="462"/>
        <v>4225</v>
      </c>
      <c r="BF317" s="55">
        <f t="shared" si="462"/>
        <v>0</v>
      </c>
      <c r="BG317" s="55">
        <f t="shared" si="462"/>
        <v>0</v>
      </c>
      <c r="BH317" s="55">
        <f t="shared" si="462"/>
        <v>0</v>
      </c>
      <c r="BI317" s="55">
        <f t="shared" si="462"/>
        <v>0</v>
      </c>
      <c r="BJ317" s="55">
        <f t="shared" si="462"/>
        <v>0</v>
      </c>
      <c r="BK317" s="55">
        <f t="shared" si="462"/>
        <v>0</v>
      </c>
      <c r="BL317" s="55">
        <f t="shared" si="462"/>
        <v>4225</v>
      </c>
      <c r="BM317" s="55">
        <f t="shared" si="462"/>
        <v>0</v>
      </c>
      <c r="BN317" s="55">
        <f t="shared" si="462"/>
        <v>0</v>
      </c>
      <c r="BO317" s="55">
        <f t="shared" si="462"/>
        <v>0</v>
      </c>
      <c r="BP317" s="55">
        <f t="shared" si="462"/>
        <v>0</v>
      </c>
      <c r="BQ317" s="55">
        <f t="shared" si="462"/>
        <v>0</v>
      </c>
      <c r="BR317" s="55">
        <f t="shared" si="462"/>
        <v>4225</v>
      </c>
      <c r="BS317" s="55">
        <f t="shared" si="462"/>
        <v>0</v>
      </c>
      <c r="BT317" s="55">
        <f t="shared" si="462"/>
        <v>0</v>
      </c>
      <c r="BU317" s="55">
        <f t="shared" si="462"/>
        <v>0</v>
      </c>
      <c r="BV317" s="55">
        <f t="shared" si="462"/>
        <v>0</v>
      </c>
      <c r="BW317" s="55">
        <f t="shared" si="462"/>
        <v>0</v>
      </c>
      <c r="BX317" s="55">
        <f t="shared" si="462"/>
        <v>0</v>
      </c>
      <c r="BY317" s="55">
        <f t="shared" si="462"/>
        <v>4225</v>
      </c>
      <c r="BZ317" s="55">
        <f t="shared" si="462"/>
        <v>0</v>
      </c>
      <c r="CA317" s="55">
        <f t="shared" si="462"/>
        <v>0</v>
      </c>
      <c r="CB317" s="55">
        <f t="shared" si="462"/>
        <v>0</v>
      </c>
      <c r="CC317" s="55">
        <f t="shared" si="462"/>
        <v>0</v>
      </c>
      <c r="CD317" s="55">
        <f t="shared" si="462"/>
        <v>0</v>
      </c>
      <c r="CE317" s="55">
        <f t="shared" si="462"/>
        <v>0</v>
      </c>
      <c r="CF317" s="55">
        <f t="shared" si="462"/>
        <v>4225</v>
      </c>
      <c r="CG317" s="55">
        <f t="shared" si="462"/>
        <v>0</v>
      </c>
      <c r="CH317" s="55">
        <f t="shared" si="462"/>
        <v>0</v>
      </c>
      <c r="CI317" s="55">
        <f t="shared" si="462"/>
        <v>0</v>
      </c>
      <c r="CJ317" s="55">
        <f t="shared" si="462"/>
        <v>0</v>
      </c>
      <c r="CK317" s="55"/>
      <c r="CL317" s="55"/>
      <c r="CM317" s="55">
        <f t="shared" si="462"/>
        <v>0</v>
      </c>
      <c r="CN317" s="55">
        <f t="shared" si="462"/>
        <v>0</v>
      </c>
      <c r="CO317" s="55">
        <f t="shared" si="462"/>
        <v>4225</v>
      </c>
      <c r="CP317" s="55">
        <f t="shared" si="462"/>
        <v>0</v>
      </c>
      <c r="CQ317" s="55">
        <f t="shared" si="462"/>
        <v>0</v>
      </c>
      <c r="CR317" s="55">
        <f t="shared" si="462"/>
        <v>0</v>
      </c>
      <c r="CS317" s="55">
        <f t="shared" si="462"/>
        <v>0</v>
      </c>
      <c r="CT317" s="55">
        <f t="shared" si="462"/>
        <v>0</v>
      </c>
      <c r="CU317" s="55">
        <f t="shared" si="462"/>
        <v>0</v>
      </c>
      <c r="CV317" s="55">
        <f t="shared" si="462"/>
        <v>0</v>
      </c>
      <c r="CW317" s="55">
        <f t="shared" si="462"/>
        <v>4225</v>
      </c>
      <c r="CX317" s="55">
        <f t="shared" si="462"/>
        <v>0</v>
      </c>
      <c r="CY317" s="55">
        <f t="shared" ref="CY317:DF317" si="463">CY318</f>
        <v>0</v>
      </c>
      <c r="CZ317" s="55">
        <f t="shared" si="463"/>
        <v>0</v>
      </c>
      <c r="DA317" s="55">
        <f t="shared" si="463"/>
        <v>0</v>
      </c>
      <c r="DB317" s="55">
        <f t="shared" si="463"/>
        <v>0</v>
      </c>
      <c r="DC317" s="55">
        <f t="shared" si="463"/>
        <v>0</v>
      </c>
      <c r="DD317" s="55">
        <f t="shared" si="463"/>
        <v>0</v>
      </c>
      <c r="DE317" s="55">
        <f t="shared" si="463"/>
        <v>4225</v>
      </c>
      <c r="DF317" s="55">
        <f t="shared" si="463"/>
        <v>0</v>
      </c>
    </row>
    <row r="318" spans="1:110" s="14" customFormat="1" ht="99.75" customHeight="1">
      <c r="A318" s="89" t="s">
        <v>284</v>
      </c>
      <c r="B318" s="64" t="s">
        <v>164</v>
      </c>
      <c r="C318" s="64" t="s">
        <v>135</v>
      </c>
      <c r="D318" s="65" t="s">
        <v>417</v>
      </c>
      <c r="E318" s="64" t="s">
        <v>150</v>
      </c>
      <c r="F318" s="55"/>
      <c r="G318" s="55"/>
      <c r="H318" s="56"/>
      <c r="I318" s="56"/>
      <c r="J318" s="56"/>
      <c r="K318" s="70"/>
      <c r="L318" s="70"/>
      <c r="M318" s="55"/>
      <c r="N318" s="55"/>
      <c r="O318" s="55"/>
      <c r="P318" s="55"/>
      <c r="Q318" s="55"/>
      <c r="R318" s="70"/>
      <c r="S318" s="70"/>
      <c r="T318" s="55"/>
      <c r="U318" s="55"/>
      <c r="V318" s="70"/>
      <c r="W318" s="70"/>
      <c r="X318" s="55"/>
      <c r="Y318" s="55"/>
      <c r="Z318" s="70"/>
      <c r="AA318" s="55"/>
      <c r="AB318" s="55"/>
      <c r="AC318" s="70"/>
      <c r="AD318" s="70"/>
      <c r="AE318" s="70"/>
      <c r="AF318" s="55"/>
      <c r="AG318" s="70"/>
      <c r="AH318" s="55"/>
      <c r="AI318" s="70"/>
      <c r="AJ318" s="70"/>
      <c r="AK318" s="55"/>
      <c r="AL318" s="55"/>
      <c r="AM318" s="55">
        <f>AN318-AK318</f>
        <v>4225</v>
      </c>
      <c r="AN318" s="55">
        <v>4225</v>
      </c>
      <c r="AO318" s="70"/>
      <c r="AP318" s="70"/>
      <c r="AQ318" s="55">
        <f>AN318+AP318</f>
        <v>4225</v>
      </c>
      <c r="AR318" s="56">
        <f>AO318</f>
        <v>0</v>
      </c>
      <c r="AS318" s="70"/>
      <c r="AT318" s="55">
        <f>AQ318+AS318</f>
        <v>4225</v>
      </c>
      <c r="AU318" s="56">
        <f>AR318</f>
        <v>0</v>
      </c>
      <c r="AV318" s="70"/>
      <c r="AW318" s="70"/>
      <c r="AX318" s="70"/>
      <c r="AY318" s="55">
        <f>AT318+AV318+AW318+AX318</f>
        <v>4225</v>
      </c>
      <c r="AZ318" s="55">
        <f>AU318+AX318</f>
        <v>0</v>
      </c>
      <c r="BA318" s="70"/>
      <c r="BB318" s="70"/>
      <c r="BC318" s="70"/>
      <c r="BD318" s="70"/>
      <c r="BE318" s="55">
        <f>AY318+BA318+BB318+BC318+BD318</f>
        <v>4225</v>
      </c>
      <c r="BF318" s="56">
        <f>AZ318+BD318</f>
        <v>0</v>
      </c>
      <c r="BG318" s="55"/>
      <c r="BH318" s="55"/>
      <c r="BI318" s="71"/>
      <c r="BJ318" s="71"/>
      <c r="BK318" s="71"/>
      <c r="BL318" s="55">
        <f>BE318+BG318+BH318+BI318+BJ318+BK318</f>
        <v>4225</v>
      </c>
      <c r="BM318" s="55">
        <f>BF318+BK318</f>
        <v>0</v>
      </c>
      <c r="BN318" s="70"/>
      <c r="BO318" s="70"/>
      <c r="BP318" s="70"/>
      <c r="BQ318" s="70"/>
      <c r="BR318" s="55">
        <f>BL318+BN318+BO318+BP318+BQ318</f>
        <v>4225</v>
      </c>
      <c r="BS318" s="55">
        <f>BM318+BQ318</f>
        <v>0</v>
      </c>
      <c r="BT318" s="72"/>
      <c r="BU318" s="72"/>
      <c r="BV318" s="72"/>
      <c r="BW318" s="72"/>
      <c r="BX318" s="72"/>
      <c r="BY318" s="55">
        <f>BR318+BT318+BU318+BV318+BW318+BX318</f>
        <v>4225</v>
      </c>
      <c r="BZ318" s="55">
        <f>BS318+BX318</f>
        <v>0</v>
      </c>
      <c r="CA318" s="70"/>
      <c r="CB318" s="70"/>
      <c r="CC318" s="70"/>
      <c r="CD318" s="70"/>
      <c r="CE318" s="70"/>
      <c r="CF318" s="55">
        <f>BY318+CA318+CB318+CC318+CE318</f>
        <v>4225</v>
      </c>
      <c r="CG318" s="55">
        <f>BZ318+CE318</f>
        <v>0</v>
      </c>
      <c r="CH318" s="70"/>
      <c r="CI318" s="70"/>
      <c r="CJ318" s="70"/>
      <c r="CK318" s="70"/>
      <c r="CL318" s="70"/>
      <c r="CM318" s="70"/>
      <c r="CN318" s="70"/>
      <c r="CO318" s="55">
        <f>CF318+CH318+CI318+CJ318+CM318+CN318</f>
        <v>4225</v>
      </c>
      <c r="CP318" s="55">
        <f>CG318+CN318</f>
        <v>0</v>
      </c>
      <c r="CQ318" s="55"/>
      <c r="CR318" s="70"/>
      <c r="CS318" s="70"/>
      <c r="CT318" s="70"/>
      <c r="CU318" s="70"/>
      <c r="CV318" s="70"/>
      <c r="CW318" s="55">
        <f>CO318+CQ318+CR318+CS318+CT318+CU318+CV318</f>
        <v>4225</v>
      </c>
      <c r="CX318" s="55">
        <f>CP318+CV318</f>
        <v>0</v>
      </c>
      <c r="CY318" s="55"/>
      <c r="CZ318" s="70"/>
      <c r="DA318" s="70"/>
      <c r="DB318" s="70"/>
      <c r="DC318" s="70"/>
      <c r="DD318" s="70"/>
      <c r="DE318" s="55">
        <f>CW318+CY318+CZ318+DA318+DB318+DC318+DD318</f>
        <v>4225</v>
      </c>
      <c r="DF318" s="55">
        <f>CX318+DD318</f>
        <v>0</v>
      </c>
    </row>
    <row r="319" spans="1:110" s="14" customFormat="1" ht="237" customHeight="1">
      <c r="A319" s="89" t="s">
        <v>571</v>
      </c>
      <c r="B319" s="64" t="s">
        <v>164</v>
      </c>
      <c r="C319" s="64" t="s">
        <v>135</v>
      </c>
      <c r="D319" s="65" t="s">
        <v>299</v>
      </c>
      <c r="E319" s="64"/>
      <c r="F319" s="55"/>
      <c r="G319" s="55"/>
      <c r="H319" s="56"/>
      <c r="I319" s="56"/>
      <c r="J319" s="56"/>
      <c r="K319" s="70"/>
      <c r="L319" s="70"/>
      <c r="M319" s="55"/>
      <c r="N319" s="55">
        <f t="shared" ref="N319:BZ319" si="464">N320</f>
        <v>8496</v>
      </c>
      <c r="O319" s="55">
        <f t="shared" si="464"/>
        <v>8496</v>
      </c>
      <c r="P319" s="55">
        <f t="shared" si="464"/>
        <v>0</v>
      </c>
      <c r="Q319" s="55">
        <f t="shared" si="464"/>
        <v>8496</v>
      </c>
      <c r="R319" s="55">
        <f t="shared" si="464"/>
        <v>0</v>
      </c>
      <c r="S319" s="55">
        <f t="shared" si="464"/>
        <v>0</v>
      </c>
      <c r="T319" s="55">
        <f t="shared" si="464"/>
        <v>8496</v>
      </c>
      <c r="U319" s="55">
        <f t="shared" si="464"/>
        <v>8496</v>
      </c>
      <c r="V319" s="55">
        <f t="shared" si="464"/>
        <v>0</v>
      </c>
      <c r="W319" s="55">
        <f t="shared" si="464"/>
        <v>0</v>
      </c>
      <c r="X319" s="55">
        <f t="shared" si="464"/>
        <v>8496</v>
      </c>
      <c r="Y319" s="55">
        <f t="shared" si="464"/>
        <v>8496</v>
      </c>
      <c r="Z319" s="55">
        <f t="shared" si="464"/>
        <v>0</v>
      </c>
      <c r="AA319" s="55">
        <f t="shared" si="464"/>
        <v>8496</v>
      </c>
      <c r="AB319" s="55">
        <f t="shared" si="464"/>
        <v>8496</v>
      </c>
      <c r="AC319" s="55">
        <f t="shared" si="464"/>
        <v>0</v>
      </c>
      <c r="AD319" s="55">
        <f t="shared" si="464"/>
        <v>0</v>
      </c>
      <c r="AE319" s="55"/>
      <c r="AF319" s="55">
        <f t="shared" si="464"/>
        <v>8496</v>
      </c>
      <c r="AG319" s="55">
        <f t="shared" si="464"/>
        <v>0</v>
      </c>
      <c r="AH319" s="55">
        <f t="shared" si="464"/>
        <v>8496</v>
      </c>
      <c r="AI319" s="55">
        <f t="shared" si="464"/>
        <v>0</v>
      </c>
      <c r="AJ319" s="55">
        <f t="shared" si="464"/>
        <v>0</v>
      </c>
      <c r="AK319" s="55">
        <f t="shared" si="464"/>
        <v>8496</v>
      </c>
      <c r="AL319" s="55">
        <f t="shared" si="464"/>
        <v>0</v>
      </c>
      <c r="AM319" s="55">
        <f t="shared" si="464"/>
        <v>27366</v>
      </c>
      <c r="AN319" s="55">
        <f t="shared" si="464"/>
        <v>35862</v>
      </c>
      <c r="AO319" s="55">
        <f t="shared" si="464"/>
        <v>0</v>
      </c>
      <c r="AP319" s="55">
        <f t="shared" si="464"/>
        <v>0</v>
      </c>
      <c r="AQ319" s="55">
        <f t="shared" si="464"/>
        <v>35862</v>
      </c>
      <c r="AR319" s="55">
        <f t="shared" si="464"/>
        <v>0</v>
      </c>
      <c r="AS319" s="55">
        <f t="shared" si="464"/>
        <v>0</v>
      </c>
      <c r="AT319" s="55">
        <f t="shared" si="464"/>
        <v>35862</v>
      </c>
      <c r="AU319" s="55">
        <f t="shared" si="464"/>
        <v>0</v>
      </c>
      <c r="AV319" s="55">
        <f t="shared" si="464"/>
        <v>0</v>
      </c>
      <c r="AW319" s="55">
        <f t="shared" si="464"/>
        <v>0</v>
      </c>
      <c r="AX319" s="55">
        <f t="shared" si="464"/>
        <v>0</v>
      </c>
      <c r="AY319" s="55">
        <f t="shared" si="464"/>
        <v>35862</v>
      </c>
      <c r="AZ319" s="55">
        <f t="shared" si="464"/>
        <v>0</v>
      </c>
      <c r="BA319" s="55">
        <f t="shared" si="464"/>
        <v>0</v>
      </c>
      <c r="BB319" s="55">
        <f t="shared" si="464"/>
        <v>0</v>
      </c>
      <c r="BC319" s="55">
        <f t="shared" si="464"/>
        <v>0</v>
      </c>
      <c r="BD319" s="55">
        <f t="shared" si="464"/>
        <v>0</v>
      </c>
      <c r="BE319" s="55">
        <f t="shared" si="464"/>
        <v>35862</v>
      </c>
      <c r="BF319" s="55">
        <f t="shared" si="464"/>
        <v>0</v>
      </c>
      <c r="BG319" s="55">
        <f t="shared" si="464"/>
        <v>0</v>
      </c>
      <c r="BH319" s="55">
        <f t="shared" si="464"/>
        <v>0</v>
      </c>
      <c r="BI319" s="55">
        <f t="shared" si="464"/>
        <v>0</v>
      </c>
      <c r="BJ319" s="55">
        <f t="shared" si="464"/>
        <v>0</v>
      </c>
      <c r="BK319" s="55">
        <f t="shared" si="464"/>
        <v>0</v>
      </c>
      <c r="BL319" s="55">
        <f t="shared" si="464"/>
        <v>35862</v>
      </c>
      <c r="BM319" s="55">
        <f t="shared" si="464"/>
        <v>0</v>
      </c>
      <c r="BN319" s="55">
        <f t="shared" si="464"/>
        <v>0</v>
      </c>
      <c r="BO319" s="55">
        <f t="shared" si="464"/>
        <v>0</v>
      </c>
      <c r="BP319" s="55">
        <f t="shared" si="464"/>
        <v>0</v>
      </c>
      <c r="BQ319" s="55">
        <f t="shared" si="464"/>
        <v>0</v>
      </c>
      <c r="BR319" s="55">
        <f t="shared" si="464"/>
        <v>35862</v>
      </c>
      <c r="BS319" s="55">
        <f t="shared" si="464"/>
        <v>0</v>
      </c>
      <c r="BT319" s="55">
        <f t="shared" si="464"/>
        <v>0</v>
      </c>
      <c r="BU319" s="55">
        <f t="shared" si="464"/>
        <v>0</v>
      </c>
      <c r="BV319" s="55">
        <f t="shared" si="464"/>
        <v>0</v>
      </c>
      <c r="BW319" s="55">
        <f t="shared" si="464"/>
        <v>0</v>
      </c>
      <c r="BX319" s="55">
        <f t="shared" si="464"/>
        <v>0</v>
      </c>
      <c r="BY319" s="55">
        <f t="shared" si="464"/>
        <v>35862</v>
      </c>
      <c r="BZ319" s="55">
        <f t="shared" si="464"/>
        <v>0</v>
      </c>
      <c r="CA319" s="55">
        <f t="shared" ref="CA319:DF319" si="465">CA320</f>
        <v>0</v>
      </c>
      <c r="CB319" s="55">
        <f t="shared" si="465"/>
        <v>0</v>
      </c>
      <c r="CC319" s="55">
        <f t="shared" si="465"/>
        <v>0</v>
      </c>
      <c r="CD319" s="55">
        <f t="shared" si="465"/>
        <v>0</v>
      </c>
      <c r="CE319" s="55">
        <f t="shared" si="465"/>
        <v>0</v>
      </c>
      <c r="CF319" s="55">
        <f t="shared" si="465"/>
        <v>35862</v>
      </c>
      <c r="CG319" s="55">
        <f t="shared" si="465"/>
        <v>0</v>
      </c>
      <c r="CH319" s="55">
        <f t="shared" si="465"/>
        <v>0</v>
      </c>
      <c r="CI319" s="55">
        <f t="shared" si="465"/>
        <v>0</v>
      </c>
      <c r="CJ319" s="55">
        <f t="shared" si="465"/>
        <v>0</v>
      </c>
      <c r="CK319" s="55"/>
      <c r="CL319" s="55"/>
      <c r="CM319" s="55">
        <f t="shared" si="465"/>
        <v>0</v>
      </c>
      <c r="CN319" s="55">
        <f t="shared" si="465"/>
        <v>0</v>
      </c>
      <c r="CO319" s="55">
        <f t="shared" si="465"/>
        <v>35862</v>
      </c>
      <c r="CP319" s="55">
        <f t="shared" si="465"/>
        <v>0</v>
      </c>
      <c r="CQ319" s="55">
        <f t="shared" si="465"/>
        <v>0</v>
      </c>
      <c r="CR319" s="55">
        <f t="shared" si="465"/>
        <v>0</v>
      </c>
      <c r="CS319" s="55">
        <f t="shared" si="465"/>
        <v>0</v>
      </c>
      <c r="CT319" s="55">
        <f t="shared" si="465"/>
        <v>0</v>
      </c>
      <c r="CU319" s="55">
        <f t="shared" si="465"/>
        <v>0</v>
      </c>
      <c r="CV319" s="55">
        <f t="shared" si="465"/>
        <v>0</v>
      </c>
      <c r="CW319" s="55">
        <f t="shared" si="465"/>
        <v>35862</v>
      </c>
      <c r="CX319" s="55">
        <f t="shared" si="465"/>
        <v>0</v>
      </c>
      <c r="CY319" s="55">
        <f t="shared" si="465"/>
        <v>0</v>
      </c>
      <c r="CZ319" s="55">
        <f t="shared" si="465"/>
        <v>0</v>
      </c>
      <c r="DA319" s="55">
        <f t="shared" si="465"/>
        <v>0</v>
      </c>
      <c r="DB319" s="55">
        <f t="shared" si="465"/>
        <v>0</v>
      </c>
      <c r="DC319" s="55">
        <f t="shared" si="465"/>
        <v>0</v>
      </c>
      <c r="DD319" s="55">
        <f t="shared" si="465"/>
        <v>0</v>
      </c>
      <c r="DE319" s="55">
        <f t="shared" si="465"/>
        <v>35862</v>
      </c>
      <c r="DF319" s="55">
        <f t="shared" si="465"/>
        <v>0</v>
      </c>
    </row>
    <row r="320" spans="1:110" s="14" customFormat="1" ht="87" customHeight="1">
      <c r="A320" s="89" t="s">
        <v>284</v>
      </c>
      <c r="B320" s="64" t="s">
        <v>164</v>
      </c>
      <c r="C320" s="64" t="s">
        <v>135</v>
      </c>
      <c r="D320" s="65" t="s">
        <v>299</v>
      </c>
      <c r="E320" s="64" t="s">
        <v>150</v>
      </c>
      <c r="F320" s="55"/>
      <c r="G320" s="55"/>
      <c r="H320" s="56"/>
      <c r="I320" s="56"/>
      <c r="J320" s="56"/>
      <c r="K320" s="70"/>
      <c r="L320" s="70"/>
      <c r="M320" s="55"/>
      <c r="N320" s="55">
        <f>O320-M320</f>
        <v>8496</v>
      </c>
      <c r="O320" s="55">
        <v>8496</v>
      </c>
      <c r="P320" s="55"/>
      <c r="Q320" s="55">
        <v>8496</v>
      </c>
      <c r="R320" s="70"/>
      <c r="S320" s="70"/>
      <c r="T320" s="55">
        <f>O320+R320</f>
        <v>8496</v>
      </c>
      <c r="U320" s="55">
        <f>Q320+S320</f>
        <v>8496</v>
      </c>
      <c r="V320" s="70"/>
      <c r="W320" s="70"/>
      <c r="X320" s="55">
        <f>T320+V320</f>
        <v>8496</v>
      </c>
      <c r="Y320" s="55">
        <f>U320+W320</f>
        <v>8496</v>
      </c>
      <c r="Z320" s="70"/>
      <c r="AA320" s="55">
        <f>X320+Z320</f>
        <v>8496</v>
      </c>
      <c r="AB320" s="55">
        <f>Y320</f>
        <v>8496</v>
      </c>
      <c r="AC320" s="70"/>
      <c r="AD320" s="70"/>
      <c r="AE320" s="70"/>
      <c r="AF320" s="55">
        <f>AA320+AC320</f>
        <v>8496</v>
      </c>
      <c r="AG320" s="70"/>
      <c r="AH320" s="55">
        <f>AB320</f>
        <v>8496</v>
      </c>
      <c r="AI320" s="70"/>
      <c r="AJ320" s="70"/>
      <c r="AK320" s="55">
        <f>AF320+AI320</f>
        <v>8496</v>
      </c>
      <c r="AL320" s="55">
        <f>AG320</f>
        <v>0</v>
      </c>
      <c r="AM320" s="55">
        <f>AN320-AK320</f>
        <v>27366</v>
      </c>
      <c r="AN320" s="55">
        <v>35862</v>
      </c>
      <c r="AO320" s="70"/>
      <c r="AP320" s="70"/>
      <c r="AQ320" s="55">
        <f>AN320+AP320</f>
        <v>35862</v>
      </c>
      <c r="AR320" s="56">
        <f>AO320</f>
        <v>0</v>
      </c>
      <c r="AS320" s="70"/>
      <c r="AT320" s="55">
        <f>AQ320+AS320</f>
        <v>35862</v>
      </c>
      <c r="AU320" s="56">
        <f>AR320</f>
        <v>0</v>
      </c>
      <c r="AV320" s="70"/>
      <c r="AW320" s="70"/>
      <c r="AX320" s="70"/>
      <c r="AY320" s="55">
        <f>AT320+AV320+AW320+AX320</f>
        <v>35862</v>
      </c>
      <c r="AZ320" s="55">
        <f>AU320+AX320</f>
        <v>0</v>
      </c>
      <c r="BA320" s="55"/>
      <c r="BB320" s="70"/>
      <c r="BC320" s="55"/>
      <c r="BD320" s="70"/>
      <c r="BE320" s="55">
        <f>AY320+BA320+BB320+BC320+BD320</f>
        <v>35862</v>
      </c>
      <c r="BF320" s="56">
        <f>AZ320+BD320</f>
        <v>0</v>
      </c>
      <c r="BG320" s="55"/>
      <c r="BH320" s="55"/>
      <c r="BI320" s="71"/>
      <c r="BJ320" s="71"/>
      <c r="BK320" s="71"/>
      <c r="BL320" s="55">
        <f>BE320+BG320+BH320+BI320+BJ320+BK320</f>
        <v>35862</v>
      </c>
      <c r="BM320" s="55">
        <f>BF320+BK320</f>
        <v>0</v>
      </c>
      <c r="BN320" s="70"/>
      <c r="BO320" s="70"/>
      <c r="BP320" s="70"/>
      <c r="BQ320" s="70"/>
      <c r="BR320" s="55">
        <f>BL320+BN320+BO320+BP320+BQ320</f>
        <v>35862</v>
      </c>
      <c r="BS320" s="55">
        <f>BM320+BQ320</f>
        <v>0</v>
      </c>
      <c r="BT320" s="72"/>
      <c r="BU320" s="72"/>
      <c r="BV320" s="72"/>
      <c r="BW320" s="72"/>
      <c r="BX320" s="72"/>
      <c r="BY320" s="55">
        <f>BR320+BT320+BU320+BV320+BW320+BX320</f>
        <v>35862</v>
      </c>
      <c r="BZ320" s="55">
        <f>BS320+BX320</f>
        <v>0</v>
      </c>
      <c r="CA320" s="70"/>
      <c r="CB320" s="70"/>
      <c r="CC320" s="70"/>
      <c r="CD320" s="70"/>
      <c r="CE320" s="70"/>
      <c r="CF320" s="55">
        <f>BY320+CA320+CB320+CC320+CE320</f>
        <v>35862</v>
      </c>
      <c r="CG320" s="55">
        <f>BZ320+CE320</f>
        <v>0</v>
      </c>
      <c r="CH320" s="70"/>
      <c r="CI320" s="70"/>
      <c r="CJ320" s="70"/>
      <c r="CK320" s="70"/>
      <c r="CL320" s="70"/>
      <c r="CM320" s="70"/>
      <c r="CN320" s="70"/>
      <c r="CO320" s="55">
        <f>CF320+CH320+CI320+CJ320+CM320+CN320</f>
        <v>35862</v>
      </c>
      <c r="CP320" s="55">
        <f>CG320+CN320</f>
        <v>0</v>
      </c>
      <c r="CQ320" s="55"/>
      <c r="CR320" s="70"/>
      <c r="CS320" s="70"/>
      <c r="CT320" s="70"/>
      <c r="CU320" s="70"/>
      <c r="CV320" s="70"/>
      <c r="CW320" s="55">
        <f>CO320+CQ320+CR320+CS320+CT320+CU320+CV320</f>
        <v>35862</v>
      </c>
      <c r="CX320" s="55">
        <f>CP320+CV320</f>
        <v>0</v>
      </c>
      <c r="CY320" s="55"/>
      <c r="CZ320" s="70"/>
      <c r="DA320" s="70"/>
      <c r="DB320" s="70"/>
      <c r="DC320" s="70"/>
      <c r="DD320" s="70"/>
      <c r="DE320" s="55">
        <f>CW320+CY320+CZ320+DA320+DB320+DC320+DD320</f>
        <v>35862</v>
      </c>
      <c r="DF320" s="55">
        <f>CX320+DD320</f>
        <v>0</v>
      </c>
    </row>
    <row r="321" spans="1:110" s="14" customFormat="1" ht="188.25" customHeight="1">
      <c r="A321" s="114" t="s">
        <v>578</v>
      </c>
      <c r="B321" s="64" t="s">
        <v>164</v>
      </c>
      <c r="C321" s="64" t="s">
        <v>135</v>
      </c>
      <c r="D321" s="65" t="s">
        <v>306</v>
      </c>
      <c r="E321" s="64"/>
      <c r="F321" s="55"/>
      <c r="G321" s="55"/>
      <c r="H321" s="56"/>
      <c r="I321" s="56"/>
      <c r="J321" s="56"/>
      <c r="K321" s="70"/>
      <c r="L321" s="70"/>
      <c r="M321" s="55"/>
      <c r="N321" s="55">
        <f t="shared" ref="N321:BZ321" si="466">N322</f>
        <v>38071</v>
      </c>
      <c r="O321" s="55">
        <f t="shared" si="466"/>
        <v>38071</v>
      </c>
      <c r="P321" s="55">
        <f t="shared" si="466"/>
        <v>0</v>
      </c>
      <c r="Q321" s="55">
        <f t="shared" si="466"/>
        <v>38071</v>
      </c>
      <c r="R321" s="55">
        <f t="shared" si="466"/>
        <v>0</v>
      </c>
      <c r="S321" s="55">
        <f t="shared" si="466"/>
        <v>0</v>
      </c>
      <c r="T321" s="55">
        <f t="shared" si="466"/>
        <v>38071</v>
      </c>
      <c r="U321" s="55">
        <f t="shared" si="466"/>
        <v>38071</v>
      </c>
      <c r="V321" s="55">
        <f t="shared" si="466"/>
        <v>0</v>
      </c>
      <c r="W321" s="55">
        <f t="shared" si="466"/>
        <v>0</v>
      </c>
      <c r="X321" s="55">
        <f t="shared" si="466"/>
        <v>38071</v>
      </c>
      <c r="Y321" s="55">
        <f t="shared" si="466"/>
        <v>38071</v>
      </c>
      <c r="Z321" s="55">
        <f t="shared" si="466"/>
        <v>0</v>
      </c>
      <c r="AA321" s="55">
        <f t="shared" si="466"/>
        <v>38071</v>
      </c>
      <c r="AB321" s="55">
        <f t="shared" si="466"/>
        <v>38071</v>
      </c>
      <c r="AC321" s="55">
        <f t="shared" si="466"/>
        <v>0</v>
      </c>
      <c r="AD321" s="55">
        <f t="shared" si="466"/>
        <v>0</v>
      </c>
      <c r="AE321" s="55"/>
      <c r="AF321" s="55">
        <f t="shared" si="466"/>
        <v>38071</v>
      </c>
      <c r="AG321" s="55">
        <f t="shared" si="466"/>
        <v>0</v>
      </c>
      <c r="AH321" s="55">
        <f t="shared" si="466"/>
        <v>38071</v>
      </c>
      <c r="AI321" s="55">
        <f t="shared" si="466"/>
        <v>0</v>
      </c>
      <c r="AJ321" s="55">
        <f t="shared" si="466"/>
        <v>0</v>
      </c>
      <c r="AK321" s="55">
        <f t="shared" si="466"/>
        <v>38071</v>
      </c>
      <c r="AL321" s="55">
        <f t="shared" si="466"/>
        <v>0</v>
      </c>
      <c r="AM321" s="55">
        <f t="shared" si="466"/>
        <v>68929</v>
      </c>
      <c r="AN321" s="55">
        <f t="shared" si="466"/>
        <v>107000</v>
      </c>
      <c r="AO321" s="55">
        <f t="shared" si="466"/>
        <v>0</v>
      </c>
      <c r="AP321" s="55">
        <f t="shared" si="466"/>
        <v>0</v>
      </c>
      <c r="AQ321" s="55">
        <f t="shared" si="466"/>
        <v>107000</v>
      </c>
      <c r="AR321" s="55">
        <f t="shared" si="466"/>
        <v>0</v>
      </c>
      <c r="AS321" s="55">
        <f t="shared" si="466"/>
        <v>0</v>
      </c>
      <c r="AT321" s="55">
        <f t="shared" si="466"/>
        <v>107000</v>
      </c>
      <c r="AU321" s="55">
        <f t="shared" si="466"/>
        <v>0</v>
      </c>
      <c r="AV321" s="55">
        <f t="shared" si="466"/>
        <v>0</v>
      </c>
      <c r="AW321" s="55">
        <f t="shared" si="466"/>
        <v>0</v>
      </c>
      <c r="AX321" s="55">
        <f t="shared" si="466"/>
        <v>0</v>
      </c>
      <c r="AY321" s="55">
        <f t="shared" si="466"/>
        <v>107000</v>
      </c>
      <c r="AZ321" s="55">
        <f t="shared" si="466"/>
        <v>0</v>
      </c>
      <c r="BA321" s="55">
        <f t="shared" si="466"/>
        <v>0</v>
      </c>
      <c r="BB321" s="55">
        <f t="shared" si="466"/>
        <v>0</v>
      </c>
      <c r="BC321" s="55">
        <f t="shared" si="466"/>
        <v>0</v>
      </c>
      <c r="BD321" s="55">
        <f t="shared" si="466"/>
        <v>0</v>
      </c>
      <c r="BE321" s="55">
        <f t="shared" si="466"/>
        <v>107000</v>
      </c>
      <c r="BF321" s="55">
        <f t="shared" si="466"/>
        <v>0</v>
      </c>
      <c r="BG321" s="55">
        <f t="shared" si="466"/>
        <v>0</v>
      </c>
      <c r="BH321" s="55">
        <f t="shared" si="466"/>
        <v>0</v>
      </c>
      <c r="BI321" s="55">
        <f t="shared" si="466"/>
        <v>0</v>
      </c>
      <c r="BJ321" s="55">
        <f t="shared" si="466"/>
        <v>0</v>
      </c>
      <c r="BK321" s="55">
        <f t="shared" si="466"/>
        <v>0</v>
      </c>
      <c r="BL321" s="55">
        <f t="shared" si="466"/>
        <v>107000</v>
      </c>
      <c r="BM321" s="55">
        <f t="shared" si="466"/>
        <v>0</v>
      </c>
      <c r="BN321" s="55">
        <f t="shared" si="466"/>
        <v>0</v>
      </c>
      <c r="BO321" s="55">
        <f t="shared" si="466"/>
        <v>0</v>
      </c>
      <c r="BP321" s="55">
        <f t="shared" si="466"/>
        <v>0</v>
      </c>
      <c r="BQ321" s="55">
        <f t="shared" si="466"/>
        <v>0</v>
      </c>
      <c r="BR321" s="55">
        <f t="shared" si="466"/>
        <v>107000</v>
      </c>
      <c r="BS321" s="55">
        <f t="shared" si="466"/>
        <v>0</v>
      </c>
      <c r="BT321" s="55">
        <f t="shared" si="466"/>
        <v>0</v>
      </c>
      <c r="BU321" s="55">
        <f t="shared" si="466"/>
        <v>0</v>
      </c>
      <c r="BV321" s="55">
        <f t="shared" si="466"/>
        <v>0</v>
      </c>
      <c r="BW321" s="55">
        <f t="shared" si="466"/>
        <v>0</v>
      </c>
      <c r="BX321" s="55">
        <f t="shared" si="466"/>
        <v>0</v>
      </c>
      <c r="BY321" s="55">
        <f t="shared" si="466"/>
        <v>107000</v>
      </c>
      <c r="BZ321" s="55">
        <f t="shared" si="466"/>
        <v>0</v>
      </c>
      <c r="CA321" s="55">
        <f t="shared" ref="CA321:DF321" si="467">CA322</f>
        <v>0</v>
      </c>
      <c r="CB321" s="55">
        <f t="shared" si="467"/>
        <v>0</v>
      </c>
      <c r="CC321" s="55">
        <f t="shared" si="467"/>
        <v>0</v>
      </c>
      <c r="CD321" s="55">
        <f t="shared" si="467"/>
        <v>0</v>
      </c>
      <c r="CE321" s="55">
        <f t="shared" si="467"/>
        <v>0</v>
      </c>
      <c r="CF321" s="55">
        <f t="shared" si="467"/>
        <v>107000</v>
      </c>
      <c r="CG321" s="55">
        <f t="shared" si="467"/>
        <v>0</v>
      </c>
      <c r="CH321" s="55">
        <f t="shared" si="467"/>
        <v>0</v>
      </c>
      <c r="CI321" s="55">
        <f t="shared" si="467"/>
        <v>0</v>
      </c>
      <c r="CJ321" s="55">
        <f t="shared" si="467"/>
        <v>0</v>
      </c>
      <c r="CK321" s="55"/>
      <c r="CL321" s="55"/>
      <c r="CM321" s="55">
        <f t="shared" si="467"/>
        <v>5146</v>
      </c>
      <c r="CN321" s="55">
        <f t="shared" si="467"/>
        <v>0</v>
      </c>
      <c r="CO321" s="55">
        <f t="shared" si="467"/>
        <v>112146</v>
      </c>
      <c r="CP321" s="55">
        <f t="shared" si="467"/>
        <v>0</v>
      </c>
      <c r="CQ321" s="55">
        <f t="shared" si="467"/>
        <v>0</v>
      </c>
      <c r="CR321" s="55">
        <f t="shared" si="467"/>
        <v>0</v>
      </c>
      <c r="CS321" s="55">
        <f t="shared" si="467"/>
        <v>0</v>
      </c>
      <c r="CT321" s="55">
        <f t="shared" si="467"/>
        <v>0</v>
      </c>
      <c r="CU321" s="55">
        <f t="shared" si="467"/>
        <v>0</v>
      </c>
      <c r="CV321" s="55">
        <f t="shared" si="467"/>
        <v>0</v>
      </c>
      <c r="CW321" s="55">
        <f t="shared" si="467"/>
        <v>112146</v>
      </c>
      <c r="CX321" s="55">
        <f t="shared" si="467"/>
        <v>0</v>
      </c>
      <c r="CY321" s="55">
        <f t="shared" si="467"/>
        <v>0</v>
      </c>
      <c r="CZ321" s="55">
        <f t="shared" si="467"/>
        <v>0</v>
      </c>
      <c r="DA321" s="55">
        <f t="shared" si="467"/>
        <v>0</v>
      </c>
      <c r="DB321" s="55">
        <f t="shared" si="467"/>
        <v>0</v>
      </c>
      <c r="DC321" s="55">
        <f t="shared" si="467"/>
        <v>0</v>
      </c>
      <c r="DD321" s="55">
        <f t="shared" si="467"/>
        <v>0</v>
      </c>
      <c r="DE321" s="55">
        <f t="shared" si="467"/>
        <v>112146</v>
      </c>
      <c r="DF321" s="55">
        <f t="shared" si="467"/>
        <v>0</v>
      </c>
    </row>
    <row r="322" spans="1:110" s="14" customFormat="1" ht="96.75" customHeight="1">
      <c r="A322" s="89" t="s">
        <v>284</v>
      </c>
      <c r="B322" s="64" t="s">
        <v>164</v>
      </c>
      <c r="C322" s="64" t="s">
        <v>135</v>
      </c>
      <c r="D322" s="65" t="s">
        <v>306</v>
      </c>
      <c r="E322" s="64" t="s">
        <v>150</v>
      </c>
      <c r="F322" s="55"/>
      <c r="G322" s="55"/>
      <c r="H322" s="56"/>
      <c r="I322" s="56"/>
      <c r="J322" s="56"/>
      <c r="K322" s="70"/>
      <c r="L322" s="70"/>
      <c r="M322" s="55"/>
      <c r="N322" s="55">
        <f>O322-M322</f>
        <v>38071</v>
      </c>
      <c r="O322" s="55">
        <v>38071</v>
      </c>
      <c r="P322" s="55"/>
      <c r="Q322" s="55">
        <v>38071</v>
      </c>
      <c r="R322" s="70"/>
      <c r="S322" s="70"/>
      <c r="T322" s="55">
        <f>O322+R322</f>
        <v>38071</v>
      </c>
      <c r="U322" s="55">
        <f>Q322+S322</f>
        <v>38071</v>
      </c>
      <c r="V322" s="70"/>
      <c r="W322" s="70"/>
      <c r="X322" s="55">
        <f>T322+V322</f>
        <v>38071</v>
      </c>
      <c r="Y322" s="55">
        <f>U322+W322</f>
        <v>38071</v>
      </c>
      <c r="Z322" s="70"/>
      <c r="AA322" s="55">
        <f>X322+Z322</f>
        <v>38071</v>
      </c>
      <c r="AB322" s="55">
        <f>Y322</f>
        <v>38071</v>
      </c>
      <c r="AC322" s="70"/>
      <c r="AD322" s="70"/>
      <c r="AE322" s="70"/>
      <c r="AF322" s="55">
        <f>AA322+AC322</f>
        <v>38071</v>
      </c>
      <c r="AG322" s="70"/>
      <c r="AH322" s="55">
        <f>AB322</f>
        <v>38071</v>
      </c>
      <c r="AI322" s="70"/>
      <c r="AJ322" s="70"/>
      <c r="AK322" s="55">
        <f>AF322+AI322</f>
        <v>38071</v>
      </c>
      <c r="AL322" s="55">
        <f>AG322</f>
        <v>0</v>
      </c>
      <c r="AM322" s="55">
        <f>AN322-AK322</f>
        <v>68929</v>
      </c>
      <c r="AN322" s="55">
        <v>107000</v>
      </c>
      <c r="AO322" s="70"/>
      <c r="AP322" s="70"/>
      <c r="AQ322" s="55">
        <f>AN322+AP322</f>
        <v>107000</v>
      </c>
      <c r="AR322" s="56">
        <f>AO322</f>
        <v>0</v>
      </c>
      <c r="AS322" s="70"/>
      <c r="AT322" s="55">
        <f>AQ322+AS322</f>
        <v>107000</v>
      </c>
      <c r="AU322" s="56">
        <f>AR322</f>
        <v>0</v>
      </c>
      <c r="AV322" s="70"/>
      <c r="AW322" s="70"/>
      <c r="AX322" s="70"/>
      <c r="AY322" s="55">
        <f>AT322+AV322+AW322+AX322</f>
        <v>107000</v>
      </c>
      <c r="AZ322" s="55">
        <f>AU322+AX322</f>
        <v>0</v>
      </c>
      <c r="BA322" s="70"/>
      <c r="BB322" s="70"/>
      <c r="BC322" s="70"/>
      <c r="BD322" s="70"/>
      <c r="BE322" s="55">
        <f>AY322+BA322+BB322+BC322+BD322</f>
        <v>107000</v>
      </c>
      <c r="BF322" s="56">
        <f>AZ322+BD322</f>
        <v>0</v>
      </c>
      <c r="BG322" s="55"/>
      <c r="BH322" s="55"/>
      <c r="BI322" s="71"/>
      <c r="BJ322" s="71"/>
      <c r="BK322" s="71"/>
      <c r="BL322" s="55">
        <f>BE322+BG322+BH322+BI322+BJ322+BK322</f>
        <v>107000</v>
      </c>
      <c r="BM322" s="55">
        <f>BF322+BK322</f>
        <v>0</v>
      </c>
      <c r="BN322" s="70"/>
      <c r="BO322" s="70"/>
      <c r="BP322" s="70"/>
      <c r="BQ322" s="70"/>
      <c r="BR322" s="55">
        <f>BL322+BN322+BO322+BP322+BQ322</f>
        <v>107000</v>
      </c>
      <c r="BS322" s="55">
        <f>BM322+BQ322</f>
        <v>0</v>
      </c>
      <c r="BT322" s="72"/>
      <c r="BU322" s="72"/>
      <c r="BV322" s="72"/>
      <c r="BW322" s="72"/>
      <c r="BX322" s="72"/>
      <c r="BY322" s="55">
        <f>BR322+BT322+BU322+BV322+BW322+BX322</f>
        <v>107000</v>
      </c>
      <c r="BZ322" s="55">
        <f>BS322+BX322</f>
        <v>0</v>
      </c>
      <c r="CA322" s="70"/>
      <c r="CB322" s="70"/>
      <c r="CC322" s="70"/>
      <c r="CD322" s="70"/>
      <c r="CE322" s="70"/>
      <c r="CF322" s="55">
        <f>BY322+CA322+CB322+CC322+CE322</f>
        <v>107000</v>
      </c>
      <c r="CG322" s="55">
        <f>BZ322+CE322</f>
        <v>0</v>
      </c>
      <c r="CH322" s="70"/>
      <c r="CI322" s="70"/>
      <c r="CJ322" s="70"/>
      <c r="CK322" s="70"/>
      <c r="CL322" s="70"/>
      <c r="CM322" s="55">
        <v>5146</v>
      </c>
      <c r="CN322" s="70"/>
      <c r="CO322" s="55">
        <f>CF322+CH322+CI322+CJ322+CM322+CN322</f>
        <v>112146</v>
      </c>
      <c r="CP322" s="55">
        <f>CG322+CN322</f>
        <v>0</v>
      </c>
      <c r="CQ322" s="55"/>
      <c r="CR322" s="70"/>
      <c r="CS322" s="70"/>
      <c r="CT322" s="70"/>
      <c r="CU322" s="70"/>
      <c r="CV322" s="70"/>
      <c r="CW322" s="55">
        <f>CO322+CQ322+CR322+CS322+CT322+CU322+CV322</f>
        <v>112146</v>
      </c>
      <c r="CX322" s="55">
        <f>CP322+CV322</f>
        <v>0</v>
      </c>
      <c r="CY322" s="55"/>
      <c r="CZ322" s="70"/>
      <c r="DA322" s="70"/>
      <c r="DB322" s="70"/>
      <c r="DC322" s="70"/>
      <c r="DD322" s="70"/>
      <c r="DE322" s="55">
        <f>CW322+CY322+CZ322+DA322+DB322+DC322+DD322</f>
        <v>112146</v>
      </c>
      <c r="DF322" s="55">
        <f>CX322+DD322</f>
        <v>0</v>
      </c>
    </row>
    <row r="323" spans="1:110" s="14" customFormat="1" ht="219" customHeight="1">
      <c r="A323" s="115" t="s">
        <v>212</v>
      </c>
      <c r="B323" s="64" t="s">
        <v>164</v>
      </c>
      <c r="C323" s="64" t="s">
        <v>135</v>
      </c>
      <c r="D323" s="65" t="s">
        <v>550</v>
      </c>
      <c r="E323" s="64"/>
      <c r="F323" s="55"/>
      <c r="G323" s="55"/>
      <c r="H323" s="56"/>
      <c r="I323" s="56"/>
      <c r="J323" s="56"/>
      <c r="K323" s="70"/>
      <c r="L323" s="70"/>
      <c r="M323" s="55"/>
      <c r="N323" s="55"/>
      <c r="O323" s="55"/>
      <c r="P323" s="55"/>
      <c r="Q323" s="55"/>
      <c r="R323" s="70"/>
      <c r="S323" s="70"/>
      <c r="T323" s="55"/>
      <c r="U323" s="55"/>
      <c r="V323" s="70"/>
      <c r="W323" s="70"/>
      <c r="X323" s="55"/>
      <c r="Y323" s="55"/>
      <c r="Z323" s="70"/>
      <c r="AA323" s="55"/>
      <c r="AB323" s="55"/>
      <c r="AC323" s="70"/>
      <c r="AD323" s="70"/>
      <c r="AE323" s="70"/>
      <c r="AF323" s="55"/>
      <c r="AG323" s="70"/>
      <c r="AH323" s="55"/>
      <c r="AI323" s="70"/>
      <c r="AJ323" s="70"/>
      <c r="AK323" s="55"/>
      <c r="AL323" s="55"/>
      <c r="AM323" s="55"/>
      <c r="AN323" s="55"/>
      <c r="AO323" s="70"/>
      <c r="AP323" s="70"/>
      <c r="AQ323" s="55"/>
      <c r="AR323" s="56"/>
      <c r="AS323" s="70"/>
      <c r="AT323" s="55"/>
      <c r="AU323" s="56"/>
      <c r="AV323" s="70"/>
      <c r="AW323" s="70"/>
      <c r="AX323" s="70"/>
      <c r="AY323" s="55"/>
      <c r="AZ323" s="55"/>
      <c r="BA323" s="55">
        <f t="shared" ref="BA323:BF323" si="468">BA324</f>
        <v>0</v>
      </c>
      <c r="BB323" s="70">
        <f t="shared" si="468"/>
        <v>0</v>
      </c>
      <c r="BC323" s="55">
        <f t="shared" si="468"/>
        <v>0</v>
      </c>
      <c r="BD323" s="55">
        <f t="shared" si="468"/>
        <v>0</v>
      </c>
      <c r="BE323" s="55">
        <f t="shared" si="468"/>
        <v>0</v>
      </c>
      <c r="BF323" s="70">
        <f t="shared" si="468"/>
        <v>0</v>
      </c>
      <c r="BG323" s="71"/>
      <c r="BH323" s="71"/>
      <c r="BI323" s="71"/>
      <c r="BJ323" s="71"/>
      <c r="BK323" s="71"/>
      <c r="BL323" s="71"/>
      <c r="BM323" s="71"/>
      <c r="BN323" s="70"/>
      <c r="BO323" s="70"/>
      <c r="BP323" s="70"/>
      <c r="BQ323" s="70"/>
      <c r="BR323" s="70"/>
      <c r="BS323" s="70"/>
      <c r="BT323" s="72"/>
      <c r="BU323" s="72"/>
      <c r="BV323" s="72"/>
      <c r="BW323" s="72"/>
      <c r="BX323" s="72"/>
      <c r="BY323" s="72"/>
      <c r="BZ323" s="72"/>
      <c r="CA323" s="70">
        <f t="shared" ref="CA323:DF323" si="469">CA324</f>
        <v>0</v>
      </c>
      <c r="CB323" s="70">
        <f t="shared" si="469"/>
        <v>0</v>
      </c>
      <c r="CC323" s="55">
        <f t="shared" si="469"/>
        <v>0</v>
      </c>
      <c r="CD323" s="55">
        <f t="shared" si="469"/>
        <v>27550</v>
      </c>
      <c r="CE323" s="55">
        <f t="shared" si="469"/>
        <v>0</v>
      </c>
      <c r="CF323" s="55">
        <f t="shared" si="469"/>
        <v>27550</v>
      </c>
      <c r="CG323" s="55">
        <f t="shared" si="469"/>
        <v>0</v>
      </c>
      <c r="CH323" s="55">
        <f t="shared" si="469"/>
        <v>0</v>
      </c>
      <c r="CI323" s="55">
        <f t="shared" si="469"/>
        <v>0</v>
      </c>
      <c r="CJ323" s="55">
        <f t="shared" si="469"/>
        <v>0</v>
      </c>
      <c r="CK323" s="55"/>
      <c r="CL323" s="55"/>
      <c r="CM323" s="55">
        <f t="shared" si="469"/>
        <v>0</v>
      </c>
      <c r="CN323" s="55">
        <f t="shared" si="469"/>
        <v>0</v>
      </c>
      <c r="CO323" s="55">
        <f t="shared" si="469"/>
        <v>27550</v>
      </c>
      <c r="CP323" s="55">
        <f t="shared" si="469"/>
        <v>0</v>
      </c>
      <c r="CQ323" s="55">
        <f t="shared" si="469"/>
        <v>0</v>
      </c>
      <c r="CR323" s="55">
        <f t="shared" si="469"/>
        <v>0</v>
      </c>
      <c r="CS323" s="55">
        <f t="shared" si="469"/>
        <v>0</v>
      </c>
      <c r="CT323" s="55">
        <f t="shared" si="469"/>
        <v>0</v>
      </c>
      <c r="CU323" s="55">
        <f t="shared" si="469"/>
        <v>0</v>
      </c>
      <c r="CV323" s="55">
        <f t="shared" si="469"/>
        <v>0</v>
      </c>
      <c r="CW323" s="55">
        <f t="shared" si="469"/>
        <v>27550</v>
      </c>
      <c r="CX323" s="55">
        <f t="shared" si="469"/>
        <v>0</v>
      </c>
      <c r="CY323" s="55">
        <f t="shared" si="469"/>
        <v>0</v>
      </c>
      <c r="CZ323" s="55">
        <f t="shared" si="469"/>
        <v>0</v>
      </c>
      <c r="DA323" s="55">
        <f t="shared" si="469"/>
        <v>0</v>
      </c>
      <c r="DB323" s="55">
        <f t="shared" si="469"/>
        <v>0</v>
      </c>
      <c r="DC323" s="55">
        <f t="shared" si="469"/>
        <v>0</v>
      </c>
      <c r="DD323" s="55">
        <f t="shared" si="469"/>
        <v>0</v>
      </c>
      <c r="DE323" s="55">
        <f t="shared" si="469"/>
        <v>27550</v>
      </c>
      <c r="DF323" s="55">
        <f t="shared" si="469"/>
        <v>0</v>
      </c>
    </row>
    <row r="324" spans="1:110" s="14" customFormat="1" ht="87" customHeight="1">
      <c r="A324" s="89" t="s">
        <v>284</v>
      </c>
      <c r="B324" s="64" t="s">
        <v>164</v>
      </c>
      <c r="C324" s="64" t="s">
        <v>135</v>
      </c>
      <c r="D324" s="65" t="s">
        <v>550</v>
      </c>
      <c r="E324" s="64" t="s">
        <v>150</v>
      </c>
      <c r="F324" s="55"/>
      <c r="G324" s="55"/>
      <c r="H324" s="56"/>
      <c r="I324" s="56"/>
      <c r="J324" s="56"/>
      <c r="K324" s="70"/>
      <c r="L324" s="70"/>
      <c r="M324" s="55"/>
      <c r="N324" s="55"/>
      <c r="O324" s="55"/>
      <c r="P324" s="55"/>
      <c r="Q324" s="55"/>
      <c r="R324" s="70"/>
      <c r="S324" s="70"/>
      <c r="T324" s="55"/>
      <c r="U324" s="55"/>
      <c r="V324" s="70"/>
      <c r="W324" s="70"/>
      <c r="X324" s="55"/>
      <c r="Y324" s="55"/>
      <c r="Z324" s="70"/>
      <c r="AA324" s="55"/>
      <c r="AB324" s="55"/>
      <c r="AC324" s="70"/>
      <c r="AD324" s="70"/>
      <c r="AE324" s="70"/>
      <c r="AF324" s="55"/>
      <c r="AG324" s="70"/>
      <c r="AH324" s="55"/>
      <c r="AI324" s="70"/>
      <c r="AJ324" s="70"/>
      <c r="AK324" s="55"/>
      <c r="AL324" s="55"/>
      <c r="AM324" s="55"/>
      <c r="AN324" s="55"/>
      <c r="AO324" s="70"/>
      <c r="AP324" s="70"/>
      <c r="AQ324" s="55"/>
      <c r="AR324" s="56"/>
      <c r="AS324" s="70"/>
      <c r="AT324" s="55"/>
      <c r="AU324" s="56"/>
      <c r="AV324" s="70"/>
      <c r="AW324" s="70"/>
      <c r="AX324" s="70"/>
      <c r="AY324" s="55"/>
      <c r="AZ324" s="55"/>
      <c r="BA324" s="55"/>
      <c r="BB324" s="70"/>
      <c r="BC324" s="55"/>
      <c r="BD324" s="55"/>
      <c r="BE324" s="55">
        <f>AY324+BA324+BB324+BC324+BD324</f>
        <v>0</v>
      </c>
      <c r="BF324" s="56">
        <f>AZ324+BD324</f>
        <v>0</v>
      </c>
      <c r="BG324" s="55"/>
      <c r="BH324" s="55"/>
      <c r="BI324" s="71"/>
      <c r="BJ324" s="71"/>
      <c r="BK324" s="71"/>
      <c r="BL324" s="71"/>
      <c r="BM324" s="71"/>
      <c r="BN324" s="70"/>
      <c r="BO324" s="70"/>
      <c r="BP324" s="70"/>
      <c r="BQ324" s="70"/>
      <c r="BR324" s="70"/>
      <c r="BS324" s="70"/>
      <c r="BT324" s="72"/>
      <c r="BU324" s="72"/>
      <c r="BV324" s="72"/>
      <c r="BW324" s="72"/>
      <c r="BX324" s="72"/>
      <c r="BY324" s="72"/>
      <c r="BZ324" s="72"/>
      <c r="CA324" s="70"/>
      <c r="CB324" s="70"/>
      <c r="CC324" s="55"/>
      <c r="CD324" s="55">
        <v>27550</v>
      </c>
      <c r="CE324" s="55"/>
      <c r="CF324" s="55">
        <f>BY324+CA324+CB324+CC324+CD324+CE324</f>
        <v>27550</v>
      </c>
      <c r="CG324" s="55">
        <f>BZ324+CE324</f>
        <v>0</v>
      </c>
      <c r="CH324" s="70"/>
      <c r="CI324" s="70"/>
      <c r="CJ324" s="70"/>
      <c r="CK324" s="70"/>
      <c r="CL324" s="70"/>
      <c r="CM324" s="70"/>
      <c r="CN324" s="70"/>
      <c r="CO324" s="55">
        <f>CF324+CH324+CI324+CJ324+CM324+CN324</f>
        <v>27550</v>
      </c>
      <c r="CP324" s="55">
        <f>CG324+CN324</f>
        <v>0</v>
      </c>
      <c r="CQ324" s="55"/>
      <c r="CR324" s="70"/>
      <c r="CS324" s="70"/>
      <c r="CT324" s="70"/>
      <c r="CU324" s="70"/>
      <c r="CV324" s="70"/>
      <c r="CW324" s="55">
        <f>CO324+CQ324+CR324+CS324+CT324+CU324+CV324</f>
        <v>27550</v>
      </c>
      <c r="CX324" s="55">
        <f>CP324+CV324</f>
        <v>0</v>
      </c>
      <c r="CY324" s="55"/>
      <c r="CZ324" s="70"/>
      <c r="DA324" s="70"/>
      <c r="DB324" s="70"/>
      <c r="DC324" s="70"/>
      <c r="DD324" s="70"/>
      <c r="DE324" s="55">
        <f>CW324+CY324+CZ324+DA324+DB324+DC324+DD324</f>
        <v>27550</v>
      </c>
      <c r="DF324" s="55">
        <f>CX324+DD324</f>
        <v>0</v>
      </c>
    </row>
    <row r="325" spans="1:110" s="14" customFormat="1" ht="36.75" customHeight="1">
      <c r="A325" s="63" t="s">
        <v>437</v>
      </c>
      <c r="B325" s="64" t="s">
        <v>164</v>
      </c>
      <c r="C325" s="64" t="s">
        <v>135</v>
      </c>
      <c r="D325" s="65" t="s">
        <v>438</v>
      </c>
      <c r="E325" s="64"/>
      <c r="F325" s="55"/>
      <c r="G325" s="55"/>
      <c r="H325" s="56"/>
      <c r="I325" s="56"/>
      <c r="J325" s="56"/>
      <c r="K325" s="70"/>
      <c r="L325" s="70"/>
      <c r="M325" s="55"/>
      <c r="N325" s="55"/>
      <c r="O325" s="55"/>
      <c r="P325" s="55"/>
      <c r="Q325" s="55"/>
      <c r="R325" s="70"/>
      <c r="S325" s="70"/>
      <c r="T325" s="55"/>
      <c r="U325" s="55"/>
      <c r="V325" s="70"/>
      <c r="W325" s="70"/>
      <c r="X325" s="55"/>
      <c r="Y325" s="55"/>
      <c r="Z325" s="70"/>
      <c r="AA325" s="55"/>
      <c r="AB325" s="55"/>
      <c r="AC325" s="70"/>
      <c r="AD325" s="70"/>
      <c r="AE325" s="70"/>
      <c r="AF325" s="55"/>
      <c r="AG325" s="70"/>
      <c r="AH325" s="55"/>
      <c r="AI325" s="70"/>
      <c r="AJ325" s="70"/>
      <c r="AK325" s="55"/>
      <c r="AL325" s="55"/>
      <c r="AM325" s="55"/>
      <c r="AN325" s="55"/>
      <c r="AO325" s="70"/>
      <c r="AP325" s="70"/>
      <c r="AQ325" s="55"/>
      <c r="AR325" s="56"/>
      <c r="AS325" s="70"/>
      <c r="AT325" s="55"/>
      <c r="AU325" s="56"/>
      <c r="AV325" s="70"/>
      <c r="AW325" s="70"/>
      <c r="AX325" s="70"/>
      <c r="AY325" s="55"/>
      <c r="AZ325" s="55"/>
      <c r="BA325" s="55"/>
      <c r="BB325" s="70"/>
      <c r="BC325" s="55"/>
      <c r="BD325" s="55"/>
      <c r="BE325" s="55"/>
      <c r="BF325" s="56"/>
      <c r="BG325" s="55"/>
      <c r="BH325" s="55"/>
      <c r="BI325" s="71"/>
      <c r="BJ325" s="71"/>
      <c r="BK325" s="71"/>
      <c r="BL325" s="71"/>
      <c r="BM325" s="71"/>
      <c r="BN325" s="70"/>
      <c r="BO325" s="70"/>
      <c r="BP325" s="70"/>
      <c r="BQ325" s="70"/>
      <c r="BR325" s="70"/>
      <c r="BS325" s="70"/>
      <c r="BT325" s="72">
        <f>BT326</f>
        <v>0</v>
      </c>
      <c r="BU325" s="72">
        <f t="shared" ref="BU325:CJ326" si="470">BU326</f>
        <v>0</v>
      </c>
      <c r="BV325" s="72">
        <f t="shared" si="470"/>
        <v>0</v>
      </c>
      <c r="BW325" s="72">
        <f t="shared" si="470"/>
        <v>0</v>
      </c>
      <c r="BX325" s="55">
        <f t="shared" si="470"/>
        <v>3566</v>
      </c>
      <c r="BY325" s="55">
        <f t="shared" si="470"/>
        <v>3566</v>
      </c>
      <c r="BZ325" s="55">
        <f t="shared" si="470"/>
        <v>3566</v>
      </c>
      <c r="CA325" s="55">
        <f t="shared" si="470"/>
        <v>0</v>
      </c>
      <c r="CB325" s="55">
        <f t="shared" si="470"/>
        <v>0</v>
      </c>
      <c r="CC325" s="55">
        <f t="shared" si="470"/>
        <v>0</v>
      </c>
      <c r="CD325" s="55">
        <f t="shared" si="470"/>
        <v>0</v>
      </c>
      <c r="CE325" s="55">
        <f t="shared" si="470"/>
        <v>0</v>
      </c>
      <c r="CF325" s="55">
        <f t="shared" si="470"/>
        <v>3566</v>
      </c>
      <c r="CG325" s="55">
        <f t="shared" si="470"/>
        <v>3566</v>
      </c>
      <c r="CH325" s="55">
        <f t="shared" si="470"/>
        <v>0</v>
      </c>
      <c r="CI325" s="55">
        <f t="shared" si="470"/>
        <v>0</v>
      </c>
      <c r="CJ325" s="55">
        <f t="shared" si="470"/>
        <v>0</v>
      </c>
      <c r="CK325" s="55"/>
      <c r="CL325" s="55"/>
      <c r="CM325" s="55">
        <f t="shared" ref="CH325:CW326" si="471">CM326</f>
        <v>0</v>
      </c>
      <c r="CN325" s="55">
        <f t="shared" si="471"/>
        <v>0</v>
      </c>
      <c r="CO325" s="55">
        <f t="shared" si="471"/>
        <v>3566</v>
      </c>
      <c r="CP325" s="55">
        <f t="shared" si="471"/>
        <v>3566</v>
      </c>
      <c r="CQ325" s="55">
        <f t="shared" si="471"/>
        <v>0</v>
      </c>
      <c r="CR325" s="55">
        <f t="shared" si="471"/>
        <v>0</v>
      </c>
      <c r="CS325" s="55">
        <f t="shared" si="471"/>
        <v>0</v>
      </c>
      <c r="CT325" s="55">
        <f t="shared" si="471"/>
        <v>0</v>
      </c>
      <c r="CU325" s="55">
        <f t="shared" si="471"/>
        <v>0</v>
      </c>
      <c r="CV325" s="55">
        <f t="shared" si="471"/>
        <v>0</v>
      </c>
      <c r="CW325" s="55">
        <f t="shared" si="471"/>
        <v>3566</v>
      </c>
      <c r="CX325" s="55">
        <f t="shared" ref="CQ325:DF326" si="472">CX326</f>
        <v>3566</v>
      </c>
      <c r="CY325" s="55">
        <f t="shared" si="472"/>
        <v>0</v>
      </c>
      <c r="CZ325" s="55">
        <f t="shared" si="472"/>
        <v>0</v>
      </c>
      <c r="DA325" s="55">
        <f t="shared" si="472"/>
        <v>0</v>
      </c>
      <c r="DB325" s="55">
        <f t="shared" si="472"/>
        <v>0</v>
      </c>
      <c r="DC325" s="55">
        <f t="shared" si="472"/>
        <v>0</v>
      </c>
      <c r="DD325" s="55">
        <f t="shared" si="472"/>
        <v>0</v>
      </c>
      <c r="DE325" s="55">
        <f t="shared" si="472"/>
        <v>3566</v>
      </c>
      <c r="DF325" s="55">
        <f t="shared" si="472"/>
        <v>3566</v>
      </c>
    </row>
    <row r="326" spans="1:110" s="14" customFormat="1" ht="65.25" customHeight="1">
      <c r="A326" s="111" t="s">
        <v>269</v>
      </c>
      <c r="B326" s="64" t="s">
        <v>164</v>
      </c>
      <c r="C326" s="64" t="s">
        <v>135</v>
      </c>
      <c r="D326" s="65" t="s">
        <v>270</v>
      </c>
      <c r="E326" s="64"/>
      <c r="F326" s="55"/>
      <c r="G326" s="55"/>
      <c r="H326" s="56"/>
      <c r="I326" s="56"/>
      <c r="J326" s="56"/>
      <c r="K326" s="70"/>
      <c r="L326" s="70"/>
      <c r="M326" s="55"/>
      <c r="N326" s="55"/>
      <c r="O326" s="55"/>
      <c r="P326" s="55"/>
      <c r="Q326" s="55"/>
      <c r="R326" s="70"/>
      <c r="S326" s="70"/>
      <c r="T326" s="55"/>
      <c r="U326" s="55"/>
      <c r="V326" s="70"/>
      <c r="W326" s="70"/>
      <c r="X326" s="55"/>
      <c r="Y326" s="55"/>
      <c r="Z326" s="70"/>
      <c r="AA326" s="55"/>
      <c r="AB326" s="55"/>
      <c r="AC326" s="70"/>
      <c r="AD326" s="70"/>
      <c r="AE326" s="70"/>
      <c r="AF326" s="55"/>
      <c r="AG326" s="70"/>
      <c r="AH326" s="55"/>
      <c r="AI326" s="70"/>
      <c r="AJ326" s="70"/>
      <c r="AK326" s="55"/>
      <c r="AL326" s="55"/>
      <c r="AM326" s="55"/>
      <c r="AN326" s="55"/>
      <c r="AO326" s="70"/>
      <c r="AP326" s="70"/>
      <c r="AQ326" s="55"/>
      <c r="AR326" s="56"/>
      <c r="AS326" s="70"/>
      <c r="AT326" s="55"/>
      <c r="AU326" s="56"/>
      <c r="AV326" s="70"/>
      <c r="AW326" s="70"/>
      <c r="AX326" s="70"/>
      <c r="AY326" s="55"/>
      <c r="AZ326" s="55"/>
      <c r="BA326" s="55"/>
      <c r="BB326" s="70"/>
      <c r="BC326" s="55"/>
      <c r="BD326" s="55"/>
      <c r="BE326" s="55"/>
      <c r="BF326" s="56"/>
      <c r="BG326" s="55"/>
      <c r="BH326" s="55"/>
      <c r="BI326" s="71"/>
      <c r="BJ326" s="71"/>
      <c r="BK326" s="71"/>
      <c r="BL326" s="71"/>
      <c r="BM326" s="71"/>
      <c r="BN326" s="70"/>
      <c r="BO326" s="70"/>
      <c r="BP326" s="70"/>
      <c r="BQ326" s="70"/>
      <c r="BR326" s="70"/>
      <c r="BS326" s="70"/>
      <c r="BT326" s="72">
        <f>BT327</f>
        <v>0</v>
      </c>
      <c r="BU326" s="72">
        <f t="shared" si="470"/>
        <v>0</v>
      </c>
      <c r="BV326" s="72">
        <f t="shared" si="470"/>
        <v>0</v>
      </c>
      <c r="BW326" s="72">
        <f t="shared" si="470"/>
        <v>0</v>
      </c>
      <c r="BX326" s="55">
        <f t="shared" si="470"/>
        <v>3566</v>
      </c>
      <c r="BY326" s="55">
        <f t="shared" si="470"/>
        <v>3566</v>
      </c>
      <c r="BZ326" s="55">
        <f t="shared" si="470"/>
        <v>3566</v>
      </c>
      <c r="CA326" s="55">
        <f t="shared" si="470"/>
        <v>0</v>
      </c>
      <c r="CB326" s="55">
        <f t="shared" si="470"/>
        <v>0</v>
      </c>
      <c r="CC326" s="55">
        <f t="shared" si="470"/>
        <v>0</v>
      </c>
      <c r="CD326" s="55">
        <f t="shared" si="470"/>
        <v>0</v>
      </c>
      <c r="CE326" s="55">
        <f t="shared" si="470"/>
        <v>0</v>
      </c>
      <c r="CF326" s="55">
        <f t="shared" si="470"/>
        <v>3566</v>
      </c>
      <c r="CG326" s="55">
        <f t="shared" si="470"/>
        <v>3566</v>
      </c>
      <c r="CH326" s="55">
        <f t="shared" si="471"/>
        <v>0</v>
      </c>
      <c r="CI326" s="55">
        <f t="shared" si="471"/>
        <v>0</v>
      </c>
      <c r="CJ326" s="55">
        <f t="shared" si="471"/>
        <v>0</v>
      </c>
      <c r="CK326" s="55"/>
      <c r="CL326" s="55"/>
      <c r="CM326" s="55">
        <f t="shared" si="471"/>
        <v>0</v>
      </c>
      <c r="CN326" s="55">
        <f t="shared" si="471"/>
        <v>0</v>
      </c>
      <c r="CO326" s="55">
        <f t="shared" si="471"/>
        <v>3566</v>
      </c>
      <c r="CP326" s="55">
        <f t="shared" si="471"/>
        <v>3566</v>
      </c>
      <c r="CQ326" s="55">
        <f t="shared" si="472"/>
        <v>0</v>
      </c>
      <c r="CR326" s="55">
        <f t="shared" si="472"/>
        <v>0</v>
      </c>
      <c r="CS326" s="55">
        <f t="shared" si="472"/>
        <v>0</v>
      </c>
      <c r="CT326" s="55">
        <f t="shared" si="472"/>
        <v>0</v>
      </c>
      <c r="CU326" s="55">
        <f t="shared" si="472"/>
        <v>0</v>
      </c>
      <c r="CV326" s="55">
        <f t="shared" si="472"/>
        <v>0</v>
      </c>
      <c r="CW326" s="55">
        <f t="shared" si="472"/>
        <v>3566</v>
      </c>
      <c r="CX326" s="55">
        <f t="shared" si="472"/>
        <v>3566</v>
      </c>
      <c r="CY326" s="55">
        <f t="shared" si="472"/>
        <v>0</v>
      </c>
      <c r="CZ326" s="55">
        <f t="shared" si="472"/>
        <v>0</v>
      </c>
      <c r="DA326" s="55">
        <f t="shared" si="472"/>
        <v>0</v>
      </c>
      <c r="DB326" s="55">
        <f t="shared" si="472"/>
        <v>0</v>
      </c>
      <c r="DC326" s="55">
        <f t="shared" si="472"/>
        <v>0</v>
      </c>
      <c r="DD326" s="55">
        <f t="shared" si="472"/>
        <v>0</v>
      </c>
      <c r="DE326" s="55">
        <f t="shared" si="472"/>
        <v>3566</v>
      </c>
      <c r="DF326" s="55">
        <f t="shared" si="472"/>
        <v>3566</v>
      </c>
    </row>
    <row r="327" spans="1:110" s="14" customFormat="1" ht="56.25" customHeight="1">
      <c r="A327" s="111" t="s">
        <v>144</v>
      </c>
      <c r="B327" s="64" t="s">
        <v>164</v>
      </c>
      <c r="C327" s="64" t="s">
        <v>135</v>
      </c>
      <c r="D327" s="65" t="s">
        <v>270</v>
      </c>
      <c r="E327" s="64" t="s">
        <v>145</v>
      </c>
      <c r="F327" s="55"/>
      <c r="G327" s="55"/>
      <c r="H327" s="56"/>
      <c r="I327" s="56"/>
      <c r="J327" s="56"/>
      <c r="K327" s="70"/>
      <c r="L327" s="70"/>
      <c r="M327" s="55"/>
      <c r="N327" s="55"/>
      <c r="O327" s="55"/>
      <c r="P327" s="55"/>
      <c r="Q327" s="55"/>
      <c r="R327" s="70"/>
      <c r="S327" s="70"/>
      <c r="T327" s="55"/>
      <c r="U327" s="55"/>
      <c r="V327" s="70"/>
      <c r="W327" s="70"/>
      <c r="X327" s="55"/>
      <c r="Y327" s="55"/>
      <c r="Z327" s="70"/>
      <c r="AA327" s="55"/>
      <c r="AB327" s="55"/>
      <c r="AC327" s="70"/>
      <c r="AD327" s="70"/>
      <c r="AE327" s="70"/>
      <c r="AF327" s="55"/>
      <c r="AG327" s="70"/>
      <c r="AH327" s="55"/>
      <c r="AI327" s="70"/>
      <c r="AJ327" s="70"/>
      <c r="AK327" s="55"/>
      <c r="AL327" s="55"/>
      <c r="AM327" s="55"/>
      <c r="AN327" s="55"/>
      <c r="AO327" s="70"/>
      <c r="AP327" s="70"/>
      <c r="AQ327" s="55"/>
      <c r="AR327" s="56"/>
      <c r="AS327" s="70"/>
      <c r="AT327" s="55"/>
      <c r="AU327" s="56"/>
      <c r="AV327" s="70"/>
      <c r="AW327" s="70"/>
      <c r="AX327" s="70"/>
      <c r="AY327" s="55"/>
      <c r="AZ327" s="55"/>
      <c r="BA327" s="55"/>
      <c r="BB327" s="70"/>
      <c r="BC327" s="55"/>
      <c r="BD327" s="55"/>
      <c r="BE327" s="55"/>
      <c r="BF327" s="56"/>
      <c r="BG327" s="55"/>
      <c r="BH327" s="55"/>
      <c r="BI327" s="71"/>
      <c r="BJ327" s="71"/>
      <c r="BK327" s="71"/>
      <c r="BL327" s="71"/>
      <c r="BM327" s="71"/>
      <c r="BN327" s="70"/>
      <c r="BO327" s="70"/>
      <c r="BP327" s="70"/>
      <c r="BQ327" s="70"/>
      <c r="BR327" s="70"/>
      <c r="BS327" s="70"/>
      <c r="BT327" s="72"/>
      <c r="BU327" s="72"/>
      <c r="BV327" s="72"/>
      <c r="BW327" s="72"/>
      <c r="BX327" s="55">
        <v>3566</v>
      </c>
      <c r="BY327" s="55">
        <f>BR327+BT327+BU327+BV327+BW327+BX327</f>
        <v>3566</v>
      </c>
      <c r="BZ327" s="55">
        <f>BS327+BX327</f>
        <v>3566</v>
      </c>
      <c r="CA327" s="70"/>
      <c r="CB327" s="70"/>
      <c r="CC327" s="70"/>
      <c r="CD327" s="70"/>
      <c r="CE327" s="70"/>
      <c r="CF327" s="55">
        <f>BY327+CA327+CB327+CC327+CE327</f>
        <v>3566</v>
      </c>
      <c r="CG327" s="55">
        <f>BZ327+CE327</f>
        <v>3566</v>
      </c>
      <c r="CH327" s="70"/>
      <c r="CI327" s="70"/>
      <c r="CJ327" s="70"/>
      <c r="CK327" s="70"/>
      <c r="CL327" s="70"/>
      <c r="CM327" s="70"/>
      <c r="CN327" s="70"/>
      <c r="CO327" s="55">
        <f>CF327+CH327+CI327+CJ327+CM327+CN327</f>
        <v>3566</v>
      </c>
      <c r="CP327" s="55">
        <f>CG327+CN327</f>
        <v>3566</v>
      </c>
      <c r="CQ327" s="55"/>
      <c r="CR327" s="70"/>
      <c r="CS327" s="70"/>
      <c r="CT327" s="70"/>
      <c r="CU327" s="70"/>
      <c r="CV327" s="70"/>
      <c r="CW327" s="55">
        <f>CO327+CQ327+CR327+CS327+CT327+CU327+CV327</f>
        <v>3566</v>
      </c>
      <c r="CX327" s="55">
        <f>CP327+CV327</f>
        <v>3566</v>
      </c>
      <c r="CY327" s="55"/>
      <c r="CZ327" s="70"/>
      <c r="DA327" s="70"/>
      <c r="DB327" s="70"/>
      <c r="DC327" s="70"/>
      <c r="DD327" s="70"/>
      <c r="DE327" s="55">
        <f>CW327+CY327+CZ327+DA327+DB327+DC327+DD327</f>
        <v>3566</v>
      </c>
      <c r="DF327" s="55">
        <f>CX327+DD327</f>
        <v>3566</v>
      </c>
    </row>
    <row r="328" spans="1:110" s="14" customFormat="1" ht="26.25" customHeight="1">
      <c r="A328" s="89" t="s">
        <v>223</v>
      </c>
      <c r="B328" s="64" t="s">
        <v>164</v>
      </c>
      <c r="C328" s="64" t="s">
        <v>135</v>
      </c>
      <c r="D328" s="65" t="s">
        <v>222</v>
      </c>
      <c r="E328" s="64"/>
      <c r="F328" s="55"/>
      <c r="G328" s="55"/>
      <c r="H328" s="56"/>
      <c r="I328" s="56"/>
      <c r="J328" s="56"/>
      <c r="K328" s="70"/>
      <c r="L328" s="70"/>
      <c r="M328" s="55"/>
      <c r="N328" s="55"/>
      <c r="O328" s="55"/>
      <c r="P328" s="55"/>
      <c r="Q328" s="55"/>
      <c r="R328" s="70"/>
      <c r="S328" s="70"/>
      <c r="T328" s="55"/>
      <c r="U328" s="55"/>
      <c r="V328" s="70"/>
      <c r="W328" s="70"/>
      <c r="X328" s="55"/>
      <c r="Y328" s="55"/>
      <c r="Z328" s="70"/>
      <c r="AA328" s="55"/>
      <c r="AB328" s="55"/>
      <c r="AC328" s="70"/>
      <c r="AD328" s="70"/>
      <c r="AE328" s="70"/>
      <c r="AF328" s="55"/>
      <c r="AG328" s="70"/>
      <c r="AH328" s="55"/>
      <c r="AI328" s="70"/>
      <c r="AJ328" s="70"/>
      <c r="AK328" s="55"/>
      <c r="AL328" s="55"/>
      <c r="AM328" s="55"/>
      <c r="AN328" s="55"/>
      <c r="AO328" s="70"/>
      <c r="AP328" s="70"/>
      <c r="AQ328" s="55"/>
      <c r="AR328" s="56"/>
      <c r="AS328" s="70"/>
      <c r="AT328" s="55"/>
      <c r="AU328" s="56"/>
      <c r="AV328" s="70">
        <f t="shared" ref="AV328:BS328" si="473">AV331</f>
        <v>0</v>
      </c>
      <c r="AW328" s="70">
        <f t="shared" si="473"/>
        <v>0</v>
      </c>
      <c r="AX328" s="55">
        <f t="shared" si="473"/>
        <v>50000</v>
      </c>
      <c r="AY328" s="55">
        <f t="shared" si="473"/>
        <v>50000</v>
      </c>
      <c r="AZ328" s="55">
        <f t="shared" si="473"/>
        <v>50000</v>
      </c>
      <c r="BA328" s="55">
        <f t="shared" si="473"/>
        <v>0</v>
      </c>
      <c r="BB328" s="55">
        <f t="shared" si="473"/>
        <v>0</v>
      </c>
      <c r="BC328" s="55">
        <f t="shared" si="473"/>
        <v>0</v>
      </c>
      <c r="BD328" s="55">
        <f t="shared" si="473"/>
        <v>0</v>
      </c>
      <c r="BE328" s="55">
        <f t="shared" si="473"/>
        <v>50000</v>
      </c>
      <c r="BF328" s="55">
        <f t="shared" si="473"/>
        <v>50000</v>
      </c>
      <c r="BG328" s="55">
        <f t="shared" si="473"/>
        <v>0</v>
      </c>
      <c r="BH328" s="55">
        <f t="shared" si="473"/>
        <v>0</v>
      </c>
      <c r="BI328" s="55">
        <f t="shared" si="473"/>
        <v>0</v>
      </c>
      <c r="BJ328" s="55">
        <f t="shared" si="473"/>
        <v>0</v>
      </c>
      <c r="BK328" s="55">
        <f t="shared" si="473"/>
        <v>0</v>
      </c>
      <c r="BL328" s="55">
        <f t="shared" si="473"/>
        <v>50000</v>
      </c>
      <c r="BM328" s="55">
        <f t="shared" si="473"/>
        <v>50000</v>
      </c>
      <c r="BN328" s="55">
        <f t="shared" si="473"/>
        <v>0</v>
      </c>
      <c r="BO328" s="55">
        <f t="shared" si="473"/>
        <v>0</v>
      </c>
      <c r="BP328" s="55">
        <f t="shared" si="473"/>
        <v>0</v>
      </c>
      <c r="BQ328" s="55">
        <f t="shared" si="473"/>
        <v>0</v>
      </c>
      <c r="BR328" s="55">
        <f t="shared" si="473"/>
        <v>50000</v>
      </c>
      <c r="BS328" s="55">
        <f t="shared" si="473"/>
        <v>50000</v>
      </c>
      <c r="BT328" s="55">
        <f>BT329+BT331</f>
        <v>0</v>
      </c>
      <c r="BU328" s="55">
        <f t="shared" ref="BU328:CG328" si="474">BU329+BU331</f>
        <v>0</v>
      </c>
      <c r="BV328" s="55">
        <f t="shared" si="474"/>
        <v>0</v>
      </c>
      <c r="BW328" s="55">
        <f t="shared" si="474"/>
        <v>0</v>
      </c>
      <c r="BX328" s="55">
        <f t="shared" si="474"/>
        <v>-26148</v>
      </c>
      <c r="BY328" s="55">
        <f t="shared" si="474"/>
        <v>23852</v>
      </c>
      <c r="BZ328" s="55">
        <f t="shared" si="474"/>
        <v>23852</v>
      </c>
      <c r="CA328" s="55">
        <f t="shared" si="474"/>
        <v>0</v>
      </c>
      <c r="CB328" s="55">
        <f t="shared" si="474"/>
        <v>0</v>
      </c>
      <c r="CC328" s="55">
        <f t="shared" si="474"/>
        <v>0</v>
      </c>
      <c r="CD328" s="55">
        <f>CD329+CD331</f>
        <v>0</v>
      </c>
      <c r="CE328" s="55">
        <f t="shared" si="474"/>
        <v>0</v>
      </c>
      <c r="CF328" s="55">
        <f t="shared" si="474"/>
        <v>23852</v>
      </c>
      <c r="CG328" s="55">
        <f t="shared" si="474"/>
        <v>23852</v>
      </c>
      <c r="CH328" s="55">
        <f t="shared" ref="CH328:CP328" si="475">CH329+CH331</f>
        <v>0</v>
      </c>
      <c r="CI328" s="55">
        <f t="shared" si="475"/>
        <v>0</v>
      </c>
      <c r="CJ328" s="55">
        <f t="shared" si="475"/>
        <v>0</v>
      </c>
      <c r="CK328" s="55"/>
      <c r="CL328" s="55"/>
      <c r="CM328" s="55">
        <f t="shared" si="475"/>
        <v>0</v>
      </c>
      <c r="CN328" s="55">
        <f t="shared" si="475"/>
        <v>0</v>
      </c>
      <c r="CO328" s="55">
        <f t="shared" si="475"/>
        <v>23852</v>
      </c>
      <c r="CP328" s="55">
        <f t="shared" si="475"/>
        <v>23852</v>
      </c>
      <c r="CQ328" s="55">
        <f t="shared" ref="CQ328:DF328" si="476">CQ329+CQ331</f>
        <v>0</v>
      </c>
      <c r="CR328" s="55">
        <f t="shared" si="476"/>
        <v>0</v>
      </c>
      <c r="CS328" s="55">
        <f t="shared" si="476"/>
        <v>0</v>
      </c>
      <c r="CT328" s="55">
        <f t="shared" si="476"/>
        <v>0</v>
      </c>
      <c r="CU328" s="55">
        <f t="shared" si="476"/>
        <v>0</v>
      </c>
      <c r="CV328" s="55">
        <f t="shared" si="476"/>
        <v>0</v>
      </c>
      <c r="CW328" s="55">
        <f t="shared" si="476"/>
        <v>23852</v>
      </c>
      <c r="CX328" s="55">
        <f t="shared" si="476"/>
        <v>23852</v>
      </c>
      <c r="CY328" s="55">
        <f t="shared" si="476"/>
        <v>0</v>
      </c>
      <c r="CZ328" s="55">
        <f t="shared" si="476"/>
        <v>0</v>
      </c>
      <c r="DA328" s="55">
        <f t="shared" si="476"/>
        <v>0</v>
      </c>
      <c r="DB328" s="55">
        <f t="shared" si="476"/>
        <v>0</v>
      </c>
      <c r="DC328" s="55">
        <f t="shared" si="476"/>
        <v>0</v>
      </c>
      <c r="DD328" s="55">
        <f t="shared" si="476"/>
        <v>0</v>
      </c>
      <c r="DE328" s="55">
        <f t="shared" si="476"/>
        <v>23852</v>
      </c>
      <c r="DF328" s="55">
        <f t="shared" si="476"/>
        <v>23852</v>
      </c>
    </row>
    <row r="329" spans="1:110" s="14" customFormat="1" ht="150" customHeight="1">
      <c r="A329" s="111" t="s">
        <v>272</v>
      </c>
      <c r="B329" s="64" t="s">
        <v>164</v>
      </c>
      <c r="C329" s="64" t="s">
        <v>135</v>
      </c>
      <c r="D329" s="65" t="s">
        <v>271</v>
      </c>
      <c r="E329" s="64"/>
      <c r="F329" s="55"/>
      <c r="G329" s="55"/>
      <c r="H329" s="56"/>
      <c r="I329" s="56"/>
      <c r="J329" s="56"/>
      <c r="K329" s="70"/>
      <c r="L329" s="70"/>
      <c r="M329" s="55"/>
      <c r="N329" s="55"/>
      <c r="O329" s="55"/>
      <c r="P329" s="55"/>
      <c r="Q329" s="55"/>
      <c r="R329" s="70"/>
      <c r="S329" s="70"/>
      <c r="T329" s="55"/>
      <c r="U329" s="55"/>
      <c r="V329" s="70"/>
      <c r="W329" s="70"/>
      <c r="X329" s="55"/>
      <c r="Y329" s="55"/>
      <c r="Z329" s="70"/>
      <c r="AA329" s="55"/>
      <c r="AB329" s="55"/>
      <c r="AC329" s="70"/>
      <c r="AD329" s="70"/>
      <c r="AE329" s="70"/>
      <c r="AF329" s="55"/>
      <c r="AG329" s="70"/>
      <c r="AH329" s="55"/>
      <c r="AI329" s="70"/>
      <c r="AJ329" s="70"/>
      <c r="AK329" s="55"/>
      <c r="AL329" s="55"/>
      <c r="AM329" s="55"/>
      <c r="AN329" s="55"/>
      <c r="AO329" s="70"/>
      <c r="AP329" s="70"/>
      <c r="AQ329" s="55"/>
      <c r="AR329" s="56"/>
      <c r="AS329" s="70"/>
      <c r="AT329" s="55"/>
      <c r="AU329" s="56"/>
      <c r="AV329" s="70"/>
      <c r="AW329" s="70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>
        <f>BT330</f>
        <v>0</v>
      </c>
      <c r="BU329" s="55">
        <f t="shared" ref="BU329:DF329" si="477">BU330</f>
        <v>0</v>
      </c>
      <c r="BV329" s="55">
        <f t="shared" si="477"/>
        <v>0</v>
      </c>
      <c r="BW329" s="55">
        <f t="shared" si="477"/>
        <v>0</v>
      </c>
      <c r="BX329" s="55">
        <f t="shared" si="477"/>
        <v>23852</v>
      </c>
      <c r="BY329" s="55">
        <f t="shared" si="477"/>
        <v>23852</v>
      </c>
      <c r="BZ329" s="55">
        <f t="shared" si="477"/>
        <v>23852</v>
      </c>
      <c r="CA329" s="55">
        <f t="shared" si="477"/>
        <v>0</v>
      </c>
      <c r="CB329" s="55">
        <f t="shared" si="477"/>
        <v>0</v>
      </c>
      <c r="CC329" s="55">
        <f t="shared" si="477"/>
        <v>0</v>
      </c>
      <c r="CD329" s="55">
        <f t="shared" si="477"/>
        <v>0</v>
      </c>
      <c r="CE329" s="55">
        <f t="shared" si="477"/>
        <v>0</v>
      </c>
      <c r="CF329" s="55">
        <f t="shared" si="477"/>
        <v>23852</v>
      </c>
      <c r="CG329" s="55">
        <f t="shared" si="477"/>
        <v>23852</v>
      </c>
      <c r="CH329" s="55">
        <f t="shared" si="477"/>
        <v>0</v>
      </c>
      <c r="CI329" s="55">
        <f t="shared" si="477"/>
        <v>0</v>
      </c>
      <c r="CJ329" s="55">
        <f t="shared" si="477"/>
        <v>0</v>
      </c>
      <c r="CK329" s="55"/>
      <c r="CL329" s="55"/>
      <c r="CM329" s="55">
        <f t="shared" si="477"/>
        <v>0</v>
      </c>
      <c r="CN329" s="55">
        <f t="shared" si="477"/>
        <v>0</v>
      </c>
      <c r="CO329" s="55">
        <f t="shared" si="477"/>
        <v>23852</v>
      </c>
      <c r="CP329" s="55">
        <f t="shared" si="477"/>
        <v>23852</v>
      </c>
      <c r="CQ329" s="55">
        <f t="shared" si="477"/>
        <v>0</v>
      </c>
      <c r="CR329" s="55">
        <f t="shared" si="477"/>
        <v>0</v>
      </c>
      <c r="CS329" s="55">
        <f t="shared" si="477"/>
        <v>0</v>
      </c>
      <c r="CT329" s="55">
        <f t="shared" si="477"/>
        <v>0</v>
      </c>
      <c r="CU329" s="55">
        <f t="shared" si="477"/>
        <v>0</v>
      </c>
      <c r="CV329" s="55">
        <f t="shared" si="477"/>
        <v>0</v>
      </c>
      <c r="CW329" s="55">
        <f t="shared" si="477"/>
        <v>23852</v>
      </c>
      <c r="CX329" s="55">
        <f t="shared" si="477"/>
        <v>23852</v>
      </c>
      <c r="CY329" s="55">
        <f t="shared" si="477"/>
        <v>0</v>
      </c>
      <c r="CZ329" s="55">
        <f t="shared" si="477"/>
        <v>0</v>
      </c>
      <c r="DA329" s="55">
        <f t="shared" si="477"/>
        <v>0</v>
      </c>
      <c r="DB329" s="55">
        <f t="shared" si="477"/>
        <v>0</v>
      </c>
      <c r="DC329" s="55">
        <f t="shared" si="477"/>
        <v>0</v>
      </c>
      <c r="DD329" s="55">
        <f t="shared" si="477"/>
        <v>0</v>
      </c>
      <c r="DE329" s="55">
        <f t="shared" si="477"/>
        <v>23852</v>
      </c>
      <c r="DF329" s="55">
        <f t="shared" si="477"/>
        <v>23852</v>
      </c>
    </row>
    <row r="330" spans="1:110" s="14" customFormat="1" ht="91.5" customHeight="1">
      <c r="A330" s="111" t="s">
        <v>284</v>
      </c>
      <c r="B330" s="64" t="s">
        <v>164</v>
      </c>
      <c r="C330" s="64" t="s">
        <v>135</v>
      </c>
      <c r="D330" s="65" t="s">
        <v>271</v>
      </c>
      <c r="E330" s="64" t="s">
        <v>150</v>
      </c>
      <c r="F330" s="55"/>
      <c r="G330" s="55"/>
      <c r="H330" s="56"/>
      <c r="I330" s="56"/>
      <c r="J330" s="56"/>
      <c r="K330" s="70"/>
      <c r="L330" s="70"/>
      <c r="M330" s="55"/>
      <c r="N330" s="55"/>
      <c r="O330" s="55"/>
      <c r="P330" s="55"/>
      <c r="Q330" s="55"/>
      <c r="R330" s="70"/>
      <c r="S330" s="70"/>
      <c r="T330" s="55"/>
      <c r="U330" s="55"/>
      <c r="V330" s="70"/>
      <c r="W330" s="70"/>
      <c r="X330" s="55"/>
      <c r="Y330" s="55"/>
      <c r="Z330" s="70"/>
      <c r="AA330" s="55"/>
      <c r="AB330" s="55"/>
      <c r="AC330" s="70"/>
      <c r="AD330" s="70"/>
      <c r="AE330" s="70"/>
      <c r="AF330" s="55"/>
      <c r="AG330" s="70"/>
      <c r="AH330" s="55"/>
      <c r="AI330" s="70"/>
      <c r="AJ330" s="70"/>
      <c r="AK330" s="55"/>
      <c r="AL330" s="55"/>
      <c r="AM330" s="55"/>
      <c r="AN330" s="55"/>
      <c r="AO330" s="70"/>
      <c r="AP330" s="70"/>
      <c r="AQ330" s="55"/>
      <c r="AR330" s="56"/>
      <c r="AS330" s="70"/>
      <c r="AT330" s="55"/>
      <c r="AU330" s="56"/>
      <c r="AV330" s="70"/>
      <c r="AW330" s="70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>
        <v>23852</v>
      </c>
      <c r="BY330" s="55">
        <f>BR330+BT330+BU330+BV330+BW330+BX330</f>
        <v>23852</v>
      </c>
      <c r="BZ330" s="55">
        <f>BS330+BX330</f>
        <v>23852</v>
      </c>
      <c r="CA330" s="70"/>
      <c r="CB330" s="70"/>
      <c r="CC330" s="70"/>
      <c r="CD330" s="70"/>
      <c r="CE330" s="70"/>
      <c r="CF330" s="55">
        <f>BY330+CA330+CB330+CC330+CE330</f>
        <v>23852</v>
      </c>
      <c r="CG330" s="55">
        <f>BZ330+CE330</f>
        <v>23852</v>
      </c>
      <c r="CH330" s="70"/>
      <c r="CI330" s="70"/>
      <c r="CJ330" s="70"/>
      <c r="CK330" s="70"/>
      <c r="CL330" s="70"/>
      <c r="CM330" s="70"/>
      <c r="CN330" s="70"/>
      <c r="CO330" s="55">
        <f>CF330+CH330+CI330+CJ330+CM330+CN330</f>
        <v>23852</v>
      </c>
      <c r="CP330" s="55">
        <f>CG330+CN330</f>
        <v>23852</v>
      </c>
      <c r="CQ330" s="55"/>
      <c r="CR330" s="70"/>
      <c r="CS330" s="70"/>
      <c r="CT330" s="70"/>
      <c r="CU330" s="70"/>
      <c r="CV330" s="70"/>
      <c r="CW330" s="55">
        <f>CO330+CQ330+CR330+CS330+CT330+CU330+CV330</f>
        <v>23852</v>
      </c>
      <c r="CX330" s="55">
        <f>CP330+CV330</f>
        <v>23852</v>
      </c>
      <c r="CY330" s="55"/>
      <c r="CZ330" s="70"/>
      <c r="DA330" s="70"/>
      <c r="DB330" s="70"/>
      <c r="DC330" s="70"/>
      <c r="DD330" s="70"/>
      <c r="DE330" s="55">
        <f>CW330+CY330+CZ330+DA330+DB330+DC330+DD330</f>
        <v>23852</v>
      </c>
      <c r="DF330" s="55">
        <f>CX330+DD330</f>
        <v>23852</v>
      </c>
    </row>
    <row r="331" spans="1:110" s="14" customFormat="1" ht="34.5" hidden="1" customHeight="1">
      <c r="A331" s="89" t="s">
        <v>542</v>
      </c>
      <c r="B331" s="64" t="s">
        <v>164</v>
      </c>
      <c r="C331" s="64" t="s">
        <v>135</v>
      </c>
      <c r="D331" s="65" t="s">
        <v>541</v>
      </c>
      <c r="E331" s="64"/>
      <c r="F331" s="55"/>
      <c r="G331" s="55"/>
      <c r="H331" s="56"/>
      <c r="I331" s="56"/>
      <c r="J331" s="56"/>
      <c r="K331" s="70"/>
      <c r="L331" s="70"/>
      <c r="M331" s="55"/>
      <c r="N331" s="55"/>
      <c r="O331" s="55"/>
      <c r="P331" s="55"/>
      <c r="Q331" s="55"/>
      <c r="R331" s="70"/>
      <c r="S331" s="70"/>
      <c r="T331" s="55"/>
      <c r="U331" s="55"/>
      <c r="V331" s="70"/>
      <c r="W331" s="70"/>
      <c r="X331" s="55"/>
      <c r="Y331" s="55"/>
      <c r="Z331" s="70"/>
      <c r="AA331" s="55"/>
      <c r="AB331" s="55"/>
      <c r="AC331" s="70"/>
      <c r="AD331" s="70"/>
      <c r="AE331" s="70"/>
      <c r="AF331" s="55"/>
      <c r="AG331" s="70"/>
      <c r="AH331" s="55"/>
      <c r="AI331" s="70"/>
      <c r="AJ331" s="70"/>
      <c r="AK331" s="55"/>
      <c r="AL331" s="55"/>
      <c r="AM331" s="55"/>
      <c r="AN331" s="55"/>
      <c r="AO331" s="70"/>
      <c r="AP331" s="70"/>
      <c r="AQ331" s="55"/>
      <c r="AR331" s="56"/>
      <c r="AS331" s="70"/>
      <c r="AT331" s="55"/>
      <c r="AU331" s="56"/>
      <c r="AV331" s="70">
        <f t="shared" ref="AV331:BF331" si="478">AV332</f>
        <v>0</v>
      </c>
      <c r="AW331" s="70">
        <f t="shared" si="478"/>
        <v>0</v>
      </c>
      <c r="AX331" s="55">
        <f t="shared" si="478"/>
        <v>50000</v>
      </c>
      <c r="AY331" s="55">
        <f t="shared" si="478"/>
        <v>50000</v>
      </c>
      <c r="AZ331" s="55">
        <f t="shared" si="478"/>
        <v>50000</v>
      </c>
      <c r="BA331" s="55">
        <f t="shared" si="478"/>
        <v>0</v>
      </c>
      <c r="BB331" s="55">
        <f t="shared" si="478"/>
        <v>0</v>
      </c>
      <c r="BC331" s="55">
        <f t="shared" si="478"/>
        <v>0</v>
      </c>
      <c r="BD331" s="55">
        <f t="shared" si="478"/>
        <v>0</v>
      </c>
      <c r="BE331" s="55">
        <f t="shared" si="478"/>
        <v>50000</v>
      </c>
      <c r="BF331" s="55">
        <f t="shared" si="478"/>
        <v>50000</v>
      </c>
      <c r="BG331" s="55">
        <f t="shared" ref="BG331:BS331" si="479">BG332</f>
        <v>0</v>
      </c>
      <c r="BH331" s="55">
        <f t="shared" si="479"/>
        <v>0</v>
      </c>
      <c r="BI331" s="55">
        <f t="shared" si="479"/>
        <v>0</v>
      </c>
      <c r="BJ331" s="55">
        <f t="shared" si="479"/>
        <v>0</v>
      </c>
      <c r="BK331" s="55">
        <f t="shared" si="479"/>
        <v>0</v>
      </c>
      <c r="BL331" s="55">
        <f t="shared" si="479"/>
        <v>50000</v>
      </c>
      <c r="BM331" s="55">
        <f t="shared" si="479"/>
        <v>50000</v>
      </c>
      <c r="BN331" s="55">
        <f t="shared" si="479"/>
        <v>0</v>
      </c>
      <c r="BO331" s="55">
        <f t="shared" si="479"/>
        <v>0</v>
      </c>
      <c r="BP331" s="55">
        <f t="shared" si="479"/>
        <v>0</v>
      </c>
      <c r="BQ331" s="55">
        <f t="shared" si="479"/>
        <v>0</v>
      </c>
      <c r="BR331" s="55">
        <f t="shared" si="479"/>
        <v>50000</v>
      </c>
      <c r="BS331" s="55">
        <f t="shared" si="479"/>
        <v>50000</v>
      </c>
      <c r="BT331" s="55">
        <f t="shared" ref="BT331:BZ331" si="480">BT332</f>
        <v>0</v>
      </c>
      <c r="BU331" s="55">
        <f t="shared" si="480"/>
        <v>0</v>
      </c>
      <c r="BV331" s="55">
        <f t="shared" si="480"/>
        <v>0</v>
      </c>
      <c r="BW331" s="55">
        <f t="shared" si="480"/>
        <v>0</v>
      </c>
      <c r="BX331" s="55">
        <f t="shared" si="480"/>
        <v>-50000</v>
      </c>
      <c r="BY331" s="55">
        <f t="shared" si="480"/>
        <v>0</v>
      </c>
      <c r="BZ331" s="55">
        <f t="shared" si="480"/>
        <v>0</v>
      </c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</row>
    <row r="332" spans="1:110" s="14" customFormat="1" ht="87" hidden="1" customHeight="1">
      <c r="A332" s="63" t="s">
        <v>283</v>
      </c>
      <c r="B332" s="64" t="s">
        <v>164</v>
      </c>
      <c r="C332" s="64" t="s">
        <v>135</v>
      </c>
      <c r="D332" s="65" t="s">
        <v>541</v>
      </c>
      <c r="E332" s="64" t="s">
        <v>158</v>
      </c>
      <c r="F332" s="55"/>
      <c r="G332" s="55"/>
      <c r="H332" s="56"/>
      <c r="I332" s="56"/>
      <c r="J332" s="56"/>
      <c r="K332" s="70"/>
      <c r="L332" s="70"/>
      <c r="M332" s="55"/>
      <c r="N332" s="55"/>
      <c r="O332" s="55"/>
      <c r="P332" s="55"/>
      <c r="Q332" s="55"/>
      <c r="R332" s="70"/>
      <c r="S332" s="70"/>
      <c r="T332" s="55"/>
      <c r="U332" s="55"/>
      <c r="V332" s="70"/>
      <c r="W332" s="70"/>
      <c r="X332" s="55"/>
      <c r="Y332" s="55"/>
      <c r="Z332" s="70"/>
      <c r="AA332" s="55"/>
      <c r="AB332" s="55"/>
      <c r="AC332" s="70"/>
      <c r="AD332" s="70"/>
      <c r="AE332" s="70"/>
      <c r="AF332" s="55"/>
      <c r="AG332" s="70"/>
      <c r="AH332" s="55"/>
      <c r="AI332" s="70"/>
      <c r="AJ332" s="70"/>
      <c r="AK332" s="55"/>
      <c r="AL332" s="55"/>
      <c r="AM332" s="55"/>
      <c r="AN332" s="55"/>
      <c r="AO332" s="70"/>
      <c r="AP332" s="70"/>
      <c r="AQ332" s="55"/>
      <c r="AR332" s="56"/>
      <c r="AS332" s="70"/>
      <c r="AT332" s="55"/>
      <c r="AU332" s="56"/>
      <c r="AV332" s="70"/>
      <c r="AW332" s="70"/>
      <c r="AX332" s="55">
        <v>50000</v>
      </c>
      <c r="AY332" s="55">
        <f>AT332+AV332+AW332+AX332</f>
        <v>50000</v>
      </c>
      <c r="AZ332" s="55">
        <f>AU332+AX332</f>
        <v>50000</v>
      </c>
      <c r="BA332" s="70"/>
      <c r="BB332" s="70"/>
      <c r="BC332" s="70"/>
      <c r="BD332" s="70"/>
      <c r="BE332" s="55">
        <f>AY332+BA332+BB332+BC332+BD332</f>
        <v>50000</v>
      </c>
      <c r="BF332" s="56">
        <f>AZ332+BD332</f>
        <v>50000</v>
      </c>
      <c r="BG332" s="55"/>
      <c r="BH332" s="55"/>
      <c r="BI332" s="71"/>
      <c r="BJ332" s="71"/>
      <c r="BK332" s="71"/>
      <c r="BL332" s="55">
        <f>BE332+BG332+BH332+BI332+BJ332+BK332</f>
        <v>50000</v>
      </c>
      <c r="BM332" s="55">
        <f>BF332+BK332</f>
        <v>50000</v>
      </c>
      <c r="BN332" s="70"/>
      <c r="BO332" s="70"/>
      <c r="BP332" s="70"/>
      <c r="BQ332" s="70"/>
      <c r="BR332" s="55">
        <f>BL332+BN332+BO332+BP332+BQ332</f>
        <v>50000</v>
      </c>
      <c r="BS332" s="55">
        <f>BM332+BQ332</f>
        <v>50000</v>
      </c>
      <c r="BT332" s="72"/>
      <c r="BU332" s="72"/>
      <c r="BV332" s="72"/>
      <c r="BW332" s="72"/>
      <c r="BX332" s="55">
        <v>-50000</v>
      </c>
      <c r="BY332" s="55">
        <f>BR332+BT332+BU332+BV332+BW332+BX332</f>
        <v>0</v>
      </c>
      <c r="BZ332" s="55">
        <f>BS332+BX332</f>
        <v>0</v>
      </c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</row>
    <row r="333" spans="1:110" s="14" customFormat="1" ht="27.75" customHeight="1">
      <c r="A333" s="89" t="s">
        <v>128</v>
      </c>
      <c r="B333" s="64" t="s">
        <v>164</v>
      </c>
      <c r="C333" s="64" t="s">
        <v>135</v>
      </c>
      <c r="D333" s="65" t="s">
        <v>129</v>
      </c>
      <c r="E333" s="64"/>
      <c r="F333" s="55"/>
      <c r="G333" s="55"/>
      <c r="H333" s="56"/>
      <c r="I333" s="56"/>
      <c r="J333" s="56"/>
      <c r="K333" s="70"/>
      <c r="L333" s="70"/>
      <c r="M333" s="55"/>
      <c r="N333" s="55"/>
      <c r="O333" s="55"/>
      <c r="P333" s="55"/>
      <c r="Q333" s="55"/>
      <c r="R333" s="70"/>
      <c r="S333" s="70"/>
      <c r="T333" s="55"/>
      <c r="U333" s="55"/>
      <c r="V333" s="70"/>
      <c r="W333" s="70"/>
      <c r="X333" s="55"/>
      <c r="Y333" s="55"/>
      <c r="Z333" s="70"/>
      <c r="AA333" s="55"/>
      <c r="AB333" s="55"/>
      <c r="AC333" s="70"/>
      <c r="AD333" s="70"/>
      <c r="AE333" s="70"/>
      <c r="AF333" s="55"/>
      <c r="AG333" s="70"/>
      <c r="AH333" s="55"/>
      <c r="AI333" s="70"/>
      <c r="AJ333" s="70"/>
      <c r="AK333" s="55"/>
      <c r="AL333" s="55"/>
      <c r="AM333" s="55">
        <f>AM334</f>
        <v>15184</v>
      </c>
      <c r="AN333" s="55">
        <f t="shared" ref="AN333:AZ335" si="481">AN334</f>
        <v>15184</v>
      </c>
      <c r="AO333" s="55">
        <f t="shared" si="481"/>
        <v>0</v>
      </c>
      <c r="AP333" s="55">
        <f t="shared" si="481"/>
        <v>0</v>
      </c>
      <c r="AQ333" s="55">
        <f t="shared" si="481"/>
        <v>15184</v>
      </c>
      <c r="AR333" s="55">
        <f t="shared" si="481"/>
        <v>0</v>
      </c>
      <c r="AS333" s="55">
        <f t="shared" si="481"/>
        <v>0</v>
      </c>
      <c r="AT333" s="55">
        <f t="shared" si="481"/>
        <v>15184</v>
      </c>
      <c r="AU333" s="55">
        <f t="shared" si="481"/>
        <v>0</v>
      </c>
      <c r="AV333" s="55">
        <f t="shared" si="481"/>
        <v>0</v>
      </c>
      <c r="AW333" s="55">
        <f t="shared" si="481"/>
        <v>0</v>
      </c>
      <c r="AX333" s="55">
        <f t="shared" si="481"/>
        <v>0</v>
      </c>
      <c r="AY333" s="55">
        <f t="shared" si="481"/>
        <v>15184</v>
      </c>
      <c r="AZ333" s="55">
        <f t="shared" si="481"/>
        <v>0</v>
      </c>
      <c r="BA333" s="55">
        <f>BA334+BA337</f>
        <v>0</v>
      </c>
      <c r="BB333" s="55">
        <f>BB334+BB337</f>
        <v>0</v>
      </c>
      <c r="BC333" s="55">
        <f>BC334+BC337</f>
        <v>343</v>
      </c>
      <c r="BD333" s="55">
        <f>BD334+BD337</f>
        <v>0</v>
      </c>
      <c r="BE333" s="55">
        <f>BE334+BE337</f>
        <v>15527</v>
      </c>
      <c r="BF333" s="55">
        <f t="shared" ref="BF333:BL333" si="482">BF334+BF337</f>
        <v>0</v>
      </c>
      <c r="BG333" s="55">
        <f t="shared" si="482"/>
        <v>0</v>
      </c>
      <c r="BH333" s="55">
        <f t="shared" si="482"/>
        <v>0</v>
      </c>
      <c r="BI333" s="55">
        <f t="shared" si="482"/>
        <v>0</v>
      </c>
      <c r="BJ333" s="55">
        <f t="shared" si="482"/>
        <v>0</v>
      </c>
      <c r="BK333" s="55">
        <f t="shared" si="482"/>
        <v>0</v>
      </c>
      <c r="BL333" s="55">
        <f t="shared" si="482"/>
        <v>15527</v>
      </c>
      <c r="BM333" s="55">
        <f t="shared" ref="BM333:BS333" si="483">BM334+BM337</f>
        <v>0</v>
      </c>
      <c r="BN333" s="55">
        <f t="shared" si="483"/>
        <v>0</v>
      </c>
      <c r="BO333" s="55">
        <f t="shared" si="483"/>
        <v>0</v>
      </c>
      <c r="BP333" s="55">
        <f t="shared" si="483"/>
        <v>0</v>
      </c>
      <c r="BQ333" s="55">
        <f t="shared" si="483"/>
        <v>0</v>
      </c>
      <c r="BR333" s="55">
        <f t="shared" si="483"/>
        <v>15527</v>
      </c>
      <c r="BS333" s="55">
        <f t="shared" si="483"/>
        <v>0</v>
      </c>
      <c r="BT333" s="55">
        <f>BT334+BT337+BT339</f>
        <v>0</v>
      </c>
      <c r="BU333" s="55">
        <f t="shared" ref="BU333:CO333" si="484">BU334+BU337+BU339</f>
        <v>70</v>
      </c>
      <c r="BV333" s="55">
        <f t="shared" si="484"/>
        <v>0</v>
      </c>
      <c r="BW333" s="55">
        <f t="shared" si="484"/>
        <v>0</v>
      </c>
      <c r="BX333" s="55">
        <f t="shared" si="484"/>
        <v>0</v>
      </c>
      <c r="BY333" s="55">
        <f t="shared" si="484"/>
        <v>15597</v>
      </c>
      <c r="BZ333" s="55">
        <f t="shared" si="484"/>
        <v>0</v>
      </c>
      <c r="CA333" s="55">
        <f t="shared" si="484"/>
        <v>0</v>
      </c>
      <c r="CB333" s="55">
        <f t="shared" si="484"/>
        <v>0</v>
      </c>
      <c r="CC333" s="55">
        <f t="shared" si="484"/>
        <v>0</v>
      </c>
      <c r="CD333" s="55">
        <f>CD334+CD337+CD339</f>
        <v>0</v>
      </c>
      <c r="CE333" s="55">
        <f t="shared" si="484"/>
        <v>0</v>
      </c>
      <c r="CF333" s="55">
        <f t="shared" si="484"/>
        <v>15597</v>
      </c>
      <c r="CG333" s="55">
        <f t="shared" si="484"/>
        <v>0</v>
      </c>
      <c r="CH333" s="55">
        <f t="shared" si="484"/>
        <v>1607</v>
      </c>
      <c r="CI333" s="55">
        <f t="shared" si="484"/>
        <v>0</v>
      </c>
      <c r="CJ333" s="55">
        <f t="shared" si="484"/>
        <v>0</v>
      </c>
      <c r="CK333" s="55"/>
      <c r="CL333" s="55"/>
      <c r="CM333" s="55">
        <f t="shared" si="484"/>
        <v>0</v>
      </c>
      <c r="CN333" s="55">
        <f t="shared" si="484"/>
        <v>0</v>
      </c>
      <c r="CO333" s="55">
        <f t="shared" si="484"/>
        <v>17204</v>
      </c>
      <c r="CP333" s="55">
        <f t="shared" ref="CP333:CW333" si="485">CP334+CP337+CP339</f>
        <v>0</v>
      </c>
      <c r="CQ333" s="55">
        <f t="shared" si="485"/>
        <v>0</v>
      </c>
      <c r="CR333" s="55">
        <f t="shared" si="485"/>
        <v>0</v>
      </c>
      <c r="CS333" s="55">
        <f t="shared" si="485"/>
        <v>0</v>
      </c>
      <c r="CT333" s="55">
        <f t="shared" si="485"/>
        <v>0</v>
      </c>
      <c r="CU333" s="55">
        <f t="shared" si="485"/>
        <v>0</v>
      </c>
      <c r="CV333" s="55">
        <f t="shared" si="485"/>
        <v>0</v>
      </c>
      <c r="CW333" s="55">
        <f t="shared" si="485"/>
        <v>17204</v>
      </c>
      <c r="CX333" s="55">
        <f t="shared" ref="CX333:DF333" si="486">CX334+CX337+CX339</f>
        <v>0</v>
      </c>
      <c r="CY333" s="55">
        <f t="shared" si="486"/>
        <v>0</v>
      </c>
      <c r="CZ333" s="55">
        <f t="shared" si="486"/>
        <v>0</v>
      </c>
      <c r="DA333" s="55">
        <f t="shared" si="486"/>
        <v>0</v>
      </c>
      <c r="DB333" s="55">
        <f t="shared" si="486"/>
        <v>-36</v>
      </c>
      <c r="DC333" s="55">
        <f t="shared" si="486"/>
        <v>0</v>
      </c>
      <c r="DD333" s="55">
        <f t="shared" si="486"/>
        <v>0</v>
      </c>
      <c r="DE333" s="55">
        <f t="shared" si="486"/>
        <v>17168</v>
      </c>
      <c r="DF333" s="55">
        <f t="shared" si="486"/>
        <v>0</v>
      </c>
    </row>
    <row r="334" spans="1:110" s="14" customFormat="1" ht="105" customHeight="1">
      <c r="A334" s="89" t="s">
        <v>572</v>
      </c>
      <c r="B334" s="64" t="s">
        <v>164</v>
      </c>
      <c r="C334" s="64" t="s">
        <v>135</v>
      </c>
      <c r="D334" s="65" t="s">
        <v>418</v>
      </c>
      <c r="E334" s="64"/>
      <c r="F334" s="55"/>
      <c r="G334" s="55"/>
      <c r="H334" s="56"/>
      <c r="I334" s="56"/>
      <c r="J334" s="56"/>
      <c r="K334" s="70"/>
      <c r="L334" s="70"/>
      <c r="M334" s="55"/>
      <c r="N334" s="55"/>
      <c r="O334" s="55"/>
      <c r="P334" s="55"/>
      <c r="Q334" s="55"/>
      <c r="R334" s="70"/>
      <c r="S334" s="70"/>
      <c r="T334" s="55"/>
      <c r="U334" s="55"/>
      <c r="V334" s="70"/>
      <c r="W334" s="70"/>
      <c r="X334" s="55"/>
      <c r="Y334" s="55"/>
      <c r="Z334" s="70"/>
      <c r="AA334" s="55"/>
      <c r="AB334" s="55"/>
      <c r="AC334" s="70"/>
      <c r="AD334" s="70"/>
      <c r="AE334" s="70"/>
      <c r="AF334" s="55"/>
      <c r="AG334" s="70"/>
      <c r="AH334" s="55"/>
      <c r="AI334" s="70"/>
      <c r="AJ334" s="70"/>
      <c r="AK334" s="55"/>
      <c r="AL334" s="55"/>
      <c r="AM334" s="55">
        <f>AM335</f>
        <v>15184</v>
      </c>
      <c r="AN334" s="55">
        <f t="shared" si="481"/>
        <v>15184</v>
      </c>
      <c r="AO334" s="55">
        <f t="shared" si="481"/>
        <v>0</v>
      </c>
      <c r="AP334" s="55">
        <f t="shared" si="481"/>
        <v>0</v>
      </c>
      <c r="AQ334" s="55">
        <f t="shared" si="481"/>
        <v>15184</v>
      </c>
      <c r="AR334" s="55">
        <f t="shared" si="481"/>
        <v>0</v>
      </c>
      <c r="AS334" s="55">
        <f t="shared" si="481"/>
        <v>0</v>
      </c>
      <c r="AT334" s="55">
        <f t="shared" si="481"/>
        <v>15184</v>
      </c>
      <c r="AU334" s="55">
        <f t="shared" si="481"/>
        <v>0</v>
      </c>
      <c r="AV334" s="55">
        <f t="shared" si="481"/>
        <v>0</v>
      </c>
      <c r="AW334" s="55">
        <f t="shared" si="481"/>
        <v>0</v>
      </c>
      <c r="AX334" s="55">
        <f t="shared" si="481"/>
        <v>0</v>
      </c>
      <c r="AY334" s="55">
        <f t="shared" si="481"/>
        <v>15184</v>
      </c>
      <c r="AZ334" s="55">
        <f t="shared" ref="AZ334:BO335" si="487">AZ335</f>
        <v>0</v>
      </c>
      <c r="BA334" s="55">
        <f t="shared" si="487"/>
        <v>0</v>
      </c>
      <c r="BB334" s="55">
        <f t="shared" si="487"/>
        <v>0</v>
      </c>
      <c r="BC334" s="55">
        <f t="shared" si="487"/>
        <v>0</v>
      </c>
      <c r="BD334" s="55">
        <f t="shared" si="487"/>
        <v>0</v>
      </c>
      <c r="BE334" s="55">
        <f t="shared" si="487"/>
        <v>15184</v>
      </c>
      <c r="BF334" s="55">
        <f t="shared" si="487"/>
        <v>0</v>
      </c>
      <c r="BG334" s="55">
        <f t="shared" si="487"/>
        <v>0</v>
      </c>
      <c r="BH334" s="55">
        <f t="shared" si="487"/>
        <v>0</v>
      </c>
      <c r="BI334" s="55">
        <f t="shared" si="487"/>
        <v>0</v>
      </c>
      <c r="BJ334" s="55">
        <f t="shared" si="487"/>
        <v>0</v>
      </c>
      <c r="BK334" s="55">
        <f t="shared" si="487"/>
        <v>0</v>
      </c>
      <c r="BL334" s="55">
        <f t="shared" si="487"/>
        <v>15184</v>
      </c>
      <c r="BM334" s="55">
        <f t="shared" si="487"/>
        <v>0</v>
      </c>
      <c r="BN334" s="55">
        <f t="shared" si="487"/>
        <v>0</v>
      </c>
      <c r="BO334" s="55">
        <f t="shared" si="487"/>
        <v>0</v>
      </c>
      <c r="BP334" s="55">
        <f t="shared" ref="BM334:CB335" si="488">BP335</f>
        <v>0</v>
      </c>
      <c r="BQ334" s="55">
        <f t="shared" si="488"/>
        <v>0</v>
      </c>
      <c r="BR334" s="55">
        <f t="shared" si="488"/>
        <v>15184</v>
      </c>
      <c r="BS334" s="55">
        <f t="shared" si="488"/>
        <v>0</v>
      </c>
      <c r="BT334" s="55">
        <f t="shared" si="488"/>
        <v>0</v>
      </c>
      <c r="BU334" s="55">
        <f t="shared" si="488"/>
        <v>0</v>
      </c>
      <c r="BV334" s="55">
        <f t="shared" si="488"/>
        <v>0</v>
      </c>
      <c r="BW334" s="55">
        <f t="shared" si="488"/>
        <v>0</v>
      </c>
      <c r="BX334" s="55">
        <f t="shared" si="488"/>
        <v>0</v>
      </c>
      <c r="BY334" s="55">
        <f t="shared" si="488"/>
        <v>15184</v>
      </c>
      <c r="BZ334" s="55">
        <f t="shared" si="488"/>
        <v>0</v>
      </c>
      <c r="CA334" s="55">
        <f t="shared" si="488"/>
        <v>0</v>
      </c>
      <c r="CB334" s="55">
        <f t="shared" si="488"/>
        <v>0</v>
      </c>
      <c r="CC334" s="55">
        <f t="shared" ref="CC334:CR335" si="489">CC335</f>
        <v>0</v>
      </c>
      <c r="CD334" s="55">
        <f t="shared" si="489"/>
        <v>0</v>
      </c>
      <c r="CE334" s="55">
        <f t="shared" si="489"/>
        <v>0</v>
      </c>
      <c r="CF334" s="55">
        <f t="shared" si="489"/>
        <v>15184</v>
      </c>
      <c r="CG334" s="55">
        <f t="shared" si="489"/>
        <v>0</v>
      </c>
      <c r="CH334" s="55">
        <f t="shared" si="489"/>
        <v>1607</v>
      </c>
      <c r="CI334" s="55">
        <f t="shared" si="489"/>
        <v>0</v>
      </c>
      <c r="CJ334" s="55">
        <f t="shared" si="489"/>
        <v>0</v>
      </c>
      <c r="CK334" s="55"/>
      <c r="CL334" s="55"/>
      <c r="CM334" s="55">
        <f t="shared" si="489"/>
        <v>0</v>
      </c>
      <c r="CN334" s="55">
        <f t="shared" si="489"/>
        <v>0</v>
      </c>
      <c r="CO334" s="55">
        <f t="shared" si="489"/>
        <v>16791</v>
      </c>
      <c r="CP334" s="55">
        <f t="shared" si="489"/>
        <v>0</v>
      </c>
      <c r="CQ334" s="55">
        <f t="shared" si="489"/>
        <v>0</v>
      </c>
      <c r="CR334" s="55">
        <f t="shared" si="489"/>
        <v>0</v>
      </c>
      <c r="CS334" s="55">
        <f t="shared" ref="CS334:DF335" si="490">CS335</f>
        <v>0</v>
      </c>
      <c r="CT334" s="55">
        <f t="shared" si="490"/>
        <v>0</v>
      </c>
      <c r="CU334" s="55">
        <f t="shared" si="490"/>
        <v>0</v>
      </c>
      <c r="CV334" s="55">
        <f t="shared" si="490"/>
        <v>0</v>
      </c>
      <c r="CW334" s="55">
        <f t="shared" si="490"/>
        <v>16791</v>
      </c>
      <c r="CX334" s="55">
        <f t="shared" si="490"/>
        <v>0</v>
      </c>
      <c r="CY334" s="55">
        <f t="shared" si="490"/>
        <v>0</v>
      </c>
      <c r="CZ334" s="55">
        <f t="shared" si="490"/>
        <v>0</v>
      </c>
      <c r="DA334" s="55">
        <f t="shared" si="490"/>
        <v>0</v>
      </c>
      <c r="DB334" s="55">
        <f t="shared" si="490"/>
        <v>0</v>
      </c>
      <c r="DC334" s="55">
        <f t="shared" si="490"/>
        <v>0</v>
      </c>
      <c r="DD334" s="55">
        <f t="shared" si="490"/>
        <v>0</v>
      </c>
      <c r="DE334" s="55">
        <f t="shared" si="490"/>
        <v>16791</v>
      </c>
      <c r="DF334" s="55">
        <f t="shared" si="490"/>
        <v>0</v>
      </c>
    </row>
    <row r="335" spans="1:110" s="14" customFormat="1" ht="153" customHeight="1">
      <c r="A335" s="89" t="s">
        <v>573</v>
      </c>
      <c r="B335" s="64" t="s">
        <v>164</v>
      </c>
      <c r="C335" s="64" t="s">
        <v>135</v>
      </c>
      <c r="D335" s="65" t="s">
        <v>419</v>
      </c>
      <c r="E335" s="64"/>
      <c r="F335" s="55"/>
      <c r="G335" s="55"/>
      <c r="H335" s="56"/>
      <c r="I335" s="56"/>
      <c r="J335" s="56"/>
      <c r="K335" s="70"/>
      <c r="L335" s="70"/>
      <c r="M335" s="55"/>
      <c r="N335" s="55"/>
      <c r="O335" s="55"/>
      <c r="P335" s="55"/>
      <c r="Q335" s="55"/>
      <c r="R335" s="70"/>
      <c r="S335" s="70"/>
      <c r="T335" s="55"/>
      <c r="U335" s="55"/>
      <c r="V335" s="70"/>
      <c r="W335" s="70"/>
      <c r="X335" s="55"/>
      <c r="Y335" s="55"/>
      <c r="Z335" s="70"/>
      <c r="AA335" s="55"/>
      <c r="AB335" s="55"/>
      <c r="AC335" s="70"/>
      <c r="AD335" s="70"/>
      <c r="AE335" s="70"/>
      <c r="AF335" s="55"/>
      <c r="AG335" s="70"/>
      <c r="AH335" s="55"/>
      <c r="AI335" s="70"/>
      <c r="AJ335" s="70"/>
      <c r="AK335" s="55"/>
      <c r="AL335" s="55"/>
      <c r="AM335" s="55">
        <f>AM336</f>
        <v>15184</v>
      </c>
      <c r="AN335" s="55">
        <f t="shared" si="481"/>
        <v>15184</v>
      </c>
      <c r="AO335" s="55">
        <f t="shared" si="481"/>
        <v>0</v>
      </c>
      <c r="AP335" s="55">
        <f t="shared" si="481"/>
        <v>0</v>
      </c>
      <c r="AQ335" s="55">
        <f t="shared" si="481"/>
        <v>15184</v>
      </c>
      <c r="AR335" s="55">
        <f t="shared" si="481"/>
        <v>0</v>
      </c>
      <c r="AS335" s="55">
        <f t="shared" si="481"/>
        <v>0</v>
      </c>
      <c r="AT335" s="55">
        <f t="shared" si="481"/>
        <v>15184</v>
      </c>
      <c r="AU335" s="55">
        <f t="shared" si="481"/>
        <v>0</v>
      </c>
      <c r="AV335" s="55">
        <f t="shared" si="481"/>
        <v>0</v>
      </c>
      <c r="AW335" s="55">
        <f t="shared" si="481"/>
        <v>0</v>
      </c>
      <c r="AX335" s="55">
        <f t="shared" si="481"/>
        <v>0</v>
      </c>
      <c r="AY335" s="55">
        <f t="shared" si="481"/>
        <v>15184</v>
      </c>
      <c r="AZ335" s="55">
        <f t="shared" si="487"/>
        <v>0</v>
      </c>
      <c r="BA335" s="55">
        <f t="shared" si="487"/>
        <v>0</v>
      </c>
      <c r="BB335" s="55">
        <f t="shared" si="487"/>
        <v>0</v>
      </c>
      <c r="BC335" s="55">
        <f t="shared" si="487"/>
        <v>0</v>
      </c>
      <c r="BD335" s="55">
        <f t="shared" si="487"/>
        <v>0</v>
      </c>
      <c r="BE335" s="55">
        <f t="shared" si="487"/>
        <v>15184</v>
      </c>
      <c r="BF335" s="55">
        <f t="shared" si="487"/>
        <v>0</v>
      </c>
      <c r="BG335" s="55">
        <f t="shared" si="487"/>
        <v>0</v>
      </c>
      <c r="BH335" s="55">
        <f t="shared" si="487"/>
        <v>0</v>
      </c>
      <c r="BI335" s="55">
        <f t="shared" si="487"/>
        <v>0</v>
      </c>
      <c r="BJ335" s="55">
        <f t="shared" si="487"/>
        <v>0</v>
      </c>
      <c r="BK335" s="55">
        <f t="shared" si="487"/>
        <v>0</v>
      </c>
      <c r="BL335" s="55">
        <f t="shared" si="487"/>
        <v>15184</v>
      </c>
      <c r="BM335" s="55">
        <f t="shared" si="488"/>
        <v>0</v>
      </c>
      <c r="BN335" s="55">
        <f t="shared" si="488"/>
        <v>0</v>
      </c>
      <c r="BO335" s="55">
        <f t="shared" si="488"/>
        <v>0</v>
      </c>
      <c r="BP335" s="55">
        <f t="shared" si="488"/>
        <v>0</v>
      </c>
      <c r="BQ335" s="55">
        <f t="shared" si="488"/>
        <v>0</v>
      </c>
      <c r="BR335" s="55">
        <f t="shared" si="488"/>
        <v>15184</v>
      </c>
      <c r="BS335" s="55">
        <f t="shared" si="488"/>
        <v>0</v>
      </c>
      <c r="BT335" s="55">
        <f t="shared" si="488"/>
        <v>0</v>
      </c>
      <c r="BU335" s="55">
        <f t="shared" si="488"/>
        <v>0</v>
      </c>
      <c r="BV335" s="55">
        <f t="shared" si="488"/>
        <v>0</v>
      </c>
      <c r="BW335" s="55">
        <f t="shared" si="488"/>
        <v>0</v>
      </c>
      <c r="BX335" s="55">
        <f t="shared" si="488"/>
        <v>0</v>
      </c>
      <c r="BY335" s="55">
        <f t="shared" si="488"/>
        <v>15184</v>
      </c>
      <c r="BZ335" s="55">
        <f t="shared" si="488"/>
        <v>0</v>
      </c>
      <c r="CA335" s="55">
        <f t="shared" si="488"/>
        <v>0</v>
      </c>
      <c r="CB335" s="55">
        <f t="shared" si="488"/>
        <v>0</v>
      </c>
      <c r="CC335" s="55">
        <f t="shared" si="489"/>
        <v>0</v>
      </c>
      <c r="CD335" s="55">
        <f t="shared" si="489"/>
        <v>0</v>
      </c>
      <c r="CE335" s="55">
        <f t="shared" si="489"/>
        <v>0</v>
      </c>
      <c r="CF335" s="55">
        <f t="shared" si="489"/>
        <v>15184</v>
      </c>
      <c r="CG335" s="55">
        <f t="shared" si="489"/>
        <v>0</v>
      </c>
      <c r="CH335" s="55">
        <f t="shared" si="489"/>
        <v>1607</v>
      </c>
      <c r="CI335" s="55">
        <f t="shared" si="489"/>
        <v>0</v>
      </c>
      <c r="CJ335" s="55">
        <f t="shared" si="489"/>
        <v>0</v>
      </c>
      <c r="CK335" s="55"/>
      <c r="CL335" s="55"/>
      <c r="CM335" s="55">
        <f t="shared" si="489"/>
        <v>0</v>
      </c>
      <c r="CN335" s="55">
        <f t="shared" si="489"/>
        <v>0</v>
      </c>
      <c r="CO335" s="55">
        <f t="shared" si="489"/>
        <v>16791</v>
      </c>
      <c r="CP335" s="55">
        <f t="shared" si="489"/>
        <v>0</v>
      </c>
      <c r="CQ335" s="55">
        <f t="shared" si="489"/>
        <v>0</v>
      </c>
      <c r="CR335" s="55">
        <f t="shared" si="489"/>
        <v>0</v>
      </c>
      <c r="CS335" s="55">
        <f t="shared" si="490"/>
        <v>0</v>
      </c>
      <c r="CT335" s="55">
        <f t="shared" si="490"/>
        <v>0</v>
      </c>
      <c r="CU335" s="55">
        <f t="shared" si="490"/>
        <v>0</v>
      </c>
      <c r="CV335" s="55">
        <f t="shared" si="490"/>
        <v>0</v>
      </c>
      <c r="CW335" s="55">
        <f t="shared" si="490"/>
        <v>16791</v>
      </c>
      <c r="CX335" s="55">
        <f t="shared" si="490"/>
        <v>0</v>
      </c>
      <c r="CY335" s="55">
        <f t="shared" si="490"/>
        <v>0</v>
      </c>
      <c r="CZ335" s="55">
        <f t="shared" si="490"/>
        <v>0</v>
      </c>
      <c r="DA335" s="55">
        <f t="shared" si="490"/>
        <v>0</v>
      </c>
      <c r="DB335" s="55">
        <f t="shared" si="490"/>
        <v>0</v>
      </c>
      <c r="DC335" s="55">
        <f t="shared" si="490"/>
        <v>0</v>
      </c>
      <c r="DD335" s="55">
        <f t="shared" si="490"/>
        <v>0</v>
      </c>
      <c r="DE335" s="55">
        <f t="shared" si="490"/>
        <v>16791</v>
      </c>
      <c r="DF335" s="55">
        <f t="shared" si="490"/>
        <v>0</v>
      </c>
    </row>
    <row r="336" spans="1:110" s="14" customFormat="1" ht="83.25" customHeight="1">
      <c r="A336" s="89" t="s">
        <v>284</v>
      </c>
      <c r="B336" s="64" t="s">
        <v>164</v>
      </c>
      <c r="C336" s="64" t="s">
        <v>135</v>
      </c>
      <c r="D336" s="65" t="s">
        <v>419</v>
      </c>
      <c r="E336" s="64" t="s">
        <v>150</v>
      </c>
      <c r="F336" s="55"/>
      <c r="G336" s="55"/>
      <c r="H336" s="56"/>
      <c r="I336" s="56"/>
      <c r="J336" s="56"/>
      <c r="K336" s="70"/>
      <c r="L336" s="70"/>
      <c r="M336" s="55"/>
      <c r="N336" s="55"/>
      <c r="O336" s="55"/>
      <c r="P336" s="55"/>
      <c r="Q336" s="55"/>
      <c r="R336" s="70"/>
      <c r="S336" s="70"/>
      <c r="T336" s="55"/>
      <c r="U336" s="55"/>
      <c r="V336" s="70"/>
      <c r="W336" s="70"/>
      <c r="X336" s="55"/>
      <c r="Y336" s="55"/>
      <c r="Z336" s="70"/>
      <c r="AA336" s="55"/>
      <c r="AB336" s="55"/>
      <c r="AC336" s="70"/>
      <c r="AD336" s="70"/>
      <c r="AE336" s="70"/>
      <c r="AF336" s="55"/>
      <c r="AG336" s="70"/>
      <c r="AH336" s="55"/>
      <c r="AI336" s="70"/>
      <c r="AJ336" s="70"/>
      <c r="AK336" s="55"/>
      <c r="AL336" s="55"/>
      <c r="AM336" s="55">
        <f>AN336-AK336</f>
        <v>15184</v>
      </c>
      <c r="AN336" s="55">
        <v>15184</v>
      </c>
      <c r="AO336" s="70"/>
      <c r="AP336" s="70"/>
      <c r="AQ336" s="55">
        <f>AN336+AP336</f>
        <v>15184</v>
      </c>
      <c r="AR336" s="56">
        <f>AO336</f>
        <v>0</v>
      </c>
      <c r="AS336" s="70"/>
      <c r="AT336" s="55">
        <f>AQ336+AS336</f>
        <v>15184</v>
      </c>
      <c r="AU336" s="56">
        <f>AR336</f>
        <v>0</v>
      </c>
      <c r="AV336" s="70"/>
      <c r="AW336" s="70"/>
      <c r="AX336" s="70"/>
      <c r="AY336" s="55">
        <f>AT336+AV336+AW336+AX336</f>
        <v>15184</v>
      </c>
      <c r="AZ336" s="55">
        <f>AU336+AX336</f>
        <v>0</v>
      </c>
      <c r="BA336" s="70"/>
      <c r="BB336" s="70"/>
      <c r="BC336" s="70"/>
      <c r="BD336" s="70"/>
      <c r="BE336" s="55">
        <f>AY336+BA336+BB336+BC336+BD336</f>
        <v>15184</v>
      </c>
      <c r="BF336" s="56">
        <f>AZ336+BD336</f>
        <v>0</v>
      </c>
      <c r="BG336" s="55"/>
      <c r="BH336" s="55"/>
      <c r="BI336" s="71"/>
      <c r="BJ336" s="71"/>
      <c r="BK336" s="71"/>
      <c r="BL336" s="55">
        <f>BE336+BG336+BH336+BI336+BJ336+BK336</f>
        <v>15184</v>
      </c>
      <c r="BM336" s="55">
        <f>BF336+BK336</f>
        <v>0</v>
      </c>
      <c r="BN336" s="70"/>
      <c r="BO336" s="70"/>
      <c r="BP336" s="70"/>
      <c r="BQ336" s="70"/>
      <c r="BR336" s="55">
        <f>BL336+BN336+BO336+BP336+BQ336</f>
        <v>15184</v>
      </c>
      <c r="BS336" s="55">
        <f>BM336+BQ336</f>
        <v>0</v>
      </c>
      <c r="BT336" s="72"/>
      <c r="BU336" s="72"/>
      <c r="BV336" s="72"/>
      <c r="BW336" s="72"/>
      <c r="BX336" s="72"/>
      <c r="BY336" s="55">
        <f>BR336+BT336+BU336+BV336+BW336+BX336</f>
        <v>15184</v>
      </c>
      <c r="BZ336" s="55">
        <f>BS336+BX336</f>
        <v>0</v>
      </c>
      <c r="CA336" s="70"/>
      <c r="CB336" s="70"/>
      <c r="CC336" s="70"/>
      <c r="CD336" s="70"/>
      <c r="CE336" s="70"/>
      <c r="CF336" s="55">
        <f>BY336+CA336+CB336+CC336+CE336</f>
        <v>15184</v>
      </c>
      <c r="CG336" s="55">
        <f>BZ336+CE336</f>
        <v>0</v>
      </c>
      <c r="CH336" s="55">
        <v>1607</v>
      </c>
      <c r="CI336" s="70"/>
      <c r="CJ336" s="70"/>
      <c r="CK336" s="70"/>
      <c r="CL336" s="70"/>
      <c r="CM336" s="70"/>
      <c r="CN336" s="70"/>
      <c r="CO336" s="55">
        <f>CF336+CH336+CI336+CJ336+CM336+CN336</f>
        <v>16791</v>
      </c>
      <c r="CP336" s="55">
        <f>CG336+CN336</f>
        <v>0</v>
      </c>
      <c r="CQ336" s="55"/>
      <c r="CR336" s="70"/>
      <c r="CS336" s="70"/>
      <c r="CT336" s="70"/>
      <c r="CU336" s="70"/>
      <c r="CV336" s="70"/>
      <c r="CW336" s="55">
        <f>CO336+CQ336+CR336+CS336+CT336+CU336+CV336</f>
        <v>16791</v>
      </c>
      <c r="CX336" s="55">
        <f>CP336+CV336</f>
        <v>0</v>
      </c>
      <c r="CY336" s="55"/>
      <c r="CZ336" s="70"/>
      <c r="DA336" s="70"/>
      <c r="DB336" s="70"/>
      <c r="DC336" s="70"/>
      <c r="DD336" s="70"/>
      <c r="DE336" s="55">
        <f>CW336+CY336+CZ336+DA336+DB336+DC336+DD336</f>
        <v>16791</v>
      </c>
      <c r="DF336" s="55">
        <f>CX336+DD336</f>
        <v>0</v>
      </c>
    </row>
    <row r="337" spans="1:110" s="14" customFormat="1" ht="64.5" customHeight="1">
      <c r="A337" s="63" t="s">
        <v>178</v>
      </c>
      <c r="B337" s="64" t="s">
        <v>164</v>
      </c>
      <c r="C337" s="64" t="s">
        <v>135</v>
      </c>
      <c r="D337" s="65" t="s">
        <v>399</v>
      </c>
      <c r="E337" s="64"/>
      <c r="F337" s="55"/>
      <c r="G337" s="55"/>
      <c r="H337" s="56"/>
      <c r="I337" s="56"/>
      <c r="J337" s="56"/>
      <c r="K337" s="70"/>
      <c r="L337" s="70"/>
      <c r="M337" s="55"/>
      <c r="N337" s="55"/>
      <c r="O337" s="55"/>
      <c r="P337" s="55"/>
      <c r="Q337" s="55"/>
      <c r="R337" s="70"/>
      <c r="S337" s="70"/>
      <c r="T337" s="55"/>
      <c r="U337" s="55"/>
      <c r="V337" s="70"/>
      <c r="W337" s="70"/>
      <c r="X337" s="55"/>
      <c r="Y337" s="55"/>
      <c r="Z337" s="70"/>
      <c r="AA337" s="55"/>
      <c r="AB337" s="55"/>
      <c r="AC337" s="70"/>
      <c r="AD337" s="70"/>
      <c r="AE337" s="70"/>
      <c r="AF337" s="55"/>
      <c r="AG337" s="70"/>
      <c r="AH337" s="55"/>
      <c r="AI337" s="70"/>
      <c r="AJ337" s="70"/>
      <c r="AK337" s="55"/>
      <c r="AL337" s="55"/>
      <c r="AM337" s="55"/>
      <c r="AN337" s="55"/>
      <c r="AO337" s="70"/>
      <c r="AP337" s="70"/>
      <c r="AQ337" s="55"/>
      <c r="AR337" s="56"/>
      <c r="AS337" s="70"/>
      <c r="AT337" s="55"/>
      <c r="AU337" s="56"/>
      <c r="AV337" s="70"/>
      <c r="AW337" s="70"/>
      <c r="AX337" s="70"/>
      <c r="AY337" s="55"/>
      <c r="AZ337" s="55"/>
      <c r="BA337" s="70">
        <f t="shared" ref="BA337:DF337" si="491">BA338</f>
        <v>0</v>
      </c>
      <c r="BB337" s="70">
        <f t="shared" si="491"/>
        <v>0</v>
      </c>
      <c r="BC337" s="56">
        <f t="shared" si="491"/>
        <v>343</v>
      </c>
      <c r="BD337" s="70">
        <f t="shared" si="491"/>
        <v>0</v>
      </c>
      <c r="BE337" s="55">
        <f t="shared" si="491"/>
        <v>343</v>
      </c>
      <c r="BF337" s="55">
        <f t="shared" si="491"/>
        <v>0</v>
      </c>
      <c r="BG337" s="55">
        <f t="shared" si="491"/>
        <v>0</v>
      </c>
      <c r="BH337" s="55">
        <f t="shared" si="491"/>
        <v>0</v>
      </c>
      <c r="BI337" s="55">
        <f t="shared" si="491"/>
        <v>0</v>
      </c>
      <c r="BJ337" s="55">
        <f t="shared" si="491"/>
        <v>0</v>
      </c>
      <c r="BK337" s="55">
        <f t="shared" si="491"/>
        <v>0</v>
      </c>
      <c r="BL337" s="55">
        <f t="shared" si="491"/>
        <v>343</v>
      </c>
      <c r="BM337" s="55">
        <f t="shared" si="491"/>
        <v>0</v>
      </c>
      <c r="BN337" s="55">
        <f t="shared" si="491"/>
        <v>0</v>
      </c>
      <c r="BO337" s="55">
        <f t="shared" si="491"/>
        <v>0</v>
      </c>
      <c r="BP337" s="55">
        <f t="shared" si="491"/>
        <v>0</v>
      </c>
      <c r="BQ337" s="55">
        <f t="shared" si="491"/>
        <v>0</v>
      </c>
      <c r="BR337" s="55">
        <f t="shared" si="491"/>
        <v>343</v>
      </c>
      <c r="BS337" s="55">
        <f t="shared" si="491"/>
        <v>0</v>
      </c>
      <c r="BT337" s="55">
        <f t="shared" si="491"/>
        <v>0</v>
      </c>
      <c r="BU337" s="55">
        <f t="shared" si="491"/>
        <v>0</v>
      </c>
      <c r="BV337" s="55">
        <f t="shared" si="491"/>
        <v>0</v>
      </c>
      <c r="BW337" s="55">
        <f t="shared" si="491"/>
        <v>0</v>
      </c>
      <c r="BX337" s="55">
        <f t="shared" si="491"/>
        <v>0</v>
      </c>
      <c r="BY337" s="55">
        <f t="shared" si="491"/>
        <v>343</v>
      </c>
      <c r="BZ337" s="55">
        <f t="shared" si="491"/>
        <v>0</v>
      </c>
      <c r="CA337" s="55">
        <f t="shared" si="491"/>
        <v>0</v>
      </c>
      <c r="CB337" s="55">
        <f t="shared" si="491"/>
        <v>0</v>
      </c>
      <c r="CC337" s="55">
        <f t="shared" si="491"/>
        <v>0</v>
      </c>
      <c r="CD337" s="55">
        <f t="shared" si="491"/>
        <v>0</v>
      </c>
      <c r="CE337" s="55">
        <f t="shared" si="491"/>
        <v>0</v>
      </c>
      <c r="CF337" s="55">
        <f t="shared" si="491"/>
        <v>343</v>
      </c>
      <c r="CG337" s="55">
        <f t="shared" si="491"/>
        <v>0</v>
      </c>
      <c r="CH337" s="55">
        <f t="shared" si="491"/>
        <v>0</v>
      </c>
      <c r="CI337" s="55">
        <f t="shared" si="491"/>
        <v>0</v>
      </c>
      <c r="CJ337" s="55">
        <f t="shared" si="491"/>
        <v>0</v>
      </c>
      <c r="CK337" s="55"/>
      <c r="CL337" s="55"/>
      <c r="CM337" s="55">
        <f t="shared" si="491"/>
        <v>0</v>
      </c>
      <c r="CN337" s="55">
        <f t="shared" si="491"/>
        <v>0</v>
      </c>
      <c r="CO337" s="55">
        <f t="shared" si="491"/>
        <v>343</v>
      </c>
      <c r="CP337" s="55">
        <f t="shared" si="491"/>
        <v>0</v>
      </c>
      <c r="CQ337" s="55">
        <f t="shared" si="491"/>
        <v>0</v>
      </c>
      <c r="CR337" s="55">
        <f t="shared" si="491"/>
        <v>0</v>
      </c>
      <c r="CS337" s="55">
        <f t="shared" si="491"/>
        <v>0</v>
      </c>
      <c r="CT337" s="55">
        <f t="shared" si="491"/>
        <v>0</v>
      </c>
      <c r="CU337" s="55">
        <f t="shared" si="491"/>
        <v>0</v>
      </c>
      <c r="CV337" s="55">
        <f t="shared" si="491"/>
        <v>0</v>
      </c>
      <c r="CW337" s="55">
        <f t="shared" si="491"/>
        <v>343</v>
      </c>
      <c r="CX337" s="55">
        <f t="shared" si="491"/>
        <v>0</v>
      </c>
      <c r="CY337" s="55">
        <f t="shared" si="491"/>
        <v>0</v>
      </c>
      <c r="CZ337" s="55">
        <f t="shared" si="491"/>
        <v>0</v>
      </c>
      <c r="DA337" s="55">
        <f t="shared" si="491"/>
        <v>0</v>
      </c>
      <c r="DB337" s="55">
        <f t="shared" si="491"/>
        <v>0</v>
      </c>
      <c r="DC337" s="55">
        <f t="shared" si="491"/>
        <v>0</v>
      </c>
      <c r="DD337" s="55">
        <f t="shared" si="491"/>
        <v>0</v>
      </c>
      <c r="DE337" s="55">
        <f t="shared" si="491"/>
        <v>343</v>
      </c>
      <c r="DF337" s="55">
        <f t="shared" si="491"/>
        <v>0</v>
      </c>
    </row>
    <row r="338" spans="1:110" s="14" customFormat="1" ht="55.5" customHeight="1">
      <c r="A338" s="63" t="s">
        <v>144</v>
      </c>
      <c r="B338" s="64" t="s">
        <v>164</v>
      </c>
      <c r="C338" s="64" t="s">
        <v>135</v>
      </c>
      <c r="D338" s="65" t="s">
        <v>399</v>
      </c>
      <c r="E338" s="64" t="s">
        <v>145</v>
      </c>
      <c r="F338" s="55"/>
      <c r="G338" s="55"/>
      <c r="H338" s="56"/>
      <c r="I338" s="56"/>
      <c r="J338" s="56"/>
      <c r="K338" s="70"/>
      <c r="L338" s="70"/>
      <c r="M338" s="55"/>
      <c r="N338" s="55"/>
      <c r="O338" s="55"/>
      <c r="P338" s="55"/>
      <c r="Q338" s="55"/>
      <c r="R338" s="70"/>
      <c r="S338" s="70"/>
      <c r="T338" s="55"/>
      <c r="U338" s="55"/>
      <c r="V338" s="70"/>
      <c r="W338" s="70"/>
      <c r="X338" s="55"/>
      <c r="Y338" s="55"/>
      <c r="Z338" s="70"/>
      <c r="AA338" s="55"/>
      <c r="AB338" s="55"/>
      <c r="AC338" s="70"/>
      <c r="AD338" s="70"/>
      <c r="AE338" s="70"/>
      <c r="AF338" s="55"/>
      <c r="AG338" s="70"/>
      <c r="AH338" s="55"/>
      <c r="AI338" s="70"/>
      <c r="AJ338" s="70"/>
      <c r="AK338" s="55"/>
      <c r="AL338" s="55"/>
      <c r="AM338" s="55"/>
      <c r="AN338" s="55"/>
      <c r="AO338" s="70"/>
      <c r="AP338" s="70"/>
      <c r="AQ338" s="55"/>
      <c r="AR338" s="56"/>
      <c r="AS338" s="70"/>
      <c r="AT338" s="55"/>
      <c r="AU338" s="56"/>
      <c r="AV338" s="70"/>
      <c r="AW338" s="70"/>
      <c r="AX338" s="70"/>
      <c r="AY338" s="55"/>
      <c r="AZ338" s="55"/>
      <c r="BA338" s="70"/>
      <c r="BB338" s="70"/>
      <c r="BC338" s="56">
        <v>343</v>
      </c>
      <c r="BD338" s="70"/>
      <c r="BE338" s="55">
        <f>AY338+BA338+BB338+BC338+BD338</f>
        <v>343</v>
      </c>
      <c r="BF338" s="56">
        <f>AZ338+BD338</f>
        <v>0</v>
      </c>
      <c r="BG338" s="55"/>
      <c r="BH338" s="55"/>
      <c r="BI338" s="71"/>
      <c r="BJ338" s="71"/>
      <c r="BK338" s="71"/>
      <c r="BL338" s="55">
        <f>BE338+BG338+BH338+BI338+BJ338+BK338</f>
        <v>343</v>
      </c>
      <c r="BM338" s="55">
        <f>BF338+BK338</f>
        <v>0</v>
      </c>
      <c r="BN338" s="70"/>
      <c r="BO338" s="70"/>
      <c r="BP338" s="70"/>
      <c r="BQ338" s="70"/>
      <c r="BR338" s="55">
        <f>BL338+BN338+BO338+BP338+BQ338</f>
        <v>343</v>
      </c>
      <c r="BS338" s="55">
        <f>BM338+BQ338</f>
        <v>0</v>
      </c>
      <c r="BT338" s="72"/>
      <c r="BU338" s="72"/>
      <c r="BV338" s="72"/>
      <c r="BW338" s="72"/>
      <c r="BX338" s="72"/>
      <c r="BY338" s="55">
        <f>BR338+BT338+BU338+BW338+BX338</f>
        <v>343</v>
      </c>
      <c r="BZ338" s="55">
        <f>BS338+BX338</f>
        <v>0</v>
      </c>
      <c r="CA338" s="70"/>
      <c r="CB338" s="70"/>
      <c r="CC338" s="70"/>
      <c r="CD338" s="70"/>
      <c r="CE338" s="70"/>
      <c r="CF338" s="55">
        <f>BY338+CA338+CB338+CC338+CE338</f>
        <v>343</v>
      </c>
      <c r="CG338" s="55">
        <f>BZ338+CE338</f>
        <v>0</v>
      </c>
      <c r="CH338" s="70"/>
      <c r="CI338" s="70"/>
      <c r="CJ338" s="70"/>
      <c r="CK338" s="70"/>
      <c r="CL338" s="70"/>
      <c r="CM338" s="70"/>
      <c r="CN338" s="70"/>
      <c r="CO338" s="55">
        <f>CF338+CH338+CI338+CJ338+CM338+CN338</f>
        <v>343</v>
      </c>
      <c r="CP338" s="55">
        <f>CG338+CN338</f>
        <v>0</v>
      </c>
      <c r="CQ338" s="55"/>
      <c r="CR338" s="70"/>
      <c r="CS338" s="70"/>
      <c r="CT338" s="70"/>
      <c r="CU338" s="70"/>
      <c r="CV338" s="70"/>
      <c r="CW338" s="55">
        <f>CO338+CQ338+CR338+CS338+CT338+CU338+CV338</f>
        <v>343</v>
      </c>
      <c r="CX338" s="55">
        <f>CP338+CV338</f>
        <v>0</v>
      </c>
      <c r="CY338" s="55"/>
      <c r="CZ338" s="70"/>
      <c r="DA338" s="70"/>
      <c r="DB338" s="70"/>
      <c r="DC338" s="70"/>
      <c r="DD338" s="70"/>
      <c r="DE338" s="55">
        <f>CW338+CY338+CZ338+DA338+DB338+DC338+DD338</f>
        <v>343</v>
      </c>
      <c r="DF338" s="55">
        <f>CX338+DD338</f>
        <v>0</v>
      </c>
    </row>
    <row r="339" spans="1:110" s="14" customFormat="1" ht="55.5" customHeight="1">
      <c r="A339" s="63" t="s">
        <v>452</v>
      </c>
      <c r="B339" s="64" t="s">
        <v>164</v>
      </c>
      <c r="C339" s="64" t="s">
        <v>135</v>
      </c>
      <c r="D339" s="65" t="s">
        <v>433</v>
      </c>
      <c r="E339" s="64"/>
      <c r="F339" s="55"/>
      <c r="G339" s="55"/>
      <c r="H339" s="56"/>
      <c r="I339" s="56"/>
      <c r="J339" s="56"/>
      <c r="K339" s="70"/>
      <c r="L339" s="70"/>
      <c r="M339" s="55"/>
      <c r="N339" s="55"/>
      <c r="O339" s="55"/>
      <c r="P339" s="55"/>
      <c r="Q339" s="55"/>
      <c r="R339" s="70"/>
      <c r="S339" s="70"/>
      <c r="T339" s="55"/>
      <c r="U339" s="55"/>
      <c r="V339" s="70"/>
      <c r="W339" s="70"/>
      <c r="X339" s="55"/>
      <c r="Y339" s="55"/>
      <c r="Z339" s="70"/>
      <c r="AA339" s="55"/>
      <c r="AB339" s="55"/>
      <c r="AC339" s="70"/>
      <c r="AD339" s="70"/>
      <c r="AE339" s="70"/>
      <c r="AF339" s="55"/>
      <c r="AG339" s="70"/>
      <c r="AH339" s="55"/>
      <c r="AI339" s="70"/>
      <c r="AJ339" s="70"/>
      <c r="AK339" s="55"/>
      <c r="AL339" s="55"/>
      <c r="AM339" s="55"/>
      <c r="AN339" s="55"/>
      <c r="AO339" s="70"/>
      <c r="AP339" s="70"/>
      <c r="AQ339" s="55"/>
      <c r="AR339" s="56"/>
      <c r="AS339" s="70"/>
      <c r="AT339" s="55"/>
      <c r="AU339" s="56"/>
      <c r="AV339" s="70"/>
      <c r="AW339" s="70"/>
      <c r="AX339" s="70"/>
      <c r="AY339" s="55"/>
      <c r="AZ339" s="55"/>
      <c r="BA339" s="70"/>
      <c r="BB339" s="70"/>
      <c r="BC339" s="56"/>
      <c r="BD339" s="70"/>
      <c r="BE339" s="55"/>
      <c r="BF339" s="56"/>
      <c r="BG339" s="55"/>
      <c r="BH339" s="55"/>
      <c r="BI339" s="71"/>
      <c r="BJ339" s="71"/>
      <c r="BK339" s="71"/>
      <c r="BL339" s="55"/>
      <c r="BM339" s="55"/>
      <c r="BN339" s="70"/>
      <c r="BO339" s="70"/>
      <c r="BP339" s="70"/>
      <c r="BQ339" s="70"/>
      <c r="BR339" s="55"/>
      <c r="BS339" s="55"/>
      <c r="BT339" s="72">
        <f t="shared" ref="BT339:DF339" si="492">BT340</f>
        <v>0</v>
      </c>
      <c r="BU339" s="55">
        <f t="shared" si="492"/>
        <v>70</v>
      </c>
      <c r="BV339" s="72">
        <f t="shared" si="492"/>
        <v>0</v>
      </c>
      <c r="BW339" s="72">
        <f t="shared" si="492"/>
        <v>0</v>
      </c>
      <c r="BX339" s="72">
        <f t="shared" si="492"/>
        <v>0</v>
      </c>
      <c r="BY339" s="55">
        <f t="shared" si="492"/>
        <v>70</v>
      </c>
      <c r="BZ339" s="55">
        <f t="shared" si="492"/>
        <v>0</v>
      </c>
      <c r="CA339" s="55">
        <f t="shared" si="492"/>
        <v>0</v>
      </c>
      <c r="CB339" s="55">
        <f t="shared" si="492"/>
        <v>0</v>
      </c>
      <c r="CC339" s="55">
        <f t="shared" si="492"/>
        <v>0</v>
      </c>
      <c r="CD339" s="55">
        <f t="shared" si="492"/>
        <v>0</v>
      </c>
      <c r="CE339" s="55">
        <f t="shared" si="492"/>
        <v>0</v>
      </c>
      <c r="CF339" s="55">
        <f t="shared" si="492"/>
        <v>70</v>
      </c>
      <c r="CG339" s="55">
        <f t="shared" si="492"/>
        <v>0</v>
      </c>
      <c r="CH339" s="55">
        <f t="shared" si="492"/>
        <v>0</v>
      </c>
      <c r="CI339" s="55">
        <f t="shared" si="492"/>
        <v>0</v>
      </c>
      <c r="CJ339" s="55">
        <f t="shared" si="492"/>
        <v>0</v>
      </c>
      <c r="CK339" s="55"/>
      <c r="CL339" s="55"/>
      <c r="CM339" s="55">
        <f t="shared" si="492"/>
        <v>0</v>
      </c>
      <c r="CN339" s="55">
        <f t="shared" si="492"/>
        <v>0</v>
      </c>
      <c r="CO339" s="55">
        <f t="shared" si="492"/>
        <v>70</v>
      </c>
      <c r="CP339" s="55">
        <f t="shared" si="492"/>
        <v>0</v>
      </c>
      <c r="CQ339" s="55">
        <f t="shared" si="492"/>
        <v>0</v>
      </c>
      <c r="CR339" s="55">
        <f t="shared" si="492"/>
        <v>0</v>
      </c>
      <c r="CS339" s="55">
        <f t="shared" si="492"/>
        <v>0</v>
      </c>
      <c r="CT339" s="55">
        <f t="shared" si="492"/>
        <v>0</v>
      </c>
      <c r="CU339" s="55">
        <f t="shared" si="492"/>
        <v>0</v>
      </c>
      <c r="CV339" s="55">
        <f t="shared" si="492"/>
        <v>0</v>
      </c>
      <c r="CW339" s="55">
        <f t="shared" si="492"/>
        <v>70</v>
      </c>
      <c r="CX339" s="55">
        <f t="shared" si="492"/>
        <v>0</v>
      </c>
      <c r="CY339" s="55">
        <f t="shared" si="492"/>
        <v>0</v>
      </c>
      <c r="CZ339" s="55">
        <f t="shared" si="492"/>
        <v>0</v>
      </c>
      <c r="DA339" s="55">
        <f t="shared" si="492"/>
        <v>0</v>
      </c>
      <c r="DB339" s="55">
        <f t="shared" si="492"/>
        <v>-36</v>
      </c>
      <c r="DC339" s="55">
        <f t="shared" si="492"/>
        <v>0</v>
      </c>
      <c r="DD339" s="55">
        <f t="shared" si="492"/>
        <v>0</v>
      </c>
      <c r="DE339" s="55">
        <f t="shared" si="492"/>
        <v>34</v>
      </c>
      <c r="DF339" s="55">
        <f t="shared" si="492"/>
        <v>0</v>
      </c>
    </row>
    <row r="340" spans="1:110" s="14" customFormat="1" ht="55.5" customHeight="1">
      <c r="A340" s="89" t="s">
        <v>144</v>
      </c>
      <c r="B340" s="64" t="s">
        <v>164</v>
      </c>
      <c r="C340" s="64" t="s">
        <v>135</v>
      </c>
      <c r="D340" s="65" t="s">
        <v>433</v>
      </c>
      <c r="E340" s="64" t="s">
        <v>145</v>
      </c>
      <c r="F340" s="55"/>
      <c r="G340" s="55"/>
      <c r="H340" s="56"/>
      <c r="I340" s="56"/>
      <c r="J340" s="56"/>
      <c r="K340" s="70"/>
      <c r="L340" s="70"/>
      <c r="M340" s="55"/>
      <c r="N340" s="55"/>
      <c r="O340" s="55"/>
      <c r="P340" s="55"/>
      <c r="Q340" s="55"/>
      <c r="R340" s="70"/>
      <c r="S340" s="70"/>
      <c r="T340" s="55"/>
      <c r="U340" s="55"/>
      <c r="V340" s="70"/>
      <c r="W340" s="70"/>
      <c r="X340" s="55"/>
      <c r="Y340" s="55"/>
      <c r="Z340" s="70"/>
      <c r="AA340" s="55"/>
      <c r="AB340" s="55"/>
      <c r="AC340" s="70"/>
      <c r="AD340" s="70"/>
      <c r="AE340" s="70"/>
      <c r="AF340" s="55"/>
      <c r="AG340" s="70"/>
      <c r="AH340" s="55"/>
      <c r="AI340" s="70"/>
      <c r="AJ340" s="70"/>
      <c r="AK340" s="55"/>
      <c r="AL340" s="55"/>
      <c r="AM340" s="55"/>
      <c r="AN340" s="55"/>
      <c r="AO340" s="70"/>
      <c r="AP340" s="70"/>
      <c r="AQ340" s="55"/>
      <c r="AR340" s="56"/>
      <c r="AS340" s="70"/>
      <c r="AT340" s="55"/>
      <c r="AU340" s="56"/>
      <c r="AV340" s="70"/>
      <c r="AW340" s="70"/>
      <c r="AX340" s="70"/>
      <c r="AY340" s="55"/>
      <c r="AZ340" s="55"/>
      <c r="BA340" s="70"/>
      <c r="BB340" s="70"/>
      <c r="BC340" s="56"/>
      <c r="BD340" s="70"/>
      <c r="BE340" s="55"/>
      <c r="BF340" s="56"/>
      <c r="BG340" s="55"/>
      <c r="BH340" s="55"/>
      <c r="BI340" s="71"/>
      <c r="BJ340" s="71"/>
      <c r="BK340" s="71"/>
      <c r="BL340" s="55"/>
      <c r="BM340" s="55"/>
      <c r="BN340" s="70"/>
      <c r="BO340" s="70"/>
      <c r="BP340" s="70"/>
      <c r="BQ340" s="70"/>
      <c r="BR340" s="55"/>
      <c r="BS340" s="55"/>
      <c r="BT340" s="72"/>
      <c r="BU340" s="55">
        <v>70</v>
      </c>
      <c r="BV340" s="72"/>
      <c r="BW340" s="72"/>
      <c r="BX340" s="72"/>
      <c r="BY340" s="55">
        <f>BR340+BT340+BU340+BW340+BX340</f>
        <v>70</v>
      </c>
      <c r="BZ340" s="55">
        <f>BS340+BX340</f>
        <v>0</v>
      </c>
      <c r="CA340" s="70"/>
      <c r="CB340" s="70"/>
      <c r="CC340" s="70"/>
      <c r="CD340" s="70"/>
      <c r="CE340" s="70"/>
      <c r="CF340" s="55">
        <f>BY340+CA340+CB340+CC340+CE340</f>
        <v>70</v>
      </c>
      <c r="CG340" s="55">
        <f>BZ340+CE340</f>
        <v>0</v>
      </c>
      <c r="CH340" s="70"/>
      <c r="CI340" s="70"/>
      <c r="CJ340" s="70"/>
      <c r="CK340" s="70"/>
      <c r="CL340" s="70"/>
      <c r="CM340" s="70"/>
      <c r="CN340" s="70"/>
      <c r="CO340" s="55">
        <f>CF340+CH340+CI340+CJ340+CM340+CN340</f>
        <v>70</v>
      </c>
      <c r="CP340" s="55">
        <f>CG340+CN340</f>
        <v>0</v>
      </c>
      <c r="CQ340" s="55"/>
      <c r="CR340" s="70"/>
      <c r="CS340" s="70"/>
      <c r="CT340" s="70"/>
      <c r="CU340" s="70"/>
      <c r="CV340" s="70"/>
      <c r="CW340" s="55">
        <f>CO340+CQ340+CR340+CS340+CT340+CU340+CV340</f>
        <v>70</v>
      </c>
      <c r="CX340" s="55">
        <f>CP340+CV340</f>
        <v>0</v>
      </c>
      <c r="CY340" s="55"/>
      <c r="CZ340" s="70"/>
      <c r="DA340" s="70"/>
      <c r="DB340" s="56">
        <v>-36</v>
      </c>
      <c r="DC340" s="70"/>
      <c r="DD340" s="70"/>
      <c r="DE340" s="55">
        <f>CW340+CY340+CZ340+DA340+DB340+DC340+DD340</f>
        <v>34</v>
      </c>
      <c r="DF340" s="55">
        <f>CX340+DD340</f>
        <v>0</v>
      </c>
    </row>
    <row r="341" spans="1:110" ht="16.5">
      <c r="A341" s="59"/>
      <c r="B341" s="64"/>
      <c r="C341" s="64"/>
      <c r="D341" s="112"/>
      <c r="E341" s="64"/>
      <c r="F341" s="38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1"/>
      <c r="AL341" s="41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38"/>
      <c r="BH341" s="38"/>
      <c r="BI341" s="38"/>
      <c r="BJ341" s="38"/>
      <c r="BK341" s="38"/>
      <c r="BL341" s="38"/>
      <c r="BM341" s="38"/>
      <c r="BN341" s="40"/>
      <c r="BO341" s="40"/>
      <c r="BP341" s="40"/>
      <c r="BQ341" s="40"/>
      <c r="BR341" s="40"/>
      <c r="BS341" s="40"/>
      <c r="BT341" s="41"/>
      <c r="BU341" s="41"/>
      <c r="BV341" s="41"/>
      <c r="BW341" s="41"/>
      <c r="BX341" s="41"/>
      <c r="BY341" s="41"/>
      <c r="BZ341" s="41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  <c r="DC341" s="40"/>
      <c r="DD341" s="40"/>
      <c r="DE341" s="40"/>
      <c r="DF341" s="40"/>
    </row>
    <row r="342" spans="1:110" s="14" customFormat="1" ht="18.75">
      <c r="A342" s="116" t="s">
        <v>166</v>
      </c>
      <c r="B342" s="50" t="s">
        <v>164</v>
      </c>
      <c r="C342" s="50" t="s">
        <v>139</v>
      </c>
      <c r="D342" s="61"/>
      <c r="E342" s="50"/>
      <c r="F342" s="62">
        <f>F348</f>
        <v>680600</v>
      </c>
      <c r="G342" s="62">
        <f t="shared" ref="G342:Q342" si="493">G348+G369</f>
        <v>486477</v>
      </c>
      <c r="H342" s="62">
        <f t="shared" si="493"/>
        <v>1167077</v>
      </c>
      <c r="I342" s="62">
        <f t="shared" si="493"/>
        <v>0</v>
      </c>
      <c r="J342" s="62">
        <f t="shared" si="493"/>
        <v>1308543</v>
      </c>
      <c r="K342" s="62">
        <f t="shared" si="493"/>
        <v>0</v>
      </c>
      <c r="L342" s="62">
        <f t="shared" si="493"/>
        <v>0</v>
      </c>
      <c r="M342" s="62">
        <f t="shared" si="493"/>
        <v>1308543</v>
      </c>
      <c r="N342" s="62">
        <f t="shared" si="493"/>
        <v>-756684</v>
      </c>
      <c r="O342" s="62">
        <f t="shared" si="493"/>
        <v>551859</v>
      </c>
      <c r="P342" s="62">
        <f t="shared" si="493"/>
        <v>0</v>
      </c>
      <c r="Q342" s="62">
        <f t="shared" si="493"/>
        <v>551859</v>
      </c>
      <c r="R342" s="62">
        <f t="shared" ref="R342:Y342" si="494">R348+R369</f>
        <v>0</v>
      </c>
      <c r="S342" s="62">
        <f t="shared" si="494"/>
        <v>0</v>
      </c>
      <c r="T342" s="62">
        <f t="shared" si="494"/>
        <v>551859</v>
      </c>
      <c r="U342" s="62">
        <f t="shared" si="494"/>
        <v>551859</v>
      </c>
      <c r="V342" s="62">
        <f t="shared" si="494"/>
        <v>0</v>
      </c>
      <c r="W342" s="62">
        <f t="shared" si="494"/>
        <v>0</v>
      </c>
      <c r="X342" s="62">
        <f t="shared" si="494"/>
        <v>551859</v>
      </c>
      <c r="Y342" s="62">
        <f t="shared" si="494"/>
        <v>551859</v>
      </c>
      <c r="Z342" s="62">
        <f>Z348+Z369</f>
        <v>0</v>
      </c>
      <c r="AA342" s="62">
        <f>AA348+AA369</f>
        <v>551859</v>
      </c>
      <c r="AB342" s="62">
        <f>AB348+AB369</f>
        <v>551859</v>
      </c>
      <c r="AC342" s="62">
        <f>AC348+AC369</f>
        <v>0</v>
      </c>
      <c r="AD342" s="62">
        <f>AD348+AD369</f>
        <v>0</v>
      </c>
      <c r="AE342" s="62"/>
      <c r="AF342" s="62">
        <f t="shared" ref="AF342:AK342" si="495">AF348+AF369</f>
        <v>551859</v>
      </c>
      <c r="AG342" s="62">
        <f t="shared" si="495"/>
        <v>0</v>
      </c>
      <c r="AH342" s="62">
        <f t="shared" si="495"/>
        <v>551859</v>
      </c>
      <c r="AI342" s="62">
        <f t="shared" si="495"/>
        <v>0</v>
      </c>
      <c r="AJ342" s="62">
        <f t="shared" si="495"/>
        <v>0</v>
      </c>
      <c r="AK342" s="62">
        <f t="shared" si="495"/>
        <v>551859</v>
      </c>
      <c r="AL342" s="62">
        <f t="shared" ref="AL342:AQ342" si="496">AL348+AL369</f>
        <v>0</v>
      </c>
      <c r="AM342" s="62">
        <f t="shared" si="496"/>
        <v>348365</v>
      </c>
      <c r="AN342" s="62">
        <f t="shared" si="496"/>
        <v>900224</v>
      </c>
      <c r="AO342" s="62">
        <f t="shared" si="496"/>
        <v>0</v>
      </c>
      <c r="AP342" s="62">
        <f t="shared" si="496"/>
        <v>0</v>
      </c>
      <c r="AQ342" s="62">
        <f t="shared" si="496"/>
        <v>900224</v>
      </c>
      <c r="AR342" s="62">
        <f t="shared" ref="AR342:AZ342" si="497">AR348+AR369</f>
        <v>0</v>
      </c>
      <c r="AS342" s="62">
        <f t="shared" si="497"/>
        <v>0</v>
      </c>
      <c r="AT342" s="62">
        <f t="shared" si="497"/>
        <v>900224</v>
      </c>
      <c r="AU342" s="62">
        <f t="shared" si="497"/>
        <v>0</v>
      </c>
      <c r="AV342" s="62">
        <f t="shared" si="497"/>
        <v>-39083</v>
      </c>
      <c r="AW342" s="62">
        <f t="shared" si="497"/>
        <v>0</v>
      </c>
      <c r="AX342" s="62">
        <f t="shared" si="497"/>
        <v>0</v>
      </c>
      <c r="AY342" s="62">
        <f t="shared" si="497"/>
        <v>861141</v>
      </c>
      <c r="AZ342" s="62">
        <f t="shared" si="497"/>
        <v>0</v>
      </c>
      <c r="BA342" s="62">
        <f>BA343+BA348+BA369</f>
        <v>-3023</v>
      </c>
      <c r="BB342" s="62">
        <f>BB343+BB348+BB369</f>
        <v>2048</v>
      </c>
      <c r="BC342" s="62">
        <f>BC343+BC348+BC369</f>
        <v>0</v>
      </c>
      <c r="BD342" s="62">
        <f>BD343+BD348+BD369</f>
        <v>0</v>
      </c>
      <c r="BE342" s="62">
        <f>BE343+BE348+BE369</f>
        <v>860166</v>
      </c>
      <c r="BF342" s="62">
        <f t="shared" ref="BF342:BS342" si="498">BF343+BF348+BF369</f>
        <v>0</v>
      </c>
      <c r="BG342" s="62">
        <f t="shared" si="498"/>
        <v>0</v>
      </c>
      <c r="BH342" s="62">
        <f t="shared" si="498"/>
        <v>-4842</v>
      </c>
      <c r="BI342" s="62">
        <f t="shared" si="498"/>
        <v>3664</v>
      </c>
      <c r="BJ342" s="62">
        <f t="shared" si="498"/>
        <v>0</v>
      </c>
      <c r="BK342" s="62">
        <f t="shared" si="498"/>
        <v>0</v>
      </c>
      <c r="BL342" s="62">
        <f t="shared" si="498"/>
        <v>858988</v>
      </c>
      <c r="BM342" s="62">
        <f t="shared" si="498"/>
        <v>0</v>
      </c>
      <c r="BN342" s="62">
        <f t="shared" si="498"/>
        <v>-5456</v>
      </c>
      <c r="BO342" s="62">
        <f t="shared" si="498"/>
        <v>7110</v>
      </c>
      <c r="BP342" s="62">
        <f t="shared" si="498"/>
        <v>2040</v>
      </c>
      <c r="BQ342" s="62">
        <f t="shared" si="498"/>
        <v>0</v>
      </c>
      <c r="BR342" s="62">
        <f t="shared" si="498"/>
        <v>862682</v>
      </c>
      <c r="BS342" s="62">
        <f t="shared" si="498"/>
        <v>0</v>
      </c>
      <c r="BT342" s="62">
        <f t="shared" ref="BT342:BZ342" si="499">BT343+BT346+BT348+BT369</f>
        <v>-1831</v>
      </c>
      <c r="BU342" s="62">
        <f t="shared" si="499"/>
        <v>0</v>
      </c>
      <c r="BV342" s="62">
        <f t="shared" si="499"/>
        <v>-9486</v>
      </c>
      <c r="BW342" s="62">
        <f t="shared" si="499"/>
        <v>2040</v>
      </c>
      <c r="BX342" s="62">
        <f t="shared" si="499"/>
        <v>199155</v>
      </c>
      <c r="BY342" s="62">
        <f t="shared" si="499"/>
        <v>1052560</v>
      </c>
      <c r="BZ342" s="62">
        <f t="shared" si="499"/>
        <v>199155</v>
      </c>
      <c r="CA342" s="62">
        <f t="shared" ref="CA342:CG342" si="500">CA343+CA345+CA348+CA369</f>
        <v>1226</v>
      </c>
      <c r="CB342" s="62">
        <f t="shared" si="500"/>
        <v>-144</v>
      </c>
      <c r="CC342" s="62">
        <f t="shared" si="500"/>
        <v>-457</v>
      </c>
      <c r="CD342" s="62">
        <f>CD343+CD345+CD348+CD369</f>
        <v>0</v>
      </c>
      <c r="CE342" s="62">
        <f t="shared" si="500"/>
        <v>0</v>
      </c>
      <c r="CF342" s="62">
        <f t="shared" si="500"/>
        <v>1053185</v>
      </c>
      <c r="CG342" s="62">
        <f t="shared" si="500"/>
        <v>199155</v>
      </c>
      <c r="CH342" s="62">
        <f t="shared" ref="CH342:CP342" si="501">CH343+CH345+CH348+CH369</f>
        <v>0</v>
      </c>
      <c r="CI342" s="62">
        <f t="shared" si="501"/>
        <v>-270</v>
      </c>
      <c r="CJ342" s="62">
        <f t="shared" si="501"/>
        <v>0</v>
      </c>
      <c r="CK342" s="62"/>
      <c r="CL342" s="62"/>
      <c r="CM342" s="62">
        <f t="shared" si="501"/>
        <v>12136</v>
      </c>
      <c r="CN342" s="62">
        <f t="shared" si="501"/>
        <v>0</v>
      </c>
      <c r="CO342" s="62">
        <f t="shared" si="501"/>
        <v>1065051</v>
      </c>
      <c r="CP342" s="62">
        <f t="shared" si="501"/>
        <v>199155</v>
      </c>
      <c r="CQ342" s="62">
        <f t="shared" ref="CQ342:CX342" si="502">CQ343+CQ345+CQ348+CQ369</f>
        <v>0</v>
      </c>
      <c r="CR342" s="62">
        <f t="shared" si="502"/>
        <v>-55</v>
      </c>
      <c r="CS342" s="62">
        <f t="shared" si="502"/>
        <v>-11135</v>
      </c>
      <c r="CT342" s="62">
        <f t="shared" si="502"/>
        <v>0</v>
      </c>
      <c r="CU342" s="62">
        <f t="shared" si="502"/>
        <v>4956</v>
      </c>
      <c r="CV342" s="62">
        <f t="shared" si="502"/>
        <v>0</v>
      </c>
      <c r="CW342" s="62">
        <f t="shared" si="502"/>
        <v>1058817</v>
      </c>
      <c r="CX342" s="62">
        <f t="shared" si="502"/>
        <v>199155</v>
      </c>
      <c r="CY342" s="62">
        <f t="shared" ref="CY342:DF342" si="503">CY343+CY345+CY348+CY369</f>
        <v>0</v>
      </c>
      <c r="CZ342" s="62">
        <f t="shared" si="503"/>
        <v>-175</v>
      </c>
      <c r="DA342" s="62">
        <f t="shared" si="503"/>
        <v>0</v>
      </c>
      <c r="DB342" s="62">
        <f t="shared" si="503"/>
        <v>0</v>
      </c>
      <c r="DC342" s="62">
        <f t="shared" si="503"/>
        <v>0</v>
      </c>
      <c r="DD342" s="62">
        <f t="shared" si="503"/>
        <v>0</v>
      </c>
      <c r="DE342" s="62">
        <f t="shared" si="503"/>
        <v>1058642</v>
      </c>
      <c r="DF342" s="62">
        <f t="shared" si="503"/>
        <v>199155</v>
      </c>
    </row>
    <row r="343" spans="1:110" s="14" customFormat="1" ht="50.25">
      <c r="A343" s="63" t="s">
        <v>157</v>
      </c>
      <c r="B343" s="64" t="s">
        <v>164</v>
      </c>
      <c r="C343" s="64" t="s">
        <v>139</v>
      </c>
      <c r="D343" s="65" t="s">
        <v>42</v>
      </c>
      <c r="E343" s="64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6">
        <f t="shared" ref="BA343:BZ343" si="504">BA344</f>
        <v>1673</v>
      </c>
      <c r="BB343" s="66">
        <f t="shared" si="504"/>
        <v>0</v>
      </c>
      <c r="BC343" s="66">
        <f t="shared" si="504"/>
        <v>0</v>
      </c>
      <c r="BD343" s="66">
        <f t="shared" si="504"/>
        <v>0</v>
      </c>
      <c r="BE343" s="66">
        <f t="shared" si="504"/>
        <v>1673</v>
      </c>
      <c r="BF343" s="66">
        <f t="shared" si="504"/>
        <v>0</v>
      </c>
      <c r="BG343" s="66">
        <f t="shared" si="504"/>
        <v>0</v>
      </c>
      <c r="BH343" s="66">
        <f t="shared" si="504"/>
        <v>0</v>
      </c>
      <c r="BI343" s="66">
        <f t="shared" si="504"/>
        <v>0</v>
      </c>
      <c r="BJ343" s="66">
        <f t="shared" si="504"/>
        <v>0</v>
      </c>
      <c r="BK343" s="66">
        <f t="shared" si="504"/>
        <v>0</v>
      </c>
      <c r="BL343" s="66">
        <f t="shared" si="504"/>
        <v>1673</v>
      </c>
      <c r="BM343" s="66">
        <f t="shared" si="504"/>
        <v>0</v>
      </c>
      <c r="BN343" s="66">
        <f t="shared" si="504"/>
        <v>0</v>
      </c>
      <c r="BO343" s="66">
        <f t="shared" si="504"/>
        <v>0</v>
      </c>
      <c r="BP343" s="66">
        <f t="shared" si="504"/>
        <v>0</v>
      </c>
      <c r="BQ343" s="66">
        <f t="shared" si="504"/>
        <v>0</v>
      </c>
      <c r="BR343" s="66">
        <f t="shared" si="504"/>
        <v>1673</v>
      </c>
      <c r="BS343" s="66">
        <f t="shared" si="504"/>
        <v>0</v>
      </c>
      <c r="BT343" s="66">
        <f t="shared" si="504"/>
        <v>-1673</v>
      </c>
      <c r="BU343" s="66">
        <f t="shared" si="504"/>
        <v>0</v>
      </c>
      <c r="BV343" s="66">
        <f t="shared" si="504"/>
        <v>0</v>
      </c>
      <c r="BW343" s="66">
        <f t="shared" si="504"/>
        <v>0</v>
      </c>
      <c r="BX343" s="66">
        <f t="shared" si="504"/>
        <v>0</v>
      </c>
      <c r="BY343" s="66">
        <f t="shared" si="504"/>
        <v>0</v>
      </c>
      <c r="BZ343" s="66">
        <f t="shared" si="504"/>
        <v>0</v>
      </c>
      <c r="CA343" s="55">
        <f t="shared" ref="CA343:DF343" si="505">CA344</f>
        <v>1307</v>
      </c>
      <c r="CB343" s="56">
        <f t="shared" si="505"/>
        <v>0</v>
      </c>
      <c r="CC343" s="56">
        <f t="shared" si="505"/>
        <v>0</v>
      </c>
      <c r="CD343" s="56">
        <f t="shared" si="505"/>
        <v>0</v>
      </c>
      <c r="CE343" s="56">
        <f t="shared" si="505"/>
        <v>0</v>
      </c>
      <c r="CF343" s="56">
        <f t="shared" si="505"/>
        <v>1307</v>
      </c>
      <c r="CG343" s="56">
        <f t="shared" si="505"/>
        <v>0</v>
      </c>
      <c r="CH343" s="56">
        <f t="shared" si="505"/>
        <v>0</v>
      </c>
      <c r="CI343" s="56">
        <f t="shared" si="505"/>
        <v>0</v>
      </c>
      <c r="CJ343" s="56">
        <f t="shared" si="505"/>
        <v>0</v>
      </c>
      <c r="CK343" s="56"/>
      <c r="CL343" s="56"/>
      <c r="CM343" s="56">
        <f t="shared" si="505"/>
        <v>0</v>
      </c>
      <c r="CN343" s="56">
        <f t="shared" si="505"/>
        <v>0</v>
      </c>
      <c r="CO343" s="56">
        <f t="shared" si="505"/>
        <v>1307</v>
      </c>
      <c r="CP343" s="56">
        <f t="shared" si="505"/>
        <v>0</v>
      </c>
      <c r="CQ343" s="56">
        <f t="shared" si="505"/>
        <v>0</v>
      </c>
      <c r="CR343" s="56">
        <f t="shared" si="505"/>
        <v>0</v>
      </c>
      <c r="CS343" s="56">
        <f t="shared" si="505"/>
        <v>0</v>
      </c>
      <c r="CT343" s="56">
        <f t="shared" si="505"/>
        <v>0</v>
      </c>
      <c r="CU343" s="56">
        <f t="shared" si="505"/>
        <v>0</v>
      </c>
      <c r="CV343" s="56">
        <f t="shared" si="505"/>
        <v>0</v>
      </c>
      <c r="CW343" s="56">
        <f t="shared" si="505"/>
        <v>1307</v>
      </c>
      <c r="CX343" s="56">
        <f t="shared" si="505"/>
        <v>0</v>
      </c>
      <c r="CY343" s="56">
        <f t="shared" si="505"/>
        <v>0</v>
      </c>
      <c r="CZ343" s="56">
        <f t="shared" si="505"/>
        <v>-106</v>
      </c>
      <c r="DA343" s="56">
        <f t="shared" si="505"/>
        <v>0</v>
      </c>
      <c r="DB343" s="56">
        <f t="shared" si="505"/>
        <v>0</v>
      </c>
      <c r="DC343" s="56">
        <f t="shared" si="505"/>
        <v>0</v>
      </c>
      <c r="DD343" s="56">
        <f t="shared" si="505"/>
        <v>0</v>
      </c>
      <c r="DE343" s="55">
        <f t="shared" si="505"/>
        <v>1201</v>
      </c>
      <c r="DF343" s="56">
        <f t="shared" si="505"/>
        <v>0</v>
      </c>
    </row>
    <row r="344" spans="1:110" s="14" customFormat="1" ht="83.25">
      <c r="A344" s="63" t="s">
        <v>283</v>
      </c>
      <c r="B344" s="64" t="s">
        <v>164</v>
      </c>
      <c r="C344" s="64" t="s">
        <v>139</v>
      </c>
      <c r="D344" s="65" t="s">
        <v>42</v>
      </c>
      <c r="E344" s="64" t="s">
        <v>158</v>
      </c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6">
        <v>1673</v>
      </c>
      <c r="BB344" s="62"/>
      <c r="BC344" s="62"/>
      <c r="BD344" s="62"/>
      <c r="BE344" s="55">
        <f>AY344+BA344+BB344+BC344+BD344</f>
        <v>1673</v>
      </c>
      <c r="BF344" s="56">
        <f>AZ344+BD344</f>
        <v>0</v>
      </c>
      <c r="BG344" s="55"/>
      <c r="BH344" s="55"/>
      <c r="BI344" s="71"/>
      <c r="BJ344" s="71"/>
      <c r="BK344" s="71"/>
      <c r="BL344" s="55">
        <f>BE344+BG344+BH344+BI344+BJ344+BK344</f>
        <v>1673</v>
      </c>
      <c r="BM344" s="55">
        <f>BF344+BK344</f>
        <v>0</v>
      </c>
      <c r="BN344" s="70"/>
      <c r="BO344" s="70"/>
      <c r="BP344" s="70"/>
      <c r="BQ344" s="70"/>
      <c r="BR344" s="55">
        <f>BL344+BN344+BO344+BP344+BQ344</f>
        <v>1673</v>
      </c>
      <c r="BS344" s="55">
        <f>BM344+BQ344</f>
        <v>0</v>
      </c>
      <c r="BT344" s="55">
        <v>-1673</v>
      </c>
      <c r="BU344" s="72"/>
      <c r="BV344" s="72"/>
      <c r="BW344" s="72"/>
      <c r="BX344" s="72"/>
      <c r="BY344" s="55">
        <f>BR344+BT344+BU344+BV344+BW344+BX344</f>
        <v>0</v>
      </c>
      <c r="BZ344" s="55">
        <f>BS344+BX344</f>
        <v>0</v>
      </c>
      <c r="CA344" s="55">
        <v>1307</v>
      </c>
      <c r="CB344" s="56"/>
      <c r="CC344" s="56"/>
      <c r="CD344" s="56"/>
      <c r="CE344" s="56"/>
      <c r="CF344" s="55">
        <f>BY344+CA344+CB344+CC344+CE344</f>
        <v>1307</v>
      </c>
      <c r="CG344" s="55">
        <f>BZ344+CE344</f>
        <v>0</v>
      </c>
      <c r="CH344" s="70"/>
      <c r="CI344" s="70"/>
      <c r="CJ344" s="70"/>
      <c r="CK344" s="70"/>
      <c r="CL344" s="70"/>
      <c r="CM344" s="70"/>
      <c r="CN344" s="70"/>
      <c r="CO344" s="55">
        <f>CF344+CH344+CI344+CJ344+CM344+CN344</f>
        <v>1307</v>
      </c>
      <c r="CP344" s="55">
        <f>CG344+CN344</f>
        <v>0</v>
      </c>
      <c r="CQ344" s="55"/>
      <c r="CR344" s="70"/>
      <c r="CS344" s="70"/>
      <c r="CT344" s="70"/>
      <c r="CU344" s="70"/>
      <c r="CV344" s="70"/>
      <c r="CW344" s="55">
        <f>CO344+CQ344+CR344+CS344+CT344+CU344+CV344</f>
        <v>1307</v>
      </c>
      <c r="CX344" s="55">
        <f>CP344+CV344</f>
        <v>0</v>
      </c>
      <c r="CY344" s="55"/>
      <c r="CZ344" s="56">
        <v>-106</v>
      </c>
      <c r="DA344" s="70"/>
      <c r="DB344" s="70"/>
      <c r="DC344" s="70"/>
      <c r="DD344" s="70"/>
      <c r="DE344" s="55">
        <f>CW344+CY344+CZ344+DA344+DB344+DC344+DD344</f>
        <v>1201</v>
      </c>
      <c r="DF344" s="55">
        <f>CX344+DD344</f>
        <v>0</v>
      </c>
    </row>
    <row r="345" spans="1:110" s="14" customFormat="1" ht="18.75">
      <c r="A345" s="89" t="s">
        <v>223</v>
      </c>
      <c r="B345" s="64" t="s">
        <v>164</v>
      </c>
      <c r="C345" s="64" t="s">
        <v>139</v>
      </c>
      <c r="D345" s="65" t="s">
        <v>222</v>
      </c>
      <c r="E345" s="64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6"/>
      <c r="BB345" s="62"/>
      <c r="BC345" s="62"/>
      <c r="BD345" s="62"/>
      <c r="BE345" s="55"/>
      <c r="BF345" s="56"/>
      <c r="BG345" s="55"/>
      <c r="BH345" s="55"/>
      <c r="BI345" s="71"/>
      <c r="BJ345" s="71"/>
      <c r="BK345" s="71"/>
      <c r="BL345" s="55"/>
      <c r="BM345" s="55"/>
      <c r="BN345" s="70"/>
      <c r="BO345" s="70"/>
      <c r="BP345" s="70"/>
      <c r="BQ345" s="70"/>
      <c r="BR345" s="55"/>
      <c r="BS345" s="55"/>
      <c r="BT345" s="55"/>
      <c r="BU345" s="72"/>
      <c r="BV345" s="72"/>
      <c r="BW345" s="72"/>
      <c r="BX345" s="72"/>
      <c r="BY345" s="55"/>
      <c r="BZ345" s="55"/>
      <c r="CA345" s="105">
        <f t="shared" ref="CA345:DF345" si="506">CA346</f>
        <v>0</v>
      </c>
      <c r="CB345" s="71">
        <f t="shared" si="506"/>
        <v>0</v>
      </c>
      <c r="CC345" s="71">
        <f t="shared" si="506"/>
        <v>0</v>
      </c>
      <c r="CD345" s="71">
        <f t="shared" si="506"/>
        <v>0</v>
      </c>
      <c r="CE345" s="71">
        <f t="shared" si="506"/>
        <v>0</v>
      </c>
      <c r="CF345" s="55">
        <f t="shared" si="506"/>
        <v>199155</v>
      </c>
      <c r="CG345" s="55">
        <f t="shared" si="506"/>
        <v>199155</v>
      </c>
      <c r="CH345" s="55">
        <f t="shared" si="506"/>
        <v>0</v>
      </c>
      <c r="CI345" s="55">
        <f t="shared" si="506"/>
        <v>0</v>
      </c>
      <c r="CJ345" s="55">
        <f t="shared" si="506"/>
        <v>0</v>
      </c>
      <c r="CK345" s="55"/>
      <c r="CL345" s="55"/>
      <c r="CM345" s="55">
        <f t="shared" si="506"/>
        <v>0</v>
      </c>
      <c r="CN345" s="55">
        <f t="shared" si="506"/>
        <v>0</v>
      </c>
      <c r="CO345" s="55">
        <f t="shared" si="506"/>
        <v>199155</v>
      </c>
      <c r="CP345" s="55">
        <f t="shared" si="506"/>
        <v>199155</v>
      </c>
      <c r="CQ345" s="55">
        <f t="shared" si="506"/>
        <v>0</v>
      </c>
      <c r="CR345" s="55">
        <f t="shared" si="506"/>
        <v>0</v>
      </c>
      <c r="CS345" s="55">
        <f t="shared" si="506"/>
        <v>0</v>
      </c>
      <c r="CT345" s="55">
        <f t="shared" si="506"/>
        <v>0</v>
      </c>
      <c r="CU345" s="55">
        <f t="shared" si="506"/>
        <v>0</v>
      </c>
      <c r="CV345" s="55">
        <f t="shared" si="506"/>
        <v>0</v>
      </c>
      <c r="CW345" s="55">
        <f t="shared" si="506"/>
        <v>199155</v>
      </c>
      <c r="CX345" s="55">
        <f t="shared" si="506"/>
        <v>199155</v>
      </c>
      <c r="CY345" s="55">
        <f t="shared" si="506"/>
        <v>0</v>
      </c>
      <c r="CZ345" s="55">
        <f t="shared" si="506"/>
        <v>0</v>
      </c>
      <c r="DA345" s="55">
        <f t="shared" si="506"/>
        <v>0</v>
      </c>
      <c r="DB345" s="55">
        <f t="shared" si="506"/>
        <v>0</v>
      </c>
      <c r="DC345" s="55">
        <f t="shared" si="506"/>
        <v>0</v>
      </c>
      <c r="DD345" s="55">
        <f t="shared" si="506"/>
        <v>0</v>
      </c>
      <c r="DE345" s="55">
        <f t="shared" si="506"/>
        <v>199155</v>
      </c>
      <c r="DF345" s="55">
        <f t="shared" si="506"/>
        <v>199155</v>
      </c>
    </row>
    <row r="346" spans="1:110" s="14" customFormat="1" ht="83.25">
      <c r="A346" s="63" t="s">
        <v>265</v>
      </c>
      <c r="B346" s="64" t="s">
        <v>164</v>
      </c>
      <c r="C346" s="64" t="s">
        <v>139</v>
      </c>
      <c r="D346" s="65" t="s">
        <v>428</v>
      </c>
      <c r="E346" s="64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6"/>
      <c r="BB346" s="62"/>
      <c r="BC346" s="62"/>
      <c r="BD346" s="62"/>
      <c r="BE346" s="55"/>
      <c r="BF346" s="56"/>
      <c r="BG346" s="55"/>
      <c r="BH346" s="55"/>
      <c r="BI346" s="71"/>
      <c r="BJ346" s="71"/>
      <c r="BK346" s="71"/>
      <c r="BL346" s="55"/>
      <c r="BM346" s="55"/>
      <c r="BN346" s="70"/>
      <c r="BO346" s="70"/>
      <c r="BP346" s="70"/>
      <c r="BQ346" s="70"/>
      <c r="BR346" s="55"/>
      <c r="BS346" s="55"/>
      <c r="BT346" s="72">
        <f t="shared" ref="BT346:DF346" si="507">BT347</f>
        <v>0</v>
      </c>
      <c r="BU346" s="72">
        <f t="shared" si="507"/>
        <v>0</v>
      </c>
      <c r="BV346" s="72">
        <f t="shared" si="507"/>
        <v>0</v>
      </c>
      <c r="BW346" s="72">
        <f t="shared" si="507"/>
        <v>0</v>
      </c>
      <c r="BX346" s="55">
        <f t="shared" si="507"/>
        <v>199155</v>
      </c>
      <c r="BY346" s="55">
        <f t="shared" si="507"/>
        <v>199155</v>
      </c>
      <c r="BZ346" s="55">
        <f t="shared" si="507"/>
        <v>199155</v>
      </c>
      <c r="CA346" s="55">
        <f t="shared" si="507"/>
        <v>0</v>
      </c>
      <c r="CB346" s="55">
        <f t="shared" si="507"/>
        <v>0</v>
      </c>
      <c r="CC346" s="55">
        <f t="shared" si="507"/>
        <v>0</v>
      </c>
      <c r="CD346" s="55">
        <f t="shared" si="507"/>
        <v>0</v>
      </c>
      <c r="CE346" s="55">
        <f t="shared" si="507"/>
        <v>0</v>
      </c>
      <c r="CF346" s="55">
        <f t="shared" si="507"/>
        <v>199155</v>
      </c>
      <c r="CG346" s="55">
        <f t="shared" si="507"/>
        <v>199155</v>
      </c>
      <c r="CH346" s="55">
        <f t="shared" si="507"/>
        <v>0</v>
      </c>
      <c r="CI346" s="55">
        <f t="shared" si="507"/>
        <v>0</v>
      </c>
      <c r="CJ346" s="55">
        <f t="shared" si="507"/>
        <v>0</v>
      </c>
      <c r="CK346" s="55"/>
      <c r="CL346" s="55"/>
      <c r="CM346" s="55">
        <f t="shared" si="507"/>
        <v>0</v>
      </c>
      <c r="CN346" s="55">
        <f t="shared" si="507"/>
        <v>0</v>
      </c>
      <c r="CO346" s="55">
        <f t="shared" si="507"/>
        <v>199155</v>
      </c>
      <c r="CP346" s="55">
        <f t="shared" si="507"/>
        <v>199155</v>
      </c>
      <c r="CQ346" s="55">
        <f t="shared" si="507"/>
        <v>0</v>
      </c>
      <c r="CR346" s="55">
        <f t="shared" si="507"/>
        <v>0</v>
      </c>
      <c r="CS346" s="55">
        <f t="shared" si="507"/>
        <v>0</v>
      </c>
      <c r="CT346" s="55">
        <f t="shared" si="507"/>
        <v>0</v>
      </c>
      <c r="CU346" s="55">
        <f t="shared" si="507"/>
        <v>0</v>
      </c>
      <c r="CV346" s="55">
        <f t="shared" si="507"/>
        <v>0</v>
      </c>
      <c r="CW346" s="55">
        <f t="shared" si="507"/>
        <v>199155</v>
      </c>
      <c r="CX346" s="55">
        <f t="shared" si="507"/>
        <v>199155</v>
      </c>
      <c r="CY346" s="55">
        <f t="shared" si="507"/>
        <v>0</v>
      </c>
      <c r="CZ346" s="55">
        <f t="shared" si="507"/>
        <v>0</v>
      </c>
      <c r="DA346" s="55">
        <f t="shared" si="507"/>
        <v>0</v>
      </c>
      <c r="DB346" s="55">
        <f t="shared" si="507"/>
        <v>0</v>
      </c>
      <c r="DC346" s="55">
        <f t="shared" si="507"/>
        <v>0</v>
      </c>
      <c r="DD346" s="55">
        <f t="shared" si="507"/>
        <v>0</v>
      </c>
      <c r="DE346" s="55">
        <f t="shared" si="507"/>
        <v>199155</v>
      </c>
      <c r="DF346" s="55">
        <f t="shared" si="507"/>
        <v>199155</v>
      </c>
    </row>
    <row r="347" spans="1:110" s="14" customFormat="1" ht="57.75" customHeight="1">
      <c r="A347" s="63" t="s">
        <v>144</v>
      </c>
      <c r="B347" s="64" t="s">
        <v>164</v>
      </c>
      <c r="C347" s="64" t="s">
        <v>139</v>
      </c>
      <c r="D347" s="65" t="s">
        <v>428</v>
      </c>
      <c r="E347" s="64" t="s">
        <v>145</v>
      </c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6"/>
      <c r="BB347" s="62"/>
      <c r="BC347" s="62"/>
      <c r="BD347" s="62"/>
      <c r="BE347" s="55"/>
      <c r="BF347" s="56"/>
      <c r="BG347" s="55"/>
      <c r="BH347" s="55"/>
      <c r="BI347" s="71"/>
      <c r="BJ347" s="71"/>
      <c r="BK347" s="71"/>
      <c r="BL347" s="55"/>
      <c r="BM347" s="55"/>
      <c r="BN347" s="70"/>
      <c r="BO347" s="70"/>
      <c r="BP347" s="70"/>
      <c r="BQ347" s="70"/>
      <c r="BR347" s="55"/>
      <c r="BS347" s="55"/>
      <c r="BT347" s="72"/>
      <c r="BU347" s="72"/>
      <c r="BV347" s="72"/>
      <c r="BW347" s="72"/>
      <c r="BX347" s="55">
        <v>199155</v>
      </c>
      <c r="BY347" s="55">
        <f>BR347+BT347+BU347+BV347+BW347+BX347</f>
        <v>199155</v>
      </c>
      <c r="BZ347" s="55">
        <f>BS347+BX347</f>
        <v>199155</v>
      </c>
      <c r="CA347" s="70"/>
      <c r="CB347" s="70"/>
      <c r="CC347" s="70"/>
      <c r="CD347" s="70"/>
      <c r="CE347" s="70"/>
      <c r="CF347" s="55">
        <f>BY347+CA347+CB347+CC347+CE347</f>
        <v>199155</v>
      </c>
      <c r="CG347" s="55">
        <f>BZ347+CE347</f>
        <v>199155</v>
      </c>
      <c r="CH347" s="70"/>
      <c r="CI347" s="70"/>
      <c r="CJ347" s="70"/>
      <c r="CK347" s="70"/>
      <c r="CL347" s="70"/>
      <c r="CM347" s="70"/>
      <c r="CN347" s="70"/>
      <c r="CO347" s="55">
        <f>CF347+CH347+CI347+CJ347+CM347+CN347</f>
        <v>199155</v>
      </c>
      <c r="CP347" s="55">
        <f>CG347+CN347</f>
        <v>199155</v>
      </c>
      <c r="CQ347" s="55"/>
      <c r="CR347" s="70"/>
      <c r="CS347" s="70"/>
      <c r="CT347" s="70"/>
      <c r="CU347" s="70"/>
      <c r="CV347" s="70"/>
      <c r="CW347" s="55">
        <f>CO347+CQ347+CR347+CS347+CT347+CU347+CV347</f>
        <v>199155</v>
      </c>
      <c r="CX347" s="55">
        <f>CP347+CV347</f>
        <v>199155</v>
      </c>
      <c r="CY347" s="55"/>
      <c r="CZ347" s="70"/>
      <c r="DA347" s="70"/>
      <c r="DB347" s="70"/>
      <c r="DC347" s="70"/>
      <c r="DD347" s="70"/>
      <c r="DE347" s="55">
        <f>CW347+CY347+CZ347+DA347+DB347+DC347+DD347</f>
        <v>199155</v>
      </c>
      <c r="DF347" s="55">
        <f>CX347+DD347</f>
        <v>199155</v>
      </c>
    </row>
    <row r="348" spans="1:110" s="14" customFormat="1" ht="24" customHeight="1">
      <c r="A348" s="117" t="s">
        <v>166</v>
      </c>
      <c r="B348" s="64" t="s">
        <v>164</v>
      </c>
      <c r="C348" s="64" t="s">
        <v>139</v>
      </c>
      <c r="D348" s="118" t="s">
        <v>126</v>
      </c>
      <c r="E348" s="64"/>
      <c r="F348" s="66">
        <f>F349+F351+F353+F355+F357+F359</f>
        <v>680600</v>
      </c>
      <c r="G348" s="66">
        <f t="shared" ref="G348:M348" si="508">G349+G351+G353+G355+G357+G359+G367</f>
        <v>481921</v>
      </c>
      <c r="H348" s="66">
        <f t="shared" si="508"/>
        <v>1162521</v>
      </c>
      <c r="I348" s="66">
        <f t="shared" si="508"/>
        <v>0</v>
      </c>
      <c r="J348" s="66">
        <f t="shared" si="508"/>
        <v>1303656</v>
      </c>
      <c r="K348" s="66">
        <f t="shared" si="508"/>
        <v>0</v>
      </c>
      <c r="L348" s="66">
        <f t="shared" si="508"/>
        <v>0</v>
      </c>
      <c r="M348" s="66">
        <f t="shared" si="508"/>
        <v>1303656</v>
      </c>
      <c r="N348" s="66">
        <f t="shared" ref="N348:U348" si="509">N349+N359+N365+N367</f>
        <v>-751797</v>
      </c>
      <c r="O348" s="66">
        <f t="shared" si="509"/>
        <v>551859</v>
      </c>
      <c r="P348" s="66">
        <f t="shared" si="509"/>
        <v>0</v>
      </c>
      <c r="Q348" s="66">
        <f t="shared" si="509"/>
        <v>551859</v>
      </c>
      <c r="R348" s="66">
        <f t="shared" si="509"/>
        <v>0</v>
      </c>
      <c r="S348" s="66">
        <f t="shared" si="509"/>
        <v>0</v>
      </c>
      <c r="T348" s="66">
        <f t="shared" si="509"/>
        <v>551859</v>
      </c>
      <c r="U348" s="66">
        <f t="shared" si="509"/>
        <v>551859</v>
      </c>
      <c r="V348" s="66">
        <f t="shared" ref="V348:AB348" si="510">V349+V359+V365+V367</f>
        <v>0</v>
      </c>
      <c r="W348" s="66">
        <f t="shared" si="510"/>
        <v>0</v>
      </c>
      <c r="X348" s="66">
        <f t="shared" si="510"/>
        <v>551859</v>
      </c>
      <c r="Y348" s="66">
        <f t="shared" si="510"/>
        <v>551859</v>
      </c>
      <c r="Z348" s="66">
        <f t="shared" si="510"/>
        <v>0</v>
      </c>
      <c r="AA348" s="66">
        <f t="shared" si="510"/>
        <v>551859</v>
      </c>
      <c r="AB348" s="66">
        <f t="shared" si="510"/>
        <v>551859</v>
      </c>
      <c r="AC348" s="66">
        <f>AC349+AC359+AC365+AC367</f>
        <v>0</v>
      </c>
      <c r="AD348" s="66">
        <f>AD349+AD359+AD365+AD367</f>
        <v>0</v>
      </c>
      <c r="AE348" s="66"/>
      <c r="AF348" s="66">
        <f t="shared" ref="AF348:AK348" si="511">AF349+AF359+AF365+AF367</f>
        <v>551859</v>
      </c>
      <c r="AG348" s="66">
        <f t="shared" si="511"/>
        <v>0</v>
      </c>
      <c r="AH348" s="66">
        <f t="shared" si="511"/>
        <v>551859</v>
      </c>
      <c r="AI348" s="66">
        <f t="shared" si="511"/>
        <v>0</v>
      </c>
      <c r="AJ348" s="66">
        <f t="shared" si="511"/>
        <v>0</v>
      </c>
      <c r="AK348" s="66">
        <f t="shared" si="511"/>
        <v>551859</v>
      </c>
      <c r="AL348" s="66">
        <f>AL349+AL359+AL365+AL367</f>
        <v>0</v>
      </c>
      <c r="AM348" s="66">
        <f t="shared" ref="AM348:AT348" si="512">AM349+AM359+AM365+AM367+AM361+AM363</f>
        <v>315001</v>
      </c>
      <c r="AN348" s="66">
        <f t="shared" si="512"/>
        <v>866860</v>
      </c>
      <c r="AO348" s="66">
        <f t="shared" si="512"/>
        <v>0</v>
      </c>
      <c r="AP348" s="66">
        <f t="shared" si="512"/>
        <v>0</v>
      </c>
      <c r="AQ348" s="66">
        <f t="shared" si="512"/>
        <v>866860</v>
      </c>
      <c r="AR348" s="66">
        <f t="shared" si="512"/>
        <v>0</v>
      </c>
      <c r="AS348" s="66">
        <f t="shared" si="512"/>
        <v>0</v>
      </c>
      <c r="AT348" s="66">
        <f t="shared" si="512"/>
        <v>866860</v>
      </c>
      <c r="AU348" s="66">
        <f>AU349+AU359+AU365+AU367+AU361+AU363</f>
        <v>0</v>
      </c>
      <c r="AV348" s="66">
        <f>AV349+AV359+AV365+AV367+AV361+AV363</f>
        <v>-39083</v>
      </c>
      <c r="AW348" s="66">
        <f>AW349+AW359+AW365+AW367+AW361+AW363</f>
        <v>0</v>
      </c>
      <c r="AX348" s="66">
        <f>AX349+AX359+AX365+AX367+AX361+AX363</f>
        <v>0</v>
      </c>
      <c r="AY348" s="66">
        <f>AY349+AY359+AY365+AY367+AY361+AY363</f>
        <v>827777</v>
      </c>
      <c r="AZ348" s="66">
        <f t="shared" ref="AZ348:BS348" si="513">AZ349+AZ359+AZ365+AZ367+AZ361+AZ363</f>
        <v>0</v>
      </c>
      <c r="BA348" s="66">
        <f t="shared" si="513"/>
        <v>-37832</v>
      </c>
      <c r="BB348" s="66">
        <f t="shared" si="513"/>
        <v>2048</v>
      </c>
      <c r="BC348" s="66">
        <f t="shared" si="513"/>
        <v>0</v>
      </c>
      <c r="BD348" s="66">
        <f t="shared" si="513"/>
        <v>0</v>
      </c>
      <c r="BE348" s="66">
        <f t="shared" si="513"/>
        <v>791993</v>
      </c>
      <c r="BF348" s="66">
        <f t="shared" si="513"/>
        <v>0</v>
      </c>
      <c r="BG348" s="66">
        <f t="shared" si="513"/>
        <v>-6818</v>
      </c>
      <c r="BH348" s="66">
        <f t="shared" si="513"/>
        <v>-4833</v>
      </c>
      <c r="BI348" s="66">
        <f t="shared" si="513"/>
        <v>0</v>
      </c>
      <c r="BJ348" s="66">
        <f t="shared" si="513"/>
        <v>0</v>
      </c>
      <c r="BK348" s="66">
        <f t="shared" si="513"/>
        <v>0</v>
      </c>
      <c r="BL348" s="66">
        <f t="shared" si="513"/>
        <v>780342</v>
      </c>
      <c r="BM348" s="66">
        <f t="shared" si="513"/>
        <v>0</v>
      </c>
      <c r="BN348" s="66">
        <f t="shared" si="513"/>
        <v>-5456</v>
      </c>
      <c r="BO348" s="66">
        <f t="shared" si="513"/>
        <v>7110</v>
      </c>
      <c r="BP348" s="66">
        <f t="shared" si="513"/>
        <v>2040</v>
      </c>
      <c r="BQ348" s="66">
        <f t="shared" si="513"/>
        <v>0</v>
      </c>
      <c r="BR348" s="66">
        <f t="shared" si="513"/>
        <v>784036</v>
      </c>
      <c r="BS348" s="66">
        <f t="shared" si="513"/>
        <v>0</v>
      </c>
      <c r="BT348" s="66">
        <f t="shared" ref="BT348:DF348" si="514">BT349+BT359+BT365+BT367+BT361+BT363</f>
        <v>0</v>
      </c>
      <c r="BU348" s="66">
        <f>BU349+BU359+BU365+BU367+BU361+BU363</f>
        <v>0</v>
      </c>
      <c r="BV348" s="66">
        <f>BV349+BV359+BV365+BV367+BV361+BV363</f>
        <v>-9335</v>
      </c>
      <c r="BW348" s="66">
        <f>BW349+BW359+BW365+BW367+BW361+BW363</f>
        <v>2040</v>
      </c>
      <c r="BX348" s="66">
        <f>BX349+BX359+BX365+BX367+BX361+BX363</f>
        <v>0</v>
      </c>
      <c r="BY348" s="66">
        <f t="shared" si="514"/>
        <v>776741</v>
      </c>
      <c r="BZ348" s="66">
        <f t="shared" si="514"/>
        <v>0</v>
      </c>
      <c r="CA348" s="66">
        <f t="shared" si="514"/>
        <v>13412</v>
      </c>
      <c r="CB348" s="66">
        <f t="shared" si="514"/>
        <v>-144</v>
      </c>
      <c r="CC348" s="66">
        <f t="shared" si="514"/>
        <v>-457</v>
      </c>
      <c r="CD348" s="66">
        <f>CD349+CD359+CD365+CD367+CD361+CD363</f>
        <v>0</v>
      </c>
      <c r="CE348" s="66">
        <f t="shared" si="514"/>
        <v>0</v>
      </c>
      <c r="CF348" s="66">
        <f t="shared" si="514"/>
        <v>789552</v>
      </c>
      <c r="CG348" s="66">
        <f t="shared" si="514"/>
        <v>0</v>
      </c>
      <c r="CH348" s="66">
        <f t="shared" si="514"/>
        <v>0</v>
      </c>
      <c r="CI348" s="66">
        <f t="shared" si="514"/>
        <v>-270</v>
      </c>
      <c r="CJ348" s="66">
        <f t="shared" si="514"/>
        <v>0</v>
      </c>
      <c r="CK348" s="66"/>
      <c r="CL348" s="66"/>
      <c r="CM348" s="66">
        <f t="shared" si="514"/>
        <v>12136</v>
      </c>
      <c r="CN348" s="66">
        <f t="shared" si="514"/>
        <v>0</v>
      </c>
      <c r="CO348" s="66">
        <f t="shared" si="514"/>
        <v>801418</v>
      </c>
      <c r="CP348" s="66">
        <f t="shared" si="514"/>
        <v>0</v>
      </c>
      <c r="CQ348" s="66">
        <f t="shared" si="514"/>
        <v>0</v>
      </c>
      <c r="CR348" s="66">
        <f t="shared" si="514"/>
        <v>-55</v>
      </c>
      <c r="CS348" s="66">
        <f t="shared" si="514"/>
        <v>-11135</v>
      </c>
      <c r="CT348" s="66">
        <f t="shared" si="514"/>
        <v>0</v>
      </c>
      <c r="CU348" s="66">
        <f t="shared" si="514"/>
        <v>4956</v>
      </c>
      <c r="CV348" s="66">
        <f t="shared" si="514"/>
        <v>0</v>
      </c>
      <c r="CW348" s="66">
        <f t="shared" si="514"/>
        <v>795184</v>
      </c>
      <c r="CX348" s="66">
        <f t="shared" si="514"/>
        <v>0</v>
      </c>
      <c r="CY348" s="66">
        <f t="shared" si="514"/>
        <v>0</v>
      </c>
      <c r="CZ348" s="66">
        <f t="shared" si="514"/>
        <v>-69</v>
      </c>
      <c r="DA348" s="66">
        <f t="shared" si="514"/>
        <v>0</v>
      </c>
      <c r="DB348" s="66">
        <f t="shared" si="514"/>
        <v>0</v>
      </c>
      <c r="DC348" s="66">
        <f t="shared" si="514"/>
        <v>0</v>
      </c>
      <c r="DD348" s="66">
        <f t="shared" si="514"/>
        <v>0</v>
      </c>
      <c r="DE348" s="66">
        <f t="shared" si="514"/>
        <v>795115</v>
      </c>
      <c r="DF348" s="66">
        <f t="shared" si="514"/>
        <v>0</v>
      </c>
    </row>
    <row r="349" spans="1:110" s="14" customFormat="1" ht="51.75" customHeight="1">
      <c r="A349" s="89" t="s">
        <v>144</v>
      </c>
      <c r="B349" s="64" t="s">
        <v>164</v>
      </c>
      <c r="C349" s="64" t="s">
        <v>139</v>
      </c>
      <c r="D349" s="118" t="s">
        <v>126</v>
      </c>
      <c r="E349" s="64" t="s">
        <v>145</v>
      </c>
      <c r="F349" s="55">
        <v>636668</v>
      </c>
      <c r="G349" s="55">
        <f>H349-F349</f>
        <v>470655</v>
      </c>
      <c r="H349" s="55">
        <v>1107323</v>
      </c>
      <c r="I349" s="55"/>
      <c r="J349" s="55">
        <v>1244558</v>
      </c>
      <c r="K349" s="70"/>
      <c r="L349" s="70"/>
      <c r="M349" s="55">
        <v>1244558</v>
      </c>
      <c r="N349" s="55">
        <f>O349-M349</f>
        <v>-704093</v>
      </c>
      <c r="O349" s="55">
        <v>540465</v>
      </c>
      <c r="P349" s="55"/>
      <c r="Q349" s="55">
        <v>540465</v>
      </c>
      <c r="R349" s="70"/>
      <c r="S349" s="70"/>
      <c r="T349" s="55">
        <f>O349+R349</f>
        <v>540465</v>
      </c>
      <c r="U349" s="55">
        <f>Q349+S349</f>
        <v>540465</v>
      </c>
      <c r="V349" s="70"/>
      <c r="W349" s="70"/>
      <c r="X349" s="55">
        <f>T349+V349</f>
        <v>540465</v>
      </c>
      <c r="Y349" s="55">
        <f>U349+W349</f>
        <v>540465</v>
      </c>
      <c r="Z349" s="70"/>
      <c r="AA349" s="55">
        <f>X349+Z349</f>
        <v>540465</v>
      </c>
      <c r="AB349" s="55">
        <f>Y349</f>
        <v>540465</v>
      </c>
      <c r="AC349" s="70"/>
      <c r="AD349" s="70"/>
      <c r="AE349" s="70"/>
      <c r="AF349" s="55">
        <f>AA349+AC349</f>
        <v>540465</v>
      </c>
      <c r="AG349" s="70"/>
      <c r="AH349" s="55">
        <f>AB349</f>
        <v>540465</v>
      </c>
      <c r="AI349" s="70"/>
      <c r="AJ349" s="70"/>
      <c r="AK349" s="55">
        <f>AF349+AI349</f>
        <v>540465</v>
      </c>
      <c r="AL349" s="55">
        <f>AG349</f>
        <v>0</v>
      </c>
      <c r="AM349" s="55">
        <f>AN349-AK349</f>
        <v>265462</v>
      </c>
      <c r="AN349" s="55">
        <v>805927</v>
      </c>
      <c r="AO349" s="70"/>
      <c r="AP349" s="70"/>
      <c r="AQ349" s="55">
        <f>AN349+AP349</f>
        <v>805927</v>
      </c>
      <c r="AR349" s="56">
        <f>AO349</f>
        <v>0</v>
      </c>
      <c r="AS349" s="70"/>
      <c r="AT349" s="55">
        <f>AQ349+AS349</f>
        <v>805927</v>
      </c>
      <c r="AU349" s="56">
        <f>AR349</f>
        <v>0</v>
      </c>
      <c r="AV349" s="55">
        <v>-39083</v>
      </c>
      <c r="AW349" s="70"/>
      <c r="AX349" s="70"/>
      <c r="AY349" s="55">
        <f>AT349+AV349+AW349+AX349</f>
        <v>766844</v>
      </c>
      <c r="AZ349" s="55">
        <f>AU349+AX349</f>
        <v>0</v>
      </c>
      <c r="BA349" s="55">
        <v>-37832</v>
      </c>
      <c r="BB349" s="70"/>
      <c r="BC349" s="70"/>
      <c r="BD349" s="70"/>
      <c r="BE349" s="55">
        <f>AY349+BA349+BB349+BC349+BD349</f>
        <v>729012</v>
      </c>
      <c r="BF349" s="56">
        <f>AZ349+BD349</f>
        <v>0</v>
      </c>
      <c r="BG349" s="55">
        <v>-6818</v>
      </c>
      <c r="BH349" s="55">
        <v>-4833</v>
      </c>
      <c r="BI349" s="71"/>
      <c r="BJ349" s="71"/>
      <c r="BK349" s="71"/>
      <c r="BL349" s="55">
        <f>BE349+BG349+BH349+BI349+BJ349+BK349</f>
        <v>717361</v>
      </c>
      <c r="BM349" s="55">
        <f>BF349+BK349</f>
        <v>0</v>
      </c>
      <c r="BN349" s="70"/>
      <c r="BO349" s="55">
        <v>7110</v>
      </c>
      <c r="BP349" s="70"/>
      <c r="BQ349" s="70"/>
      <c r="BR349" s="55">
        <f>BL349+BN349+BO349+BP349+BQ349</f>
        <v>724471</v>
      </c>
      <c r="BS349" s="55">
        <f>BM349+BQ349</f>
        <v>0</v>
      </c>
      <c r="BT349" s="72"/>
      <c r="BU349" s="72"/>
      <c r="BV349" s="55">
        <v>-9335</v>
      </c>
      <c r="BW349" s="72"/>
      <c r="BX349" s="72"/>
      <c r="BY349" s="55">
        <f>BR349+BT349+BU349+BV349+BW349+BX349</f>
        <v>715136</v>
      </c>
      <c r="BZ349" s="55">
        <f>BS349+BX349</f>
        <v>0</v>
      </c>
      <c r="CA349" s="55">
        <v>-23078</v>
      </c>
      <c r="CB349" s="56">
        <v>-144</v>
      </c>
      <c r="CC349" s="56">
        <v>-457</v>
      </c>
      <c r="CD349" s="56"/>
      <c r="CE349" s="70"/>
      <c r="CF349" s="55">
        <f>BY349+CA349+CB349+CC349+CE349</f>
        <v>691457</v>
      </c>
      <c r="CG349" s="55">
        <f>BZ349+CE349</f>
        <v>0</v>
      </c>
      <c r="CH349" s="70"/>
      <c r="CI349" s="56">
        <v>-270</v>
      </c>
      <c r="CJ349" s="70"/>
      <c r="CK349" s="70"/>
      <c r="CL349" s="70"/>
      <c r="CM349" s="55">
        <v>12136</v>
      </c>
      <c r="CN349" s="70"/>
      <c r="CO349" s="55">
        <f>CF349+CH349+CI349+CJ349+CM349+CN349</f>
        <v>703323</v>
      </c>
      <c r="CP349" s="55">
        <f>CG349+CN349</f>
        <v>0</v>
      </c>
      <c r="CQ349" s="55"/>
      <c r="CR349" s="55">
        <v>-55</v>
      </c>
      <c r="CS349" s="55">
        <f>-9469-159-1507</f>
        <v>-11135</v>
      </c>
      <c r="CT349" s="70"/>
      <c r="CU349" s="70"/>
      <c r="CV349" s="119"/>
      <c r="CW349" s="55">
        <f>CO349+CQ349+CR349+CS349+CT349+CU349+CV349</f>
        <v>692133</v>
      </c>
      <c r="CX349" s="55">
        <f>CP349+CV349</f>
        <v>0</v>
      </c>
      <c r="CY349" s="55"/>
      <c r="CZ349" s="56">
        <v>-69</v>
      </c>
      <c r="DA349" s="70"/>
      <c r="DB349" s="70"/>
      <c r="DC349" s="70"/>
      <c r="DD349" s="70"/>
      <c r="DE349" s="55">
        <f>CW349+CY349+CZ349+DA349+DB349+DC349+DD349</f>
        <v>692064</v>
      </c>
      <c r="DF349" s="55">
        <f>CX349+DD349</f>
        <v>0</v>
      </c>
    </row>
    <row r="350" spans="1:110" s="14" customFormat="1" ht="82.5" hidden="1" customHeight="1">
      <c r="A350" s="89" t="s">
        <v>284</v>
      </c>
      <c r="B350" s="64" t="s">
        <v>164</v>
      </c>
      <c r="C350" s="64" t="s">
        <v>139</v>
      </c>
      <c r="D350" s="118" t="s">
        <v>126</v>
      </c>
      <c r="E350" s="64" t="s">
        <v>150</v>
      </c>
      <c r="F350" s="55"/>
      <c r="G350" s="55"/>
      <c r="H350" s="55"/>
      <c r="I350" s="55"/>
      <c r="J350" s="55"/>
      <c r="K350" s="70"/>
      <c r="L350" s="70"/>
      <c r="M350" s="55"/>
      <c r="N350" s="55"/>
      <c r="O350" s="55"/>
      <c r="P350" s="55">
        <f>P359+P365+P367</f>
        <v>0</v>
      </c>
      <c r="Q350" s="55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2"/>
      <c r="AL350" s="72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1"/>
      <c r="BH350" s="71"/>
      <c r="BI350" s="71"/>
      <c r="BJ350" s="71"/>
      <c r="BK350" s="71"/>
      <c r="BL350" s="71"/>
      <c r="BM350" s="71"/>
      <c r="BN350" s="70"/>
      <c r="BO350" s="70"/>
      <c r="BP350" s="70"/>
      <c r="BQ350" s="70"/>
      <c r="BR350" s="70"/>
      <c r="BS350" s="70"/>
      <c r="BT350" s="72"/>
      <c r="BU350" s="72"/>
      <c r="BV350" s="72"/>
      <c r="BW350" s="72"/>
      <c r="BX350" s="72"/>
      <c r="BY350" s="72"/>
      <c r="BZ350" s="72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</row>
    <row r="351" spans="1:110" s="11" customFormat="1" ht="33" hidden="1" customHeight="1">
      <c r="A351" s="89" t="s">
        <v>225</v>
      </c>
      <c r="B351" s="64" t="s">
        <v>164</v>
      </c>
      <c r="C351" s="64" t="s">
        <v>139</v>
      </c>
      <c r="D351" s="118" t="s">
        <v>215</v>
      </c>
      <c r="E351" s="64"/>
      <c r="F351" s="66">
        <f t="shared" ref="F351:Q351" si="515">F352</f>
        <v>1903</v>
      </c>
      <c r="G351" s="66">
        <f t="shared" si="515"/>
        <v>-1903</v>
      </c>
      <c r="H351" s="66">
        <f t="shared" si="515"/>
        <v>0</v>
      </c>
      <c r="I351" s="66">
        <f t="shared" si="515"/>
        <v>0</v>
      </c>
      <c r="J351" s="66">
        <f t="shared" si="515"/>
        <v>0</v>
      </c>
      <c r="K351" s="66">
        <f t="shared" si="515"/>
        <v>0</v>
      </c>
      <c r="L351" s="66">
        <f t="shared" si="515"/>
        <v>0</v>
      </c>
      <c r="M351" s="66">
        <f t="shared" si="515"/>
        <v>0</v>
      </c>
      <c r="N351" s="66">
        <f t="shared" si="515"/>
        <v>0</v>
      </c>
      <c r="O351" s="66">
        <f t="shared" si="515"/>
        <v>0</v>
      </c>
      <c r="P351" s="66">
        <f t="shared" si="515"/>
        <v>0</v>
      </c>
      <c r="Q351" s="66">
        <f t="shared" si="515"/>
        <v>0</v>
      </c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3"/>
      <c r="AL351" s="83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2"/>
      <c r="BH351" s="82"/>
      <c r="BI351" s="82"/>
      <c r="BJ351" s="82"/>
      <c r="BK351" s="82"/>
      <c r="BL351" s="82"/>
      <c r="BM351" s="82"/>
      <c r="BN351" s="81"/>
      <c r="BO351" s="81"/>
      <c r="BP351" s="81"/>
      <c r="BQ351" s="81"/>
      <c r="BR351" s="81"/>
      <c r="BS351" s="81"/>
      <c r="BT351" s="83"/>
      <c r="BU351" s="83"/>
      <c r="BV351" s="83"/>
      <c r="BW351" s="83"/>
      <c r="BX351" s="83"/>
      <c r="BY351" s="83"/>
      <c r="BZ351" s="83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</row>
    <row r="352" spans="1:110" s="11" customFormat="1" ht="82.5" hidden="1" customHeight="1">
      <c r="A352" s="89" t="s">
        <v>474</v>
      </c>
      <c r="B352" s="64" t="s">
        <v>164</v>
      </c>
      <c r="C352" s="64" t="s">
        <v>139</v>
      </c>
      <c r="D352" s="118" t="s">
        <v>215</v>
      </c>
      <c r="E352" s="64" t="s">
        <v>150</v>
      </c>
      <c r="F352" s="55">
        <v>1903</v>
      </c>
      <c r="G352" s="55">
        <f>H352-F352</f>
        <v>-1903</v>
      </c>
      <c r="H352" s="55">
        <f>2945-2945</f>
        <v>0</v>
      </c>
      <c r="I352" s="55"/>
      <c r="J352" s="55">
        <f>3154-3154</f>
        <v>0</v>
      </c>
      <c r="K352" s="81"/>
      <c r="L352" s="81"/>
      <c r="M352" s="55"/>
      <c r="N352" s="56"/>
      <c r="O352" s="55"/>
      <c r="P352" s="55"/>
      <c r="Q352" s="5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3"/>
      <c r="AL352" s="83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2"/>
      <c r="BH352" s="82"/>
      <c r="BI352" s="82"/>
      <c r="BJ352" s="82"/>
      <c r="BK352" s="82"/>
      <c r="BL352" s="82"/>
      <c r="BM352" s="82"/>
      <c r="BN352" s="81"/>
      <c r="BO352" s="81"/>
      <c r="BP352" s="81"/>
      <c r="BQ352" s="81"/>
      <c r="BR352" s="81"/>
      <c r="BS352" s="81"/>
      <c r="BT352" s="83"/>
      <c r="BU352" s="83"/>
      <c r="BV352" s="83"/>
      <c r="BW352" s="83"/>
      <c r="BX352" s="83"/>
      <c r="BY352" s="83"/>
      <c r="BZ352" s="83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</row>
    <row r="353" spans="1:110" s="11" customFormat="1" ht="66" hidden="1" customHeight="1">
      <c r="A353" s="89" t="s">
        <v>235</v>
      </c>
      <c r="B353" s="64" t="s">
        <v>164</v>
      </c>
      <c r="C353" s="64" t="s">
        <v>139</v>
      </c>
      <c r="D353" s="118" t="s">
        <v>216</v>
      </c>
      <c r="E353" s="64"/>
      <c r="F353" s="66">
        <f t="shared" ref="F353:Q353" si="516">F354</f>
        <v>1652</v>
      </c>
      <c r="G353" s="66">
        <f t="shared" si="516"/>
        <v>-1652</v>
      </c>
      <c r="H353" s="66">
        <f t="shared" si="516"/>
        <v>0</v>
      </c>
      <c r="I353" s="66">
        <f t="shared" si="516"/>
        <v>0</v>
      </c>
      <c r="J353" s="66">
        <f t="shared" si="516"/>
        <v>0</v>
      </c>
      <c r="K353" s="66">
        <f t="shared" si="516"/>
        <v>0</v>
      </c>
      <c r="L353" s="66">
        <f t="shared" si="516"/>
        <v>0</v>
      </c>
      <c r="M353" s="66">
        <f t="shared" si="516"/>
        <v>0</v>
      </c>
      <c r="N353" s="66">
        <f t="shared" si="516"/>
        <v>0</v>
      </c>
      <c r="O353" s="66">
        <f t="shared" si="516"/>
        <v>0</v>
      </c>
      <c r="P353" s="66">
        <f t="shared" si="516"/>
        <v>0</v>
      </c>
      <c r="Q353" s="66">
        <f t="shared" si="516"/>
        <v>0</v>
      </c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3"/>
      <c r="AL353" s="83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2"/>
      <c r="BH353" s="82"/>
      <c r="BI353" s="82"/>
      <c r="BJ353" s="82"/>
      <c r="BK353" s="82"/>
      <c r="BL353" s="82"/>
      <c r="BM353" s="82"/>
      <c r="BN353" s="81"/>
      <c r="BO353" s="81"/>
      <c r="BP353" s="81"/>
      <c r="BQ353" s="81"/>
      <c r="BR353" s="81"/>
      <c r="BS353" s="81"/>
      <c r="BT353" s="83"/>
      <c r="BU353" s="83"/>
      <c r="BV353" s="83"/>
      <c r="BW353" s="83"/>
      <c r="BX353" s="83"/>
      <c r="BY353" s="83"/>
      <c r="BZ353" s="83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</row>
    <row r="354" spans="1:110" s="11" customFormat="1" ht="82.5" hidden="1" customHeight="1">
      <c r="A354" s="89" t="s">
        <v>474</v>
      </c>
      <c r="B354" s="64" t="s">
        <v>164</v>
      </c>
      <c r="C354" s="64" t="s">
        <v>139</v>
      </c>
      <c r="D354" s="118" t="s">
        <v>216</v>
      </c>
      <c r="E354" s="64" t="s">
        <v>150</v>
      </c>
      <c r="F354" s="55">
        <v>1652</v>
      </c>
      <c r="G354" s="55">
        <f>H354-F354</f>
        <v>-1652</v>
      </c>
      <c r="H354" s="56">
        <f>699-699</f>
        <v>0</v>
      </c>
      <c r="I354" s="56"/>
      <c r="J354" s="56">
        <f>749-749</f>
        <v>0</v>
      </c>
      <c r="K354" s="81"/>
      <c r="L354" s="81"/>
      <c r="M354" s="55"/>
      <c r="N354" s="56"/>
      <c r="O354" s="55"/>
      <c r="P354" s="55"/>
      <c r="Q354" s="5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3"/>
      <c r="AL354" s="83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2"/>
      <c r="BH354" s="82"/>
      <c r="BI354" s="82"/>
      <c r="BJ354" s="82"/>
      <c r="BK354" s="82"/>
      <c r="BL354" s="82"/>
      <c r="BM354" s="82"/>
      <c r="BN354" s="81"/>
      <c r="BO354" s="81"/>
      <c r="BP354" s="81"/>
      <c r="BQ354" s="81"/>
      <c r="BR354" s="81"/>
      <c r="BS354" s="81"/>
      <c r="BT354" s="83"/>
      <c r="BU354" s="83"/>
      <c r="BV354" s="83"/>
      <c r="BW354" s="83"/>
      <c r="BX354" s="83"/>
      <c r="BY354" s="83"/>
      <c r="BZ354" s="83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</row>
    <row r="355" spans="1:110" s="11" customFormat="1" ht="99" hidden="1" customHeight="1">
      <c r="A355" s="89" t="s">
        <v>475</v>
      </c>
      <c r="B355" s="64" t="s">
        <v>164</v>
      </c>
      <c r="C355" s="64" t="s">
        <v>139</v>
      </c>
      <c r="D355" s="118" t="s">
        <v>217</v>
      </c>
      <c r="E355" s="64"/>
      <c r="F355" s="66">
        <f t="shared" ref="F355:Q355" si="517">F356</f>
        <v>9073</v>
      </c>
      <c r="G355" s="66">
        <f t="shared" si="517"/>
        <v>-9073</v>
      </c>
      <c r="H355" s="66">
        <f t="shared" si="517"/>
        <v>0</v>
      </c>
      <c r="I355" s="66">
        <f t="shared" si="517"/>
        <v>0</v>
      </c>
      <c r="J355" s="66">
        <f t="shared" si="517"/>
        <v>0</v>
      </c>
      <c r="K355" s="66">
        <f t="shared" si="517"/>
        <v>0</v>
      </c>
      <c r="L355" s="66">
        <f t="shared" si="517"/>
        <v>0</v>
      </c>
      <c r="M355" s="66">
        <f t="shared" si="517"/>
        <v>0</v>
      </c>
      <c r="N355" s="66">
        <f t="shared" si="517"/>
        <v>0</v>
      </c>
      <c r="O355" s="66">
        <f t="shared" si="517"/>
        <v>0</v>
      </c>
      <c r="P355" s="66">
        <f t="shared" si="517"/>
        <v>0</v>
      </c>
      <c r="Q355" s="66">
        <f t="shared" si="517"/>
        <v>0</v>
      </c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3"/>
      <c r="AL355" s="83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2"/>
      <c r="BH355" s="82"/>
      <c r="BI355" s="82"/>
      <c r="BJ355" s="82"/>
      <c r="BK355" s="82"/>
      <c r="BL355" s="82"/>
      <c r="BM355" s="82"/>
      <c r="BN355" s="81"/>
      <c r="BO355" s="81"/>
      <c r="BP355" s="81"/>
      <c r="BQ355" s="81"/>
      <c r="BR355" s="81"/>
      <c r="BS355" s="81"/>
      <c r="BT355" s="83"/>
      <c r="BU355" s="83"/>
      <c r="BV355" s="83"/>
      <c r="BW355" s="83"/>
      <c r="BX355" s="83"/>
      <c r="BY355" s="83"/>
      <c r="BZ355" s="83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</row>
    <row r="356" spans="1:110" s="11" customFormat="1" ht="82.5" hidden="1" customHeight="1">
      <c r="A356" s="89" t="s">
        <v>474</v>
      </c>
      <c r="B356" s="64" t="s">
        <v>164</v>
      </c>
      <c r="C356" s="64" t="s">
        <v>139</v>
      </c>
      <c r="D356" s="118" t="s">
        <v>217</v>
      </c>
      <c r="E356" s="64" t="s">
        <v>150</v>
      </c>
      <c r="F356" s="55">
        <v>9073</v>
      </c>
      <c r="G356" s="55">
        <f>H356-F356</f>
        <v>-9073</v>
      </c>
      <c r="H356" s="55">
        <f>9572-9572</f>
        <v>0</v>
      </c>
      <c r="I356" s="55"/>
      <c r="J356" s="55">
        <f>10251-10251</f>
        <v>0</v>
      </c>
      <c r="K356" s="81"/>
      <c r="L356" s="81"/>
      <c r="M356" s="55"/>
      <c r="N356" s="56"/>
      <c r="O356" s="55"/>
      <c r="P356" s="55"/>
      <c r="Q356" s="5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3"/>
      <c r="AL356" s="83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2"/>
      <c r="BH356" s="82"/>
      <c r="BI356" s="82"/>
      <c r="BJ356" s="82"/>
      <c r="BK356" s="82"/>
      <c r="BL356" s="82"/>
      <c r="BM356" s="82"/>
      <c r="BN356" s="81"/>
      <c r="BO356" s="81"/>
      <c r="BP356" s="81"/>
      <c r="BQ356" s="81"/>
      <c r="BR356" s="81"/>
      <c r="BS356" s="81"/>
      <c r="BT356" s="83"/>
      <c r="BU356" s="83"/>
      <c r="BV356" s="83"/>
      <c r="BW356" s="83"/>
      <c r="BX356" s="83"/>
      <c r="BY356" s="83"/>
      <c r="BZ356" s="83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</row>
    <row r="357" spans="1:110" s="11" customFormat="1" ht="49.5" hidden="1" customHeight="1">
      <c r="A357" s="89" t="s">
        <v>226</v>
      </c>
      <c r="B357" s="64" t="s">
        <v>164</v>
      </c>
      <c r="C357" s="64" t="s">
        <v>139</v>
      </c>
      <c r="D357" s="118" t="s">
        <v>218</v>
      </c>
      <c r="E357" s="64"/>
      <c r="F357" s="66">
        <f t="shared" ref="F357:Q357" si="518">F358</f>
        <v>23259</v>
      </c>
      <c r="G357" s="66">
        <f t="shared" si="518"/>
        <v>-23259</v>
      </c>
      <c r="H357" s="66">
        <f t="shared" si="518"/>
        <v>0</v>
      </c>
      <c r="I357" s="66">
        <f t="shared" si="518"/>
        <v>0</v>
      </c>
      <c r="J357" s="66">
        <f t="shared" si="518"/>
        <v>0</v>
      </c>
      <c r="K357" s="66">
        <f t="shared" si="518"/>
        <v>0</v>
      </c>
      <c r="L357" s="66">
        <f t="shared" si="518"/>
        <v>0</v>
      </c>
      <c r="M357" s="66">
        <f t="shared" si="518"/>
        <v>0</v>
      </c>
      <c r="N357" s="66">
        <f t="shared" si="518"/>
        <v>0</v>
      </c>
      <c r="O357" s="66">
        <f t="shared" si="518"/>
        <v>0</v>
      </c>
      <c r="P357" s="66">
        <f t="shared" si="518"/>
        <v>0</v>
      </c>
      <c r="Q357" s="66">
        <f t="shared" si="518"/>
        <v>0</v>
      </c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3"/>
      <c r="AL357" s="83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2"/>
      <c r="BH357" s="82"/>
      <c r="BI357" s="82"/>
      <c r="BJ357" s="82"/>
      <c r="BK357" s="82"/>
      <c r="BL357" s="82"/>
      <c r="BM357" s="82"/>
      <c r="BN357" s="81"/>
      <c r="BO357" s="81"/>
      <c r="BP357" s="81"/>
      <c r="BQ357" s="81"/>
      <c r="BR357" s="81"/>
      <c r="BS357" s="81"/>
      <c r="BT357" s="83"/>
      <c r="BU357" s="83"/>
      <c r="BV357" s="83"/>
      <c r="BW357" s="83"/>
      <c r="BX357" s="83"/>
      <c r="BY357" s="83"/>
      <c r="BZ357" s="83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</row>
    <row r="358" spans="1:110" s="11" customFormat="1" ht="82.5" hidden="1" customHeight="1">
      <c r="A358" s="89" t="s">
        <v>474</v>
      </c>
      <c r="B358" s="64" t="s">
        <v>164</v>
      </c>
      <c r="C358" s="64" t="s">
        <v>139</v>
      </c>
      <c r="D358" s="118" t="s">
        <v>218</v>
      </c>
      <c r="E358" s="64" t="s">
        <v>150</v>
      </c>
      <c r="F358" s="55">
        <v>23259</v>
      </c>
      <c r="G358" s="55">
        <f>H358-F358</f>
        <v>-23259</v>
      </c>
      <c r="H358" s="55"/>
      <c r="I358" s="55"/>
      <c r="J358" s="55"/>
      <c r="K358" s="81"/>
      <c r="L358" s="81"/>
      <c r="M358" s="55"/>
      <c r="N358" s="56"/>
      <c r="O358" s="55"/>
      <c r="P358" s="55"/>
      <c r="Q358" s="5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3"/>
      <c r="AL358" s="83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2"/>
      <c r="BH358" s="82"/>
      <c r="BI358" s="82"/>
      <c r="BJ358" s="82"/>
      <c r="BK358" s="82"/>
      <c r="BL358" s="82"/>
      <c r="BM358" s="82"/>
      <c r="BN358" s="81"/>
      <c r="BO358" s="81"/>
      <c r="BP358" s="81"/>
      <c r="BQ358" s="81"/>
      <c r="BR358" s="81"/>
      <c r="BS358" s="81"/>
      <c r="BT358" s="83"/>
      <c r="BU358" s="83"/>
      <c r="BV358" s="83"/>
      <c r="BW358" s="83"/>
      <c r="BX358" s="83"/>
      <c r="BY358" s="83"/>
      <c r="BZ358" s="83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</row>
    <row r="359" spans="1:110" s="11" customFormat="1" ht="33" hidden="1" customHeight="1">
      <c r="A359" s="89" t="s">
        <v>228</v>
      </c>
      <c r="B359" s="64" t="s">
        <v>164</v>
      </c>
      <c r="C359" s="64" t="s">
        <v>139</v>
      </c>
      <c r="D359" s="118" t="s">
        <v>227</v>
      </c>
      <c r="E359" s="64"/>
      <c r="F359" s="66">
        <f t="shared" ref="F359:Q359" si="519">F360</f>
        <v>8045</v>
      </c>
      <c r="G359" s="66">
        <f t="shared" si="519"/>
        <v>3908</v>
      </c>
      <c r="H359" s="66">
        <f t="shared" si="519"/>
        <v>11953</v>
      </c>
      <c r="I359" s="66">
        <f t="shared" si="519"/>
        <v>0</v>
      </c>
      <c r="J359" s="66">
        <f t="shared" si="519"/>
        <v>12801</v>
      </c>
      <c r="K359" s="66">
        <f t="shared" si="519"/>
        <v>0</v>
      </c>
      <c r="L359" s="66">
        <f t="shared" si="519"/>
        <v>0</v>
      </c>
      <c r="M359" s="66">
        <f t="shared" si="519"/>
        <v>12801</v>
      </c>
      <c r="N359" s="66">
        <f t="shared" si="519"/>
        <v>-12801</v>
      </c>
      <c r="O359" s="66">
        <f t="shared" si="519"/>
        <v>0</v>
      </c>
      <c r="P359" s="66">
        <f t="shared" si="519"/>
        <v>0</v>
      </c>
      <c r="Q359" s="66">
        <f t="shared" si="519"/>
        <v>0</v>
      </c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3"/>
      <c r="AL359" s="83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2"/>
      <c r="BH359" s="82"/>
      <c r="BI359" s="82"/>
      <c r="BJ359" s="82"/>
      <c r="BK359" s="82"/>
      <c r="BL359" s="82"/>
      <c r="BM359" s="82"/>
      <c r="BN359" s="81"/>
      <c r="BO359" s="81"/>
      <c r="BP359" s="81"/>
      <c r="BQ359" s="81"/>
      <c r="BR359" s="81"/>
      <c r="BS359" s="81"/>
      <c r="BT359" s="83"/>
      <c r="BU359" s="83"/>
      <c r="BV359" s="83"/>
      <c r="BW359" s="83"/>
      <c r="BX359" s="83"/>
      <c r="BY359" s="83"/>
      <c r="BZ359" s="83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</row>
    <row r="360" spans="1:110" s="11" customFormat="1" ht="82.5" hidden="1" customHeight="1">
      <c r="A360" s="89" t="s">
        <v>284</v>
      </c>
      <c r="B360" s="64" t="s">
        <v>164</v>
      </c>
      <c r="C360" s="64" t="s">
        <v>139</v>
      </c>
      <c r="D360" s="118" t="s">
        <v>227</v>
      </c>
      <c r="E360" s="64" t="s">
        <v>150</v>
      </c>
      <c r="F360" s="55">
        <v>8045</v>
      </c>
      <c r="G360" s="55">
        <f>H360-F360</f>
        <v>3908</v>
      </c>
      <c r="H360" s="55">
        <v>11953</v>
      </c>
      <c r="I360" s="55"/>
      <c r="J360" s="55">
        <v>12801</v>
      </c>
      <c r="K360" s="81"/>
      <c r="L360" s="81"/>
      <c r="M360" s="55">
        <v>12801</v>
      </c>
      <c r="N360" s="55">
        <f>O360-M360</f>
        <v>-12801</v>
      </c>
      <c r="O360" s="55"/>
      <c r="P360" s="55"/>
      <c r="Q360" s="5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3"/>
      <c r="AL360" s="83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2"/>
      <c r="BH360" s="82"/>
      <c r="BI360" s="82"/>
      <c r="BJ360" s="82"/>
      <c r="BK360" s="82"/>
      <c r="BL360" s="82"/>
      <c r="BM360" s="82"/>
      <c r="BN360" s="81"/>
      <c r="BO360" s="81"/>
      <c r="BP360" s="81"/>
      <c r="BQ360" s="81"/>
      <c r="BR360" s="81"/>
      <c r="BS360" s="81"/>
      <c r="BT360" s="83"/>
      <c r="BU360" s="83"/>
      <c r="BV360" s="83"/>
      <c r="BW360" s="83"/>
      <c r="BX360" s="83"/>
      <c r="BY360" s="83"/>
      <c r="BZ360" s="83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</row>
    <row r="361" spans="1:110" s="11" customFormat="1" ht="106.5" hidden="1" customHeight="1">
      <c r="A361" s="111" t="s">
        <v>376</v>
      </c>
      <c r="B361" s="64" t="s">
        <v>164</v>
      </c>
      <c r="C361" s="64" t="s">
        <v>139</v>
      </c>
      <c r="D361" s="118" t="s">
        <v>215</v>
      </c>
      <c r="E361" s="64"/>
      <c r="F361" s="55"/>
      <c r="G361" s="55"/>
      <c r="H361" s="55"/>
      <c r="I361" s="55"/>
      <c r="J361" s="55"/>
      <c r="K361" s="81"/>
      <c r="L361" s="81"/>
      <c r="M361" s="55"/>
      <c r="N361" s="55"/>
      <c r="O361" s="55"/>
      <c r="P361" s="55"/>
      <c r="Q361" s="5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3"/>
      <c r="AL361" s="83"/>
      <c r="AM361" s="55">
        <f>AM362</f>
        <v>0</v>
      </c>
      <c r="AN361" s="55">
        <f>AN362</f>
        <v>0</v>
      </c>
      <c r="AO361" s="81">
        <f>AO362</f>
        <v>0</v>
      </c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2"/>
      <c r="BH361" s="82"/>
      <c r="BI361" s="82"/>
      <c r="BJ361" s="82"/>
      <c r="BK361" s="82"/>
      <c r="BL361" s="82"/>
      <c r="BM361" s="82"/>
      <c r="BN361" s="81"/>
      <c r="BO361" s="81"/>
      <c r="BP361" s="81"/>
      <c r="BQ361" s="81"/>
      <c r="BR361" s="81"/>
      <c r="BS361" s="81"/>
      <c r="BT361" s="83"/>
      <c r="BU361" s="83"/>
      <c r="BV361" s="83"/>
      <c r="BW361" s="83"/>
      <c r="BX361" s="83"/>
      <c r="BY361" s="83"/>
      <c r="BZ361" s="83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</row>
    <row r="362" spans="1:110" s="11" customFormat="1" ht="93.75" hidden="1" customHeight="1">
      <c r="A362" s="63" t="s">
        <v>345</v>
      </c>
      <c r="B362" s="64" t="s">
        <v>164</v>
      </c>
      <c r="C362" s="64" t="s">
        <v>139</v>
      </c>
      <c r="D362" s="118" t="s">
        <v>215</v>
      </c>
      <c r="E362" s="64" t="s">
        <v>251</v>
      </c>
      <c r="F362" s="55"/>
      <c r="G362" s="55"/>
      <c r="H362" s="55"/>
      <c r="I362" s="55"/>
      <c r="J362" s="55"/>
      <c r="K362" s="81"/>
      <c r="L362" s="81"/>
      <c r="M362" s="55"/>
      <c r="N362" s="55"/>
      <c r="O362" s="55"/>
      <c r="P362" s="55"/>
      <c r="Q362" s="5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3"/>
      <c r="AL362" s="83"/>
      <c r="AM362" s="55">
        <f>AN362-AK362</f>
        <v>0</v>
      </c>
      <c r="AN362" s="55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2"/>
      <c r="BH362" s="82"/>
      <c r="BI362" s="82"/>
      <c r="BJ362" s="82"/>
      <c r="BK362" s="82"/>
      <c r="BL362" s="82"/>
      <c r="BM362" s="82"/>
      <c r="BN362" s="81"/>
      <c r="BO362" s="81"/>
      <c r="BP362" s="81"/>
      <c r="BQ362" s="81"/>
      <c r="BR362" s="81"/>
      <c r="BS362" s="81"/>
      <c r="BT362" s="83"/>
      <c r="BU362" s="83"/>
      <c r="BV362" s="83"/>
      <c r="BW362" s="83"/>
      <c r="BX362" s="83"/>
      <c r="BY362" s="83"/>
      <c r="BZ362" s="83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</row>
    <row r="363" spans="1:110" s="11" customFormat="1" ht="107.25" customHeight="1">
      <c r="A363" s="89" t="s">
        <v>431</v>
      </c>
      <c r="B363" s="64" t="s">
        <v>164</v>
      </c>
      <c r="C363" s="64" t="s">
        <v>139</v>
      </c>
      <c r="D363" s="118" t="s">
        <v>216</v>
      </c>
      <c r="E363" s="64"/>
      <c r="F363" s="55"/>
      <c r="G363" s="55"/>
      <c r="H363" s="55"/>
      <c r="I363" s="55"/>
      <c r="J363" s="55"/>
      <c r="K363" s="81"/>
      <c r="L363" s="81"/>
      <c r="M363" s="55"/>
      <c r="N363" s="55"/>
      <c r="O363" s="55"/>
      <c r="P363" s="55"/>
      <c r="Q363" s="5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3"/>
      <c r="AL363" s="83"/>
      <c r="AM363" s="55">
        <f t="shared" ref="AM363:CX363" si="520">AM364</f>
        <v>49762</v>
      </c>
      <c r="AN363" s="55">
        <f t="shared" si="520"/>
        <v>49762</v>
      </c>
      <c r="AO363" s="55">
        <f t="shared" si="520"/>
        <v>0</v>
      </c>
      <c r="AP363" s="55">
        <f t="shared" si="520"/>
        <v>0</v>
      </c>
      <c r="AQ363" s="55">
        <f t="shared" si="520"/>
        <v>49762</v>
      </c>
      <c r="AR363" s="55">
        <f t="shared" si="520"/>
        <v>0</v>
      </c>
      <c r="AS363" s="55">
        <f t="shared" si="520"/>
        <v>0</v>
      </c>
      <c r="AT363" s="55">
        <f t="shared" si="520"/>
        <v>49762</v>
      </c>
      <c r="AU363" s="55">
        <f t="shared" si="520"/>
        <v>0</v>
      </c>
      <c r="AV363" s="55">
        <f t="shared" si="520"/>
        <v>0</v>
      </c>
      <c r="AW363" s="55">
        <f t="shared" si="520"/>
        <v>0</v>
      </c>
      <c r="AX363" s="55">
        <f t="shared" si="520"/>
        <v>0</v>
      </c>
      <c r="AY363" s="55">
        <f t="shared" si="520"/>
        <v>49762</v>
      </c>
      <c r="AZ363" s="55">
        <f t="shared" si="520"/>
        <v>0</v>
      </c>
      <c r="BA363" s="55">
        <f t="shared" si="520"/>
        <v>0</v>
      </c>
      <c r="BB363" s="55">
        <f t="shared" si="520"/>
        <v>2048</v>
      </c>
      <c r="BC363" s="55">
        <f t="shared" si="520"/>
        <v>0</v>
      </c>
      <c r="BD363" s="55">
        <f t="shared" si="520"/>
        <v>0</v>
      </c>
      <c r="BE363" s="55">
        <f t="shared" si="520"/>
        <v>51810</v>
      </c>
      <c r="BF363" s="55">
        <f t="shared" si="520"/>
        <v>0</v>
      </c>
      <c r="BG363" s="55">
        <f t="shared" si="520"/>
        <v>0</v>
      </c>
      <c r="BH363" s="55">
        <f t="shared" si="520"/>
        <v>0</v>
      </c>
      <c r="BI363" s="55">
        <f t="shared" si="520"/>
        <v>0</v>
      </c>
      <c r="BJ363" s="55">
        <f t="shared" si="520"/>
        <v>0</v>
      </c>
      <c r="BK363" s="55">
        <f t="shared" si="520"/>
        <v>0</v>
      </c>
      <c r="BL363" s="55">
        <f t="shared" si="520"/>
        <v>51810</v>
      </c>
      <c r="BM363" s="55">
        <f t="shared" si="520"/>
        <v>0</v>
      </c>
      <c r="BN363" s="55">
        <f t="shared" si="520"/>
        <v>-5456</v>
      </c>
      <c r="BO363" s="55">
        <f t="shared" si="520"/>
        <v>0</v>
      </c>
      <c r="BP363" s="55">
        <f t="shared" si="520"/>
        <v>2040</v>
      </c>
      <c r="BQ363" s="55">
        <f t="shared" si="520"/>
        <v>0</v>
      </c>
      <c r="BR363" s="55">
        <f t="shared" si="520"/>
        <v>48394</v>
      </c>
      <c r="BS363" s="55">
        <f t="shared" si="520"/>
        <v>0</v>
      </c>
      <c r="BT363" s="55">
        <f t="shared" si="520"/>
        <v>0</v>
      </c>
      <c r="BU363" s="55">
        <f t="shared" si="520"/>
        <v>0</v>
      </c>
      <c r="BV363" s="55">
        <f t="shared" si="520"/>
        <v>0</v>
      </c>
      <c r="BW363" s="55">
        <f t="shared" si="520"/>
        <v>2040</v>
      </c>
      <c r="BX363" s="55">
        <f t="shared" si="520"/>
        <v>0</v>
      </c>
      <c r="BY363" s="55">
        <f t="shared" si="520"/>
        <v>50434</v>
      </c>
      <c r="BZ363" s="55">
        <f t="shared" si="520"/>
        <v>0</v>
      </c>
      <c r="CA363" s="55">
        <f t="shared" si="520"/>
        <v>36490</v>
      </c>
      <c r="CB363" s="55">
        <f t="shared" si="520"/>
        <v>0</v>
      </c>
      <c r="CC363" s="55">
        <f t="shared" si="520"/>
        <v>0</v>
      </c>
      <c r="CD363" s="55">
        <f t="shared" si="520"/>
        <v>0</v>
      </c>
      <c r="CE363" s="55">
        <f t="shared" si="520"/>
        <v>0</v>
      </c>
      <c r="CF363" s="55">
        <f t="shared" si="520"/>
        <v>86924</v>
      </c>
      <c r="CG363" s="55">
        <f t="shared" si="520"/>
        <v>0</v>
      </c>
      <c r="CH363" s="55">
        <f t="shared" si="520"/>
        <v>0</v>
      </c>
      <c r="CI363" s="55">
        <f t="shared" si="520"/>
        <v>0</v>
      </c>
      <c r="CJ363" s="55">
        <f t="shared" si="520"/>
        <v>0</v>
      </c>
      <c r="CK363" s="55"/>
      <c r="CL363" s="55"/>
      <c r="CM363" s="55">
        <f t="shared" si="520"/>
        <v>0</v>
      </c>
      <c r="CN363" s="55">
        <f t="shared" si="520"/>
        <v>0</v>
      </c>
      <c r="CO363" s="55">
        <f t="shared" si="520"/>
        <v>86924</v>
      </c>
      <c r="CP363" s="55">
        <f t="shared" si="520"/>
        <v>0</v>
      </c>
      <c r="CQ363" s="55">
        <f t="shared" si="520"/>
        <v>0</v>
      </c>
      <c r="CR363" s="55">
        <f t="shared" si="520"/>
        <v>0</v>
      </c>
      <c r="CS363" s="55">
        <f t="shared" si="520"/>
        <v>0</v>
      </c>
      <c r="CT363" s="55">
        <f t="shared" si="520"/>
        <v>0</v>
      </c>
      <c r="CU363" s="55">
        <f t="shared" si="520"/>
        <v>4956</v>
      </c>
      <c r="CV363" s="55">
        <f t="shared" si="520"/>
        <v>0</v>
      </c>
      <c r="CW363" s="55">
        <f t="shared" si="520"/>
        <v>91880</v>
      </c>
      <c r="CX363" s="55">
        <f t="shared" si="520"/>
        <v>0</v>
      </c>
      <c r="CY363" s="55">
        <f t="shared" ref="CY363:DF363" si="521">CY364</f>
        <v>0</v>
      </c>
      <c r="CZ363" s="55">
        <f t="shared" si="521"/>
        <v>0</v>
      </c>
      <c r="DA363" s="55">
        <f t="shared" si="521"/>
        <v>0</v>
      </c>
      <c r="DB363" s="55">
        <f t="shared" si="521"/>
        <v>0</v>
      </c>
      <c r="DC363" s="55">
        <f t="shared" si="521"/>
        <v>0</v>
      </c>
      <c r="DD363" s="55">
        <f t="shared" si="521"/>
        <v>0</v>
      </c>
      <c r="DE363" s="55">
        <f t="shared" si="521"/>
        <v>91880</v>
      </c>
      <c r="DF363" s="55">
        <f t="shared" si="521"/>
        <v>0</v>
      </c>
    </row>
    <row r="364" spans="1:110" s="11" customFormat="1" ht="89.25" customHeight="1">
      <c r="A364" s="63" t="s">
        <v>345</v>
      </c>
      <c r="B364" s="64" t="s">
        <v>164</v>
      </c>
      <c r="C364" s="64" t="s">
        <v>139</v>
      </c>
      <c r="D364" s="118" t="s">
        <v>216</v>
      </c>
      <c r="E364" s="64" t="s">
        <v>251</v>
      </c>
      <c r="F364" s="55"/>
      <c r="G364" s="55"/>
      <c r="H364" s="55"/>
      <c r="I364" s="55"/>
      <c r="J364" s="55"/>
      <c r="K364" s="81"/>
      <c r="L364" s="81"/>
      <c r="M364" s="55"/>
      <c r="N364" s="55"/>
      <c r="O364" s="55"/>
      <c r="P364" s="55"/>
      <c r="Q364" s="5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3"/>
      <c r="AL364" s="83"/>
      <c r="AM364" s="55">
        <f>AN364-AK364</f>
        <v>49762</v>
      </c>
      <c r="AN364" s="55">
        <f>33222+16540</f>
        <v>49762</v>
      </c>
      <c r="AO364" s="81"/>
      <c r="AP364" s="81"/>
      <c r="AQ364" s="55">
        <f>AN364+AP364</f>
        <v>49762</v>
      </c>
      <c r="AR364" s="56">
        <f>AO364</f>
        <v>0</v>
      </c>
      <c r="AS364" s="81"/>
      <c r="AT364" s="55">
        <f>AQ364+AS364</f>
        <v>49762</v>
      </c>
      <c r="AU364" s="56">
        <f>AR364</f>
        <v>0</v>
      </c>
      <c r="AV364" s="81"/>
      <c r="AW364" s="81"/>
      <c r="AX364" s="81"/>
      <c r="AY364" s="55">
        <f>AT364+AV364+AW364+AX364</f>
        <v>49762</v>
      </c>
      <c r="AZ364" s="55">
        <f>AU364+AX364</f>
        <v>0</v>
      </c>
      <c r="BA364" s="81"/>
      <c r="BB364" s="55">
        <v>2048</v>
      </c>
      <c r="BC364" s="81"/>
      <c r="BD364" s="81"/>
      <c r="BE364" s="55">
        <f>AY364+BA364+BB364+BC364+BD364</f>
        <v>51810</v>
      </c>
      <c r="BF364" s="56">
        <f>AZ364+BD364</f>
        <v>0</v>
      </c>
      <c r="BG364" s="55"/>
      <c r="BH364" s="55"/>
      <c r="BI364" s="82"/>
      <c r="BJ364" s="82"/>
      <c r="BK364" s="82"/>
      <c r="BL364" s="55">
        <f>BE364+BG364+BH364+BI364+BJ364+BK364</f>
        <v>51810</v>
      </c>
      <c r="BM364" s="55">
        <f>BF364+BK364</f>
        <v>0</v>
      </c>
      <c r="BN364" s="55">
        <v>-5456</v>
      </c>
      <c r="BO364" s="55"/>
      <c r="BP364" s="55">
        <v>2040</v>
      </c>
      <c r="BQ364" s="81"/>
      <c r="BR364" s="55">
        <f>BL364+BN364+BO364+BP364+BQ364</f>
        <v>48394</v>
      </c>
      <c r="BS364" s="55">
        <f>BM364+BQ364</f>
        <v>0</v>
      </c>
      <c r="BT364" s="55"/>
      <c r="BU364" s="55"/>
      <c r="BV364" s="55"/>
      <c r="BW364" s="55">
        <v>2040</v>
      </c>
      <c r="BX364" s="55"/>
      <c r="BY364" s="55">
        <f>BR364+BT364+BU364+BV364+BW364+BX364</f>
        <v>50434</v>
      </c>
      <c r="BZ364" s="55">
        <f>BS364+BX364</f>
        <v>0</v>
      </c>
      <c r="CA364" s="55">
        <v>36490</v>
      </c>
      <c r="CB364" s="81"/>
      <c r="CC364" s="81"/>
      <c r="CD364" s="81"/>
      <c r="CE364" s="81"/>
      <c r="CF364" s="55">
        <f>BY364+CA364+CB364+CC364+CE364</f>
        <v>86924</v>
      </c>
      <c r="CG364" s="55">
        <f>BZ364+CE364</f>
        <v>0</v>
      </c>
      <c r="CH364" s="81"/>
      <c r="CI364" s="81"/>
      <c r="CJ364" s="81"/>
      <c r="CK364" s="81"/>
      <c r="CL364" s="81"/>
      <c r="CM364" s="81"/>
      <c r="CN364" s="81"/>
      <c r="CO364" s="55">
        <f>CF364+CH364+CI364+CJ364+CM364+CN364</f>
        <v>86924</v>
      </c>
      <c r="CP364" s="55">
        <f>CG364+CN364</f>
        <v>0</v>
      </c>
      <c r="CQ364" s="55"/>
      <c r="CR364" s="81"/>
      <c r="CS364" s="81"/>
      <c r="CT364" s="81"/>
      <c r="CU364" s="55">
        <v>4956</v>
      </c>
      <c r="CV364" s="81"/>
      <c r="CW364" s="55">
        <f>CO364+CQ364+CR364+CS364+CT364+CU364+CV364</f>
        <v>91880</v>
      </c>
      <c r="CX364" s="55">
        <f>CP364+CV364</f>
        <v>0</v>
      </c>
      <c r="CY364" s="55"/>
      <c r="CZ364" s="81"/>
      <c r="DA364" s="81"/>
      <c r="DB364" s="81"/>
      <c r="DC364" s="81"/>
      <c r="DD364" s="81"/>
      <c r="DE364" s="55">
        <f>CW364+CY364+CZ364+DA364+DB364+DC364+DD364</f>
        <v>91880</v>
      </c>
      <c r="DF364" s="55">
        <f>CX364+DD364</f>
        <v>0</v>
      </c>
    </row>
    <row r="365" spans="1:110" s="11" customFormat="1" ht="69" customHeight="1">
      <c r="A365" s="89" t="s">
        <v>307</v>
      </c>
      <c r="B365" s="64" t="s">
        <v>164</v>
      </c>
      <c r="C365" s="64" t="s">
        <v>139</v>
      </c>
      <c r="D365" s="118" t="s">
        <v>227</v>
      </c>
      <c r="E365" s="64"/>
      <c r="F365" s="55"/>
      <c r="G365" s="55"/>
      <c r="H365" s="55"/>
      <c r="I365" s="55"/>
      <c r="J365" s="55"/>
      <c r="K365" s="81"/>
      <c r="L365" s="81"/>
      <c r="M365" s="55"/>
      <c r="N365" s="55">
        <f t="shared" ref="N365:BZ365" si="522">N366</f>
        <v>11394</v>
      </c>
      <c r="O365" s="55">
        <f t="shared" si="522"/>
        <v>11394</v>
      </c>
      <c r="P365" s="55">
        <f t="shared" si="522"/>
        <v>0</v>
      </c>
      <c r="Q365" s="55">
        <f t="shared" si="522"/>
        <v>11394</v>
      </c>
      <c r="R365" s="55">
        <f t="shared" si="522"/>
        <v>0</v>
      </c>
      <c r="S365" s="55">
        <f t="shared" si="522"/>
        <v>0</v>
      </c>
      <c r="T365" s="55">
        <f t="shared" si="522"/>
        <v>11394</v>
      </c>
      <c r="U365" s="55">
        <f t="shared" si="522"/>
        <v>11394</v>
      </c>
      <c r="V365" s="55">
        <f t="shared" si="522"/>
        <v>0</v>
      </c>
      <c r="W365" s="55">
        <f t="shared" si="522"/>
        <v>0</v>
      </c>
      <c r="X365" s="55">
        <f t="shared" si="522"/>
        <v>11394</v>
      </c>
      <c r="Y365" s="55">
        <f t="shared" si="522"/>
        <v>11394</v>
      </c>
      <c r="Z365" s="55">
        <f t="shared" si="522"/>
        <v>0</v>
      </c>
      <c r="AA365" s="55">
        <f t="shared" si="522"/>
        <v>11394</v>
      </c>
      <c r="AB365" s="55">
        <f t="shared" si="522"/>
        <v>11394</v>
      </c>
      <c r="AC365" s="55">
        <f t="shared" si="522"/>
        <v>0</v>
      </c>
      <c r="AD365" s="55">
        <f t="shared" si="522"/>
        <v>0</v>
      </c>
      <c r="AE365" s="55"/>
      <c r="AF365" s="55">
        <f t="shared" si="522"/>
        <v>11394</v>
      </c>
      <c r="AG365" s="55">
        <f t="shared" si="522"/>
        <v>0</v>
      </c>
      <c r="AH365" s="55">
        <f t="shared" si="522"/>
        <v>11394</v>
      </c>
      <c r="AI365" s="55">
        <f t="shared" si="522"/>
        <v>0</v>
      </c>
      <c r="AJ365" s="55">
        <f t="shared" si="522"/>
        <v>0</v>
      </c>
      <c r="AK365" s="55">
        <f t="shared" si="522"/>
        <v>11394</v>
      </c>
      <c r="AL365" s="55">
        <f t="shared" si="522"/>
        <v>0</v>
      </c>
      <c r="AM365" s="55">
        <f t="shared" si="522"/>
        <v>-223</v>
      </c>
      <c r="AN365" s="55">
        <f t="shared" si="522"/>
        <v>11171</v>
      </c>
      <c r="AO365" s="55">
        <f t="shared" si="522"/>
        <v>0</v>
      </c>
      <c r="AP365" s="55">
        <f t="shared" si="522"/>
        <v>0</v>
      </c>
      <c r="AQ365" s="55">
        <f t="shared" si="522"/>
        <v>11171</v>
      </c>
      <c r="AR365" s="55">
        <f t="shared" si="522"/>
        <v>0</v>
      </c>
      <c r="AS365" s="55">
        <f t="shared" si="522"/>
        <v>0</v>
      </c>
      <c r="AT365" s="55">
        <f t="shared" si="522"/>
        <v>11171</v>
      </c>
      <c r="AU365" s="55">
        <f t="shared" si="522"/>
        <v>0</v>
      </c>
      <c r="AV365" s="55">
        <f t="shared" si="522"/>
        <v>0</v>
      </c>
      <c r="AW365" s="55">
        <f t="shared" si="522"/>
        <v>0</v>
      </c>
      <c r="AX365" s="55">
        <f t="shared" si="522"/>
        <v>0</v>
      </c>
      <c r="AY365" s="55">
        <f t="shared" si="522"/>
        <v>11171</v>
      </c>
      <c r="AZ365" s="55">
        <f t="shared" si="522"/>
        <v>0</v>
      </c>
      <c r="BA365" s="55">
        <f t="shared" si="522"/>
        <v>0</v>
      </c>
      <c r="BB365" s="55">
        <f t="shared" si="522"/>
        <v>0</v>
      </c>
      <c r="BC365" s="55">
        <f t="shared" si="522"/>
        <v>0</v>
      </c>
      <c r="BD365" s="55">
        <f t="shared" si="522"/>
        <v>0</v>
      </c>
      <c r="BE365" s="55">
        <f t="shared" si="522"/>
        <v>11171</v>
      </c>
      <c r="BF365" s="55">
        <f t="shared" si="522"/>
        <v>0</v>
      </c>
      <c r="BG365" s="55">
        <f t="shared" si="522"/>
        <v>0</v>
      </c>
      <c r="BH365" s="55">
        <f t="shared" si="522"/>
        <v>0</v>
      </c>
      <c r="BI365" s="55">
        <f t="shared" si="522"/>
        <v>0</v>
      </c>
      <c r="BJ365" s="55">
        <f t="shared" si="522"/>
        <v>0</v>
      </c>
      <c r="BK365" s="55">
        <f t="shared" si="522"/>
        <v>0</v>
      </c>
      <c r="BL365" s="55">
        <f t="shared" si="522"/>
        <v>11171</v>
      </c>
      <c r="BM365" s="55">
        <f t="shared" si="522"/>
        <v>0</v>
      </c>
      <c r="BN365" s="55">
        <f t="shared" si="522"/>
        <v>0</v>
      </c>
      <c r="BO365" s="55">
        <f t="shared" si="522"/>
        <v>0</v>
      </c>
      <c r="BP365" s="55">
        <f t="shared" si="522"/>
        <v>0</v>
      </c>
      <c r="BQ365" s="55">
        <f t="shared" si="522"/>
        <v>0</v>
      </c>
      <c r="BR365" s="55">
        <f t="shared" si="522"/>
        <v>11171</v>
      </c>
      <c r="BS365" s="55">
        <f t="shared" si="522"/>
        <v>0</v>
      </c>
      <c r="BT365" s="55">
        <f t="shared" si="522"/>
        <v>0</v>
      </c>
      <c r="BU365" s="55">
        <f t="shared" si="522"/>
        <v>0</v>
      </c>
      <c r="BV365" s="55">
        <f t="shared" si="522"/>
        <v>0</v>
      </c>
      <c r="BW365" s="55">
        <f t="shared" si="522"/>
        <v>0</v>
      </c>
      <c r="BX365" s="55">
        <f t="shared" si="522"/>
        <v>0</v>
      </c>
      <c r="BY365" s="55">
        <f t="shared" si="522"/>
        <v>11171</v>
      </c>
      <c r="BZ365" s="55">
        <f t="shared" si="522"/>
        <v>0</v>
      </c>
      <c r="CA365" s="55">
        <f t="shared" ref="CA365:DF365" si="523">CA366</f>
        <v>0</v>
      </c>
      <c r="CB365" s="55">
        <f t="shared" si="523"/>
        <v>0</v>
      </c>
      <c r="CC365" s="55">
        <f t="shared" si="523"/>
        <v>0</v>
      </c>
      <c r="CD365" s="55">
        <f t="shared" si="523"/>
        <v>0</v>
      </c>
      <c r="CE365" s="55">
        <f t="shared" si="523"/>
        <v>0</v>
      </c>
      <c r="CF365" s="55">
        <f t="shared" si="523"/>
        <v>11171</v>
      </c>
      <c r="CG365" s="55">
        <f t="shared" si="523"/>
        <v>0</v>
      </c>
      <c r="CH365" s="55">
        <f t="shared" si="523"/>
        <v>0</v>
      </c>
      <c r="CI365" s="55">
        <f t="shared" si="523"/>
        <v>0</v>
      </c>
      <c r="CJ365" s="55">
        <f t="shared" si="523"/>
        <v>0</v>
      </c>
      <c r="CK365" s="55"/>
      <c r="CL365" s="55"/>
      <c r="CM365" s="55">
        <f t="shared" si="523"/>
        <v>0</v>
      </c>
      <c r="CN365" s="55">
        <f t="shared" si="523"/>
        <v>0</v>
      </c>
      <c r="CO365" s="55">
        <f t="shared" si="523"/>
        <v>11171</v>
      </c>
      <c r="CP365" s="55">
        <f t="shared" si="523"/>
        <v>0</v>
      </c>
      <c r="CQ365" s="55">
        <f t="shared" si="523"/>
        <v>0</v>
      </c>
      <c r="CR365" s="55">
        <f t="shared" si="523"/>
        <v>0</v>
      </c>
      <c r="CS365" s="55">
        <f t="shared" si="523"/>
        <v>0</v>
      </c>
      <c r="CT365" s="55">
        <f t="shared" si="523"/>
        <v>0</v>
      </c>
      <c r="CU365" s="55">
        <f t="shared" si="523"/>
        <v>0</v>
      </c>
      <c r="CV365" s="55">
        <f t="shared" si="523"/>
        <v>0</v>
      </c>
      <c r="CW365" s="55">
        <f t="shared" si="523"/>
        <v>11171</v>
      </c>
      <c r="CX365" s="55">
        <f t="shared" si="523"/>
        <v>0</v>
      </c>
      <c r="CY365" s="55">
        <f t="shared" si="523"/>
        <v>0</v>
      </c>
      <c r="CZ365" s="55">
        <f t="shared" si="523"/>
        <v>0</v>
      </c>
      <c r="DA365" s="55">
        <f t="shared" si="523"/>
        <v>0</v>
      </c>
      <c r="DB365" s="55">
        <f t="shared" si="523"/>
        <v>0</v>
      </c>
      <c r="DC365" s="55">
        <f t="shared" si="523"/>
        <v>0</v>
      </c>
      <c r="DD365" s="55">
        <f t="shared" si="523"/>
        <v>0</v>
      </c>
      <c r="DE365" s="55">
        <f t="shared" si="523"/>
        <v>11171</v>
      </c>
      <c r="DF365" s="55">
        <f t="shared" si="523"/>
        <v>0</v>
      </c>
    </row>
    <row r="366" spans="1:110" s="11" customFormat="1" ht="87.75" customHeight="1">
      <c r="A366" s="89" t="s">
        <v>284</v>
      </c>
      <c r="B366" s="64" t="s">
        <v>164</v>
      </c>
      <c r="C366" s="64" t="s">
        <v>139</v>
      </c>
      <c r="D366" s="118" t="s">
        <v>227</v>
      </c>
      <c r="E366" s="64" t="s">
        <v>150</v>
      </c>
      <c r="F366" s="55"/>
      <c r="G366" s="55"/>
      <c r="H366" s="55"/>
      <c r="I366" s="55"/>
      <c r="J366" s="55"/>
      <c r="K366" s="81"/>
      <c r="L366" s="81"/>
      <c r="M366" s="55"/>
      <c r="N366" s="55">
        <f>O366-M366</f>
        <v>11394</v>
      </c>
      <c r="O366" s="55">
        <v>11394</v>
      </c>
      <c r="P366" s="55"/>
      <c r="Q366" s="55">
        <v>11394</v>
      </c>
      <c r="R366" s="81"/>
      <c r="S366" s="81"/>
      <c r="T366" s="55">
        <f>O366+R366</f>
        <v>11394</v>
      </c>
      <c r="U366" s="55">
        <f>Q366+S366</f>
        <v>11394</v>
      </c>
      <c r="V366" s="81"/>
      <c r="W366" s="81"/>
      <c r="X366" s="55">
        <f>T366+V366</f>
        <v>11394</v>
      </c>
      <c r="Y366" s="55">
        <f>U366+W366</f>
        <v>11394</v>
      </c>
      <c r="Z366" s="81"/>
      <c r="AA366" s="55">
        <f>X366+Z366</f>
        <v>11394</v>
      </c>
      <c r="AB366" s="55">
        <f>Y366</f>
        <v>11394</v>
      </c>
      <c r="AC366" s="81"/>
      <c r="AD366" s="81"/>
      <c r="AE366" s="81"/>
      <c r="AF366" s="55">
        <f>AA366+AC366</f>
        <v>11394</v>
      </c>
      <c r="AG366" s="81"/>
      <c r="AH366" s="55">
        <f>AB366</f>
        <v>11394</v>
      </c>
      <c r="AI366" s="81"/>
      <c r="AJ366" s="81"/>
      <c r="AK366" s="55">
        <f>AF366+AI366</f>
        <v>11394</v>
      </c>
      <c r="AL366" s="55">
        <f>AG366</f>
        <v>0</v>
      </c>
      <c r="AM366" s="55">
        <f>AN366-AK366</f>
        <v>-223</v>
      </c>
      <c r="AN366" s="55">
        <v>11171</v>
      </c>
      <c r="AO366" s="81"/>
      <c r="AP366" s="81"/>
      <c r="AQ366" s="55">
        <f>AN366+AP366</f>
        <v>11171</v>
      </c>
      <c r="AR366" s="56">
        <f>AO366</f>
        <v>0</v>
      </c>
      <c r="AS366" s="81"/>
      <c r="AT366" s="55">
        <f>AQ366+AS366</f>
        <v>11171</v>
      </c>
      <c r="AU366" s="56">
        <f>AR366</f>
        <v>0</v>
      </c>
      <c r="AV366" s="81"/>
      <c r="AW366" s="81"/>
      <c r="AX366" s="81"/>
      <c r="AY366" s="55">
        <f>AT366+AV366+AW366+AX366</f>
        <v>11171</v>
      </c>
      <c r="AZ366" s="55">
        <f>AU366+AX366</f>
        <v>0</v>
      </c>
      <c r="BA366" s="81"/>
      <c r="BB366" s="81"/>
      <c r="BC366" s="81"/>
      <c r="BD366" s="81"/>
      <c r="BE366" s="55">
        <f>AY366+BA366+BB366+BC366+BD366</f>
        <v>11171</v>
      </c>
      <c r="BF366" s="56">
        <f>AZ366+BD366</f>
        <v>0</v>
      </c>
      <c r="BG366" s="55"/>
      <c r="BH366" s="55"/>
      <c r="BI366" s="82"/>
      <c r="BJ366" s="82"/>
      <c r="BK366" s="82"/>
      <c r="BL366" s="55">
        <f>BE366+BG366+BH366+BI366+BJ366+BK366</f>
        <v>11171</v>
      </c>
      <c r="BM366" s="55">
        <f>BF366+BK366</f>
        <v>0</v>
      </c>
      <c r="BN366" s="81"/>
      <c r="BO366" s="81"/>
      <c r="BP366" s="81"/>
      <c r="BQ366" s="81"/>
      <c r="BR366" s="55">
        <f>BL366+BN366+BO366+BP366+BQ366</f>
        <v>11171</v>
      </c>
      <c r="BS366" s="55">
        <f>BM366+BQ366</f>
        <v>0</v>
      </c>
      <c r="BT366" s="83"/>
      <c r="BU366" s="83"/>
      <c r="BV366" s="83"/>
      <c r="BW366" s="83"/>
      <c r="BX366" s="83"/>
      <c r="BY366" s="55">
        <f>BR366+BT366+BU366+BV366+BW366+BX366</f>
        <v>11171</v>
      </c>
      <c r="BZ366" s="55">
        <f>BS366+BX366</f>
        <v>0</v>
      </c>
      <c r="CA366" s="81"/>
      <c r="CB366" s="81"/>
      <c r="CC366" s="81"/>
      <c r="CD366" s="81"/>
      <c r="CE366" s="81"/>
      <c r="CF366" s="55">
        <f>BY366+CA366+CB366+CC366+CE366</f>
        <v>11171</v>
      </c>
      <c r="CG366" s="55">
        <f>BZ366+CE366</f>
        <v>0</v>
      </c>
      <c r="CH366" s="81"/>
      <c r="CI366" s="81"/>
      <c r="CJ366" s="81"/>
      <c r="CK366" s="81"/>
      <c r="CL366" s="81"/>
      <c r="CM366" s="81"/>
      <c r="CN366" s="81"/>
      <c r="CO366" s="55">
        <f>CF366+CH366+CI366+CJ366+CM366+CN366</f>
        <v>11171</v>
      </c>
      <c r="CP366" s="55">
        <f>CG366+CN366</f>
        <v>0</v>
      </c>
      <c r="CQ366" s="55"/>
      <c r="CR366" s="81"/>
      <c r="CS366" s="81"/>
      <c r="CT366" s="81"/>
      <c r="CU366" s="81"/>
      <c r="CV366" s="81"/>
      <c r="CW366" s="55">
        <f>CO366+CQ366+CR366+CS366+CT366+CU366+CV366</f>
        <v>11171</v>
      </c>
      <c r="CX366" s="55">
        <f>CP366+CV366</f>
        <v>0</v>
      </c>
      <c r="CY366" s="55"/>
      <c r="CZ366" s="81"/>
      <c r="DA366" s="81"/>
      <c r="DB366" s="81"/>
      <c r="DC366" s="81"/>
      <c r="DD366" s="81"/>
      <c r="DE366" s="55">
        <f>CW366+CY366+CZ366+DA366+DB366+DC366+DD366</f>
        <v>11171</v>
      </c>
      <c r="DF366" s="55">
        <f>CX366+DD366</f>
        <v>0</v>
      </c>
    </row>
    <row r="367" spans="1:110" s="11" customFormat="1" ht="25.5" hidden="1" customHeight="1">
      <c r="A367" s="89" t="s">
        <v>579</v>
      </c>
      <c r="B367" s="64" t="s">
        <v>164</v>
      </c>
      <c r="C367" s="64" t="s">
        <v>139</v>
      </c>
      <c r="D367" s="118" t="s">
        <v>250</v>
      </c>
      <c r="E367" s="64"/>
      <c r="F367" s="66">
        <f t="shared" ref="F367:Q367" si="524">F368</f>
        <v>0</v>
      </c>
      <c r="G367" s="66">
        <f t="shared" si="524"/>
        <v>43245</v>
      </c>
      <c r="H367" s="66">
        <f t="shared" si="524"/>
        <v>43245</v>
      </c>
      <c r="I367" s="66">
        <f t="shared" si="524"/>
        <v>0</v>
      </c>
      <c r="J367" s="66">
        <f t="shared" si="524"/>
        <v>46297</v>
      </c>
      <c r="K367" s="66">
        <f t="shared" si="524"/>
        <v>0</v>
      </c>
      <c r="L367" s="66">
        <f t="shared" si="524"/>
        <v>0</v>
      </c>
      <c r="M367" s="66">
        <f t="shared" si="524"/>
        <v>46297</v>
      </c>
      <c r="N367" s="66">
        <f t="shared" si="524"/>
        <v>-46297</v>
      </c>
      <c r="O367" s="66">
        <f t="shared" si="524"/>
        <v>0</v>
      </c>
      <c r="P367" s="66">
        <f t="shared" si="524"/>
        <v>0</v>
      </c>
      <c r="Q367" s="66">
        <f t="shared" si="524"/>
        <v>0</v>
      </c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3"/>
      <c r="AL367" s="83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2"/>
      <c r="BH367" s="82"/>
      <c r="BI367" s="82"/>
      <c r="BJ367" s="82"/>
      <c r="BK367" s="82"/>
      <c r="BL367" s="82"/>
      <c r="BM367" s="82"/>
      <c r="BN367" s="81"/>
      <c r="BO367" s="81"/>
      <c r="BP367" s="81"/>
      <c r="BQ367" s="81"/>
      <c r="BR367" s="81"/>
      <c r="BS367" s="81"/>
      <c r="BT367" s="83"/>
      <c r="BU367" s="83"/>
      <c r="BV367" s="83"/>
      <c r="BW367" s="83"/>
      <c r="BX367" s="83"/>
      <c r="BY367" s="83"/>
      <c r="BZ367" s="83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</row>
    <row r="368" spans="1:110" s="11" customFormat="1" ht="82.5" hidden="1">
      <c r="A368" s="89" t="s">
        <v>284</v>
      </c>
      <c r="B368" s="64" t="s">
        <v>164</v>
      </c>
      <c r="C368" s="64" t="s">
        <v>139</v>
      </c>
      <c r="D368" s="118" t="s">
        <v>250</v>
      </c>
      <c r="E368" s="64" t="s">
        <v>150</v>
      </c>
      <c r="F368" s="55"/>
      <c r="G368" s="55">
        <f>H368-F368</f>
        <v>43245</v>
      </c>
      <c r="H368" s="55">
        <v>43245</v>
      </c>
      <c r="I368" s="55"/>
      <c r="J368" s="55">
        <v>46297</v>
      </c>
      <c r="K368" s="81"/>
      <c r="L368" s="81"/>
      <c r="M368" s="55">
        <v>46297</v>
      </c>
      <c r="N368" s="55">
        <f>O368-M368</f>
        <v>-46297</v>
      </c>
      <c r="O368" s="55"/>
      <c r="P368" s="55"/>
      <c r="Q368" s="5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3"/>
      <c r="AL368" s="83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2"/>
      <c r="BH368" s="82"/>
      <c r="BI368" s="82"/>
      <c r="BJ368" s="82"/>
      <c r="BK368" s="82"/>
      <c r="BL368" s="82"/>
      <c r="BM368" s="82"/>
      <c r="BN368" s="81"/>
      <c r="BO368" s="81"/>
      <c r="BP368" s="81"/>
      <c r="BQ368" s="81"/>
      <c r="BR368" s="81"/>
      <c r="BS368" s="81"/>
      <c r="BT368" s="83"/>
      <c r="BU368" s="83"/>
      <c r="BV368" s="83"/>
      <c r="BW368" s="83"/>
      <c r="BX368" s="83"/>
      <c r="BY368" s="83"/>
      <c r="BZ368" s="83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</row>
    <row r="369" spans="1:110" s="11" customFormat="1" ht="22.5" customHeight="1">
      <c r="A369" s="63" t="s">
        <v>128</v>
      </c>
      <c r="B369" s="64" t="s">
        <v>164</v>
      </c>
      <c r="C369" s="64" t="s">
        <v>139</v>
      </c>
      <c r="D369" s="65" t="s">
        <v>129</v>
      </c>
      <c r="E369" s="64"/>
      <c r="F369" s="82">
        <f t="shared" ref="F369:Q369" si="525">F372</f>
        <v>0</v>
      </c>
      <c r="G369" s="55">
        <f t="shared" si="525"/>
        <v>4556</v>
      </c>
      <c r="H369" s="55">
        <f t="shared" si="525"/>
        <v>4556</v>
      </c>
      <c r="I369" s="82">
        <f t="shared" si="525"/>
        <v>0</v>
      </c>
      <c r="J369" s="55">
        <f t="shared" si="525"/>
        <v>4887</v>
      </c>
      <c r="K369" s="55">
        <f t="shared" si="525"/>
        <v>0</v>
      </c>
      <c r="L369" s="55">
        <f t="shared" si="525"/>
        <v>0</v>
      </c>
      <c r="M369" s="55">
        <f t="shared" si="525"/>
        <v>4887</v>
      </c>
      <c r="N369" s="55">
        <f t="shared" si="525"/>
        <v>-4887</v>
      </c>
      <c r="O369" s="55">
        <f t="shared" si="525"/>
        <v>0</v>
      </c>
      <c r="P369" s="55">
        <f t="shared" si="525"/>
        <v>0</v>
      </c>
      <c r="Q369" s="55">
        <f t="shared" si="525"/>
        <v>0</v>
      </c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3"/>
      <c r="AL369" s="83"/>
      <c r="AM369" s="55">
        <f t="shared" ref="AM369:AT369" si="526">AM370+AM373</f>
        <v>33364</v>
      </c>
      <c r="AN369" s="55">
        <f t="shared" si="526"/>
        <v>33364</v>
      </c>
      <c r="AO369" s="55">
        <f t="shared" si="526"/>
        <v>0</v>
      </c>
      <c r="AP369" s="55">
        <f t="shared" si="526"/>
        <v>0</v>
      </c>
      <c r="AQ369" s="55">
        <f t="shared" si="526"/>
        <v>33364</v>
      </c>
      <c r="AR369" s="55">
        <f t="shared" si="526"/>
        <v>0</v>
      </c>
      <c r="AS369" s="55">
        <f t="shared" si="526"/>
        <v>0</v>
      </c>
      <c r="AT369" s="55">
        <f t="shared" si="526"/>
        <v>33364</v>
      </c>
      <c r="AU369" s="55">
        <f t="shared" ref="AU369:BE369" si="527">AU370+AU373</f>
        <v>0</v>
      </c>
      <c r="AV369" s="55">
        <f t="shared" si="527"/>
        <v>0</v>
      </c>
      <c r="AW369" s="55">
        <f t="shared" si="527"/>
        <v>0</v>
      </c>
      <c r="AX369" s="55">
        <f t="shared" si="527"/>
        <v>0</v>
      </c>
      <c r="AY369" s="55">
        <f t="shared" si="527"/>
        <v>33364</v>
      </c>
      <c r="AZ369" s="55">
        <f t="shared" si="527"/>
        <v>0</v>
      </c>
      <c r="BA369" s="55">
        <f t="shared" si="527"/>
        <v>33136</v>
      </c>
      <c r="BB369" s="55">
        <f t="shared" si="527"/>
        <v>0</v>
      </c>
      <c r="BC369" s="55">
        <f t="shared" si="527"/>
        <v>0</v>
      </c>
      <c r="BD369" s="55">
        <f t="shared" si="527"/>
        <v>0</v>
      </c>
      <c r="BE369" s="55">
        <f t="shared" si="527"/>
        <v>66500</v>
      </c>
      <c r="BF369" s="55">
        <f t="shared" ref="BF369:BS369" si="528">BF370+BF373</f>
        <v>0</v>
      </c>
      <c r="BG369" s="55">
        <f t="shared" si="528"/>
        <v>6818</v>
      </c>
      <c r="BH369" s="55">
        <f t="shared" si="528"/>
        <v>-9</v>
      </c>
      <c r="BI369" s="55">
        <f t="shared" si="528"/>
        <v>3664</v>
      </c>
      <c r="BJ369" s="55">
        <f t="shared" si="528"/>
        <v>0</v>
      </c>
      <c r="BK369" s="55">
        <f t="shared" si="528"/>
        <v>0</v>
      </c>
      <c r="BL369" s="55">
        <f t="shared" si="528"/>
        <v>76973</v>
      </c>
      <c r="BM369" s="55">
        <f t="shared" si="528"/>
        <v>0</v>
      </c>
      <c r="BN369" s="55">
        <f t="shared" si="528"/>
        <v>0</v>
      </c>
      <c r="BO369" s="55">
        <f t="shared" si="528"/>
        <v>0</v>
      </c>
      <c r="BP369" s="55">
        <f t="shared" si="528"/>
        <v>0</v>
      </c>
      <c r="BQ369" s="55">
        <f t="shared" si="528"/>
        <v>0</v>
      </c>
      <c r="BR369" s="55">
        <f t="shared" si="528"/>
        <v>76973</v>
      </c>
      <c r="BS369" s="55">
        <f t="shared" si="528"/>
        <v>0</v>
      </c>
      <c r="BT369" s="55">
        <f t="shared" ref="BT369:BZ369" si="529">BT370+BT373</f>
        <v>-158</v>
      </c>
      <c r="BU369" s="55">
        <f t="shared" si="529"/>
        <v>0</v>
      </c>
      <c r="BV369" s="55">
        <f t="shared" si="529"/>
        <v>-151</v>
      </c>
      <c r="BW369" s="55">
        <f t="shared" si="529"/>
        <v>0</v>
      </c>
      <c r="BX369" s="55">
        <f t="shared" si="529"/>
        <v>0</v>
      </c>
      <c r="BY369" s="55">
        <f t="shared" si="529"/>
        <v>76664</v>
      </c>
      <c r="BZ369" s="55">
        <f t="shared" si="529"/>
        <v>0</v>
      </c>
      <c r="CA369" s="55">
        <f>CA370+CA373+CA375</f>
        <v>-13493</v>
      </c>
      <c r="CB369" s="55">
        <f t="shared" ref="CB369:CO369" si="530">CB370+CB373+CB375</f>
        <v>0</v>
      </c>
      <c r="CC369" s="55">
        <f t="shared" si="530"/>
        <v>0</v>
      </c>
      <c r="CD369" s="55">
        <f t="shared" si="530"/>
        <v>0</v>
      </c>
      <c r="CE369" s="55">
        <f t="shared" si="530"/>
        <v>0</v>
      </c>
      <c r="CF369" s="55">
        <f t="shared" si="530"/>
        <v>63171</v>
      </c>
      <c r="CG369" s="55">
        <f t="shared" si="530"/>
        <v>0</v>
      </c>
      <c r="CH369" s="55">
        <f t="shared" si="530"/>
        <v>0</v>
      </c>
      <c r="CI369" s="55">
        <f t="shared" si="530"/>
        <v>0</v>
      </c>
      <c r="CJ369" s="55">
        <f t="shared" si="530"/>
        <v>0</v>
      </c>
      <c r="CK369" s="55"/>
      <c r="CL369" s="55"/>
      <c r="CM369" s="55">
        <f t="shared" si="530"/>
        <v>0</v>
      </c>
      <c r="CN369" s="55">
        <f t="shared" si="530"/>
        <v>0</v>
      </c>
      <c r="CO369" s="55">
        <f t="shared" si="530"/>
        <v>63171</v>
      </c>
      <c r="CP369" s="55">
        <f t="shared" ref="CP369:DF369" si="531">CP370+CP373+CP375</f>
        <v>0</v>
      </c>
      <c r="CQ369" s="55">
        <f t="shared" si="531"/>
        <v>0</v>
      </c>
      <c r="CR369" s="55">
        <f t="shared" si="531"/>
        <v>0</v>
      </c>
      <c r="CS369" s="55">
        <f t="shared" si="531"/>
        <v>0</v>
      </c>
      <c r="CT369" s="55">
        <f t="shared" si="531"/>
        <v>0</v>
      </c>
      <c r="CU369" s="55">
        <f t="shared" si="531"/>
        <v>0</v>
      </c>
      <c r="CV369" s="55">
        <f t="shared" si="531"/>
        <v>0</v>
      </c>
      <c r="CW369" s="55">
        <f t="shared" si="531"/>
        <v>63171</v>
      </c>
      <c r="CX369" s="55">
        <f t="shared" si="531"/>
        <v>0</v>
      </c>
      <c r="CY369" s="55">
        <f t="shared" si="531"/>
        <v>0</v>
      </c>
      <c r="CZ369" s="55">
        <f t="shared" si="531"/>
        <v>0</v>
      </c>
      <c r="DA369" s="55">
        <f t="shared" si="531"/>
        <v>0</v>
      </c>
      <c r="DB369" s="55">
        <f t="shared" si="531"/>
        <v>0</v>
      </c>
      <c r="DC369" s="55">
        <f t="shared" si="531"/>
        <v>0</v>
      </c>
      <c r="DD369" s="55">
        <f t="shared" si="531"/>
        <v>0</v>
      </c>
      <c r="DE369" s="55">
        <f t="shared" si="531"/>
        <v>63171</v>
      </c>
      <c r="DF369" s="55">
        <f t="shared" si="531"/>
        <v>0</v>
      </c>
    </row>
    <row r="370" spans="1:110" s="11" customFormat="1" ht="76.5" customHeight="1">
      <c r="A370" s="63" t="s">
        <v>439</v>
      </c>
      <c r="B370" s="64" t="s">
        <v>164</v>
      </c>
      <c r="C370" s="64" t="s">
        <v>139</v>
      </c>
      <c r="D370" s="65" t="s">
        <v>440</v>
      </c>
      <c r="E370" s="64"/>
      <c r="F370" s="82"/>
      <c r="G370" s="55"/>
      <c r="H370" s="55"/>
      <c r="I370" s="82"/>
      <c r="J370" s="55"/>
      <c r="K370" s="55"/>
      <c r="L370" s="55"/>
      <c r="M370" s="55"/>
      <c r="N370" s="55"/>
      <c r="O370" s="55"/>
      <c r="P370" s="55"/>
      <c r="Q370" s="5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3"/>
      <c r="AL370" s="83"/>
      <c r="AM370" s="55">
        <f t="shared" ref="AM370:AZ370" si="532">AM372</f>
        <v>16864</v>
      </c>
      <c r="AN370" s="55">
        <f t="shared" si="532"/>
        <v>16864</v>
      </c>
      <c r="AO370" s="55">
        <f t="shared" si="532"/>
        <v>0</v>
      </c>
      <c r="AP370" s="55">
        <f t="shared" si="532"/>
        <v>0</v>
      </c>
      <c r="AQ370" s="55">
        <f t="shared" si="532"/>
        <v>16864</v>
      </c>
      <c r="AR370" s="55">
        <f t="shared" si="532"/>
        <v>0</v>
      </c>
      <c r="AS370" s="55">
        <f t="shared" si="532"/>
        <v>0</v>
      </c>
      <c r="AT370" s="55">
        <f t="shared" si="532"/>
        <v>16864</v>
      </c>
      <c r="AU370" s="55">
        <f t="shared" si="532"/>
        <v>0</v>
      </c>
      <c r="AV370" s="55">
        <f t="shared" si="532"/>
        <v>0</v>
      </c>
      <c r="AW370" s="55">
        <f t="shared" si="532"/>
        <v>0</v>
      </c>
      <c r="AX370" s="55">
        <f t="shared" si="532"/>
        <v>0</v>
      </c>
      <c r="AY370" s="55">
        <f t="shared" si="532"/>
        <v>16864</v>
      </c>
      <c r="AZ370" s="55">
        <f t="shared" si="532"/>
        <v>0</v>
      </c>
      <c r="BA370" s="55">
        <f>BA371+BA372</f>
        <v>33136</v>
      </c>
      <c r="BB370" s="55">
        <f>BB371+BB372</f>
        <v>0</v>
      </c>
      <c r="BC370" s="55">
        <f>BC371+BC372</f>
        <v>0</v>
      </c>
      <c r="BD370" s="55">
        <f>BD371+BD372</f>
        <v>0</v>
      </c>
      <c r="BE370" s="55">
        <f>BE371+BE372</f>
        <v>50000</v>
      </c>
      <c r="BF370" s="55">
        <f t="shared" ref="BF370:BS370" si="533">BF371+BF372</f>
        <v>0</v>
      </c>
      <c r="BG370" s="55">
        <f t="shared" si="533"/>
        <v>6818</v>
      </c>
      <c r="BH370" s="55">
        <f t="shared" si="533"/>
        <v>0</v>
      </c>
      <c r="BI370" s="55">
        <f t="shared" si="533"/>
        <v>3664</v>
      </c>
      <c r="BJ370" s="55">
        <f t="shared" si="533"/>
        <v>0</v>
      </c>
      <c r="BK370" s="55">
        <f t="shared" si="533"/>
        <v>0</v>
      </c>
      <c r="BL370" s="55">
        <f t="shared" si="533"/>
        <v>60482</v>
      </c>
      <c r="BM370" s="55">
        <f t="shared" si="533"/>
        <v>0</v>
      </c>
      <c r="BN370" s="55">
        <f t="shared" si="533"/>
        <v>0</v>
      </c>
      <c r="BO370" s="55">
        <f t="shared" si="533"/>
        <v>0</v>
      </c>
      <c r="BP370" s="55">
        <f t="shared" si="533"/>
        <v>0</v>
      </c>
      <c r="BQ370" s="55">
        <f t="shared" si="533"/>
        <v>0</v>
      </c>
      <c r="BR370" s="55">
        <f t="shared" si="533"/>
        <v>60482</v>
      </c>
      <c r="BS370" s="55">
        <f t="shared" si="533"/>
        <v>0</v>
      </c>
      <c r="BT370" s="55">
        <f t="shared" ref="BT370:CO370" si="534">BT371+BT372</f>
        <v>0</v>
      </c>
      <c r="BU370" s="55">
        <f>BU371+BU372</f>
        <v>0</v>
      </c>
      <c r="BV370" s="55">
        <f>BV371+BV372</f>
        <v>-151</v>
      </c>
      <c r="BW370" s="55">
        <f>BW371+BW372</f>
        <v>0</v>
      </c>
      <c r="BX370" s="55">
        <f>BX371+BX372</f>
        <v>0</v>
      </c>
      <c r="BY370" s="55">
        <f t="shared" si="534"/>
        <v>60331</v>
      </c>
      <c r="BZ370" s="55">
        <f t="shared" si="534"/>
        <v>0</v>
      </c>
      <c r="CA370" s="55">
        <f t="shared" si="534"/>
        <v>-151</v>
      </c>
      <c r="CB370" s="55">
        <f t="shared" si="534"/>
        <v>0</v>
      </c>
      <c r="CC370" s="55">
        <f t="shared" si="534"/>
        <v>0</v>
      </c>
      <c r="CD370" s="55">
        <f>CD371+CD372</f>
        <v>0</v>
      </c>
      <c r="CE370" s="55">
        <f t="shared" si="534"/>
        <v>0</v>
      </c>
      <c r="CF370" s="55">
        <f t="shared" si="534"/>
        <v>60180</v>
      </c>
      <c r="CG370" s="55">
        <f t="shared" si="534"/>
        <v>0</v>
      </c>
      <c r="CH370" s="55">
        <f t="shared" si="534"/>
        <v>0</v>
      </c>
      <c r="CI370" s="55">
        <f t="shared" si="534"/>
        <v>0</v>
      </c>
      <c r="CJ370" s="55">
        <f t="shared" si="534"/>
        <v>0</v>
      </c>
      <c r="CK370" s="55"/>
      <c r="CL370" s="55"/>
      <c r="CM370" s="55">
        <f t="shared" si="534"/>
        <v>0</v>
      </c>
      <c r="CN370" s="55">
        <f t="shared" si="534"/>
        <v>0</v>
      </c>
      <c r="CO370" s="55">
        <f t="shared" si="534"/>
        <v>60180</v>
      </c>
      <c r="CP370" s="55">
        <f t="shared" ref="CP370:DF370" si="535">CP371+CP372</f>
        <v>0</v>
      </c>
      <c r="CQ370" s="55">
        <f t="shared" si="535"/>
        <v>0</v>
      </c>
      <c r="CR370" s="55">
        <f t="shared" si="535"/>
        <v>0</v>
      </c>
      <c r="CS370" s="55">
        <f t="shared" si="535"/>
        <v>0</v>
      </c>
      <c r="CT370" s="55">
        <f t="shared" si="535"/>
        <v>0</v>
      </c>
      <c r="CU370" s="55">
        <f t="shared" si="535"/>
        <v>0</v>
      </c>
      <c r="CV370" s="55">
        <f t="shared" si="535"/>
        <v>0</v>
      </c>
      <c r="CW370" s="55">
        <f t="shared" si="535"/>
        <v>60180</v>
      </c>
      <c r="CX370" s="55">
        <f t="shared" si="535"/>
        <v>0</v>
      </c>
      <c r="CY370" s="55">
        <f t="shared" si="535"/>
        <v>0</v>
      </c>
      <c r="CZ370" s="55">
        <f t="shared" si="535"/>
        <v>0</v>
      </c>
      <c r="DA370" s="55">
        <f t="shared" si="535"/>
        <v>0</v>
      </c>
      <c r="DB370" s="55">
        <f t="shared" si="535"/>
        <v>0</v>
      </c>
      <c r="DC370" s="55">
        <f t="shared" si="535"/>
        <v>0</v>
      </c>
      <c r="DD370" s="55">
        <f t="shared" si="535"/>
        <v>0</v>
      </c>
      <c r="DE370" s="55">
        <f t="shared" si="535"/>
        <v>60180</v>
      </c>
      <c r="DF370" s="55">
        <f t="shared" si="535"/>
        <v>0</v>
      </c>
    </row>
    <row r="371" spans="1:110" s="11" customFormat="1" ht="56.25" customHeight="1">
      <c r="A371" s="63" t="s">
        <v>144</v>
      </c>
      <c r="B371" s="64" t="s">
        <v>164</v>
      </c>
      <c r="C371" s="64" t="s">
        <v>139</v>
      </c>
      <c r="D371" s="65" t="s">
        <v>440</v>
      </c>
      <c r="E371" s="64" t="s">
        <v>145</v>
      </c>
      <c r="F371" s="82"/>
      <c r="G371" s="55"/>
      <c r="H371" s="55"/>
      <c r="I371" s="82"/>
      <c r="J371" s="55"/>
      <c r="K371" s="55"/>
      <c r="L371" s="55"/>
      <c r="M371" s="55"/>
      <c r="N371" s="55"/>
      <c r="O371" s="55"/>
      <c r="P371" s="55"/>
      <c r="Q371" s="5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3"/>
      <c r="AL371" s="83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>
        <v>50000</v>
      </c>
      <c r="BB371" s="55"/>
      <c r="BC371" s="55"/>
      <c r="BD371" s="55"/>
      <c r="BE371" s="55">
        <f>AY371+BA371+BB371+BC371+BD371</f>
        <v>50000</v>
      </c>
      <c r="BF371" s="56">
        <f>AZ371+BD371</f>
        <v>0</v>
      </c>
      <c r="BG371" s="55">
        <v>6818</v>
      </c>
      <c r="BH371" s="55"/>
      <c r="BI371" s="55">
        <v>3664</v>
      </c>
      <c r="BJ371" s="82"/>
      <c r="BK371" s="82"/>
      <c r="BL371" s="55">
        <f>BE371+BG371+BH371+BI371+BJ371+BK371</f>
        <v>60482</v>
      </c>
      <c r="BM371" s="55">
        <f>BF371+BK371</f>
        <v>0</v>
      </c>
      <c r="BN371" s="81"/>
      <c r="BO371" s="81"/>
      <c r="BP371" s="81"/>
      <c r="BQ371" s="81"/>
      <c r="BR371" s="55">
        <f>BL371+BN371+BO371+BP371+BQ371</f>
        <v>60482</v>
      </c>
      <c r="BS371" s="55">
        <f>BM371+BQ371</f>
        <v>0</v>
      </c>
      <c r="BT371" s="83"/>
      <c r="BU371" s="83"/>
      <c r="BV371" s="55">
        <v>-151</v>
      </c>
      <c r="BW371" s="83"/>
      <c r="BX371" s="83"/>
      <c r="BY371" s="55">
        <f>BR371+BT371+BU371+BV371+BW371+BX371</f>
        <v>60331</v>
      </c>
      <c r="BZ371" s="55">
        <f>BS371+BX371</f>
        <v>0</v>
      </c>
      <c r="CA371" s="56">
        <v>-151</v>
      </c>
      <c r="CB371" s="56"/>
      <c r="CC371" s="81"/>
      <c r="CD371" s="81"/>
      <c r="CE371" s="81"/>
      <c r="CF371" s="55">
        <f>BY371+CA371+CB371+CC371+CE371</f>
        <v>60180</v>
      </c>
      <c r="CG371" s="55">
        <f>BZ371+CE371</f>
        <v>0</v>
      </c>
      <c r="CH371" s="81"/>
      <c r="CI371" s="81"/>
      <c r="CJ371" s="81"/>
      <c r="CK371" s="81"/>
      <c r="CL371" s="81"/>
      <c r="CM371" s="81"/>
      <c r="CN371" s="81"/>
      <c r="CO371" s="55">
        <f>CF371+CH371+CI371+CJ371+CM371+CN371</f>
        <v>60180</v>
      </c>
      <c r="CP371" s="55">
        <f>CG371+CN371</f>
        <v>0</v>
      </c>
      <c r="CQ371" s="55"/>
      <c r="CR371" s="81"/>
      <c r="CS371" s="81"/>
      <c r="CT371" s="81"/>
      <c r="CU371" s="81"/>
      <c r="CV371" s="81"/>
      <c r="CW371" s="55">
        <f>CO371+CQ371+CR371+CS371+CT371+CU371+CV371</f>
        <v>60180</v>
      </c>
      <c r="CX371" s="55">
        <f>CP371+CV371</f>
        <v>0</v>
      </c>
      <c r="CY371" s="55"/>
      <c r="CZ371" s="81"/>
      <c r="DA371" s="81"/>
      <c r="DB371" s="81"/>
      <c r="DC371" s="81"/>
      <c r="DD371" s="81"/>
      <c r="DE371" s="55">
        <f>CW371+CY371+CZ371+DA371+DB371+DC371+DD371</f>
        <v>60180</v>
      </c>
      <c r="DF371" s="55">
        <f>CX371+DD371</f>
        <v>0</v>
      </c>
    </row>
    <row r="372" spans="1:110" s="11" customFormat="1" ht="82.5" hidden="1">
      <c r="A372" s="63" t="s">
        <v>283</v>
      </c>
      <c r="B372" s="64" t="s">
        <v>164</v>
      </c>
      <c r="C372" s="64" t="s">
        <v>139</v>
      </c>
      <c r="D372" s="65" t="s">
        <v>440</v>
      </c>
      <c r="E372" s="64" t="s">
        <v>158</v>
      </c>
      <c r="F372" s="82"/>
      <c r="G372" s="55">
        <f>H372-F372</f>
        <v>4556</v>
      </c>
      <c r="H372" s="55">
        <v>4556</v>
      </c>
      <c r="I372" s="81"/>
      <c r="J372" s="55">
        <v>4887</v>
      </c>
      <c r="K372" s="81"/>
      <c r="L372" s="81"/>
      <c r="M372" s="55">
        <v>4887</v>
      </c>
      <c r="N372" s="55">
        <f>O372-M372</f>
        <v>-4887</v>
      </c>
      <c r="O372" s="55"/>
      <c r="P372" s="55"/>
      <c r="Q372" s="5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3"/>
      <c r="AL372" s="83"/>
      <c r="AM372" s="55">
        <f>AN372-AK372</f>
        <v>16864</v>
      </c>
      <c r="AN372" s="55">
        <v>16864</v>
      </c>
      <c r="AO372" s="81"/>
      <c r="AP372" s="81"/>
      <c r="AQ372" s="55">
        <f>AN372+AP372</f>
        <v>16864</v>
      </c>
      <c r="AR372" s="56">
        <f>AO372</f>
        <v>0</v>
      </c>
      <c r="AS372" s="81"/>
      <c r="AT372" s="55">
        <f>AQ372+AS372</f>
        <v>16864</v>
      </c>
      <c r="AU372" s="56">
        <f>AR372</f>
        <v>0</v>
      </c>
      <c r="AV372" s="81"/>
      <c r="AW372" s="81"/>
      <c r="AX372" s="81"/>
      <c r="AY372" s="55">
        <f>AT372+AV372+AW372+AX372</f>
        <v>16864</v>
      </c>
      <c r="AZ372" s="55">
        <f>AU372+AX372</f>
        <v>0</v>
      </c>
      <c r="BA372" s="55">
        <f>-16864</f>
        <v>-16864</v>
      </c>
      <c r="BB372" s="81"/>
      <c r="BC372" s="81"/>
      <c r="BD372" s="81"/>
      <c r="BE372" s="55">
        <f>AY372+BA372+BB372+BC372+BD372</f>
        <v>0</v>
      </c>
      <c r="BF372" s="56">
        <f>AZ372+BD372</f>
        <v>0</v>
      </c>
      <c r="BG372" s="55"/>
      <c r="BH372" s="55"/>
      <c r="BI372" s="82"/>
      <c r="BJ372" s="82"/>
      <c r="BK372" s="82"/>
      <c r="BL372" s="82"/>
      <c r="BM372" s="82"/>
      <c r="BN372" s="81"/>
      <c r="BO372" s="81"/>
      <c r="BP372" s="81"/>
      <c r="BQ372" s="81"/>
      <c r="BR372" s="81"/>
      <c r="BS372" s="81"/>
      <c r="BT372" s="83"/>
      <c r="BU372" s="83"/>
      <c r="BV372" s="83"/>
      <c r="BW372" s="83"/>
      <c r="BX372" s="83"/>
      <c r="BY372" s="83"/>
      <c r="BZ372" s="83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</row>
    <row r="373" spans="1:110" s="11" customFormat="1" ht="60.75" customHeight="1">
      <c r="A373" s="63" t="s">
        <v>443</v>
      </c>
      <c r="B373" s="64" t="s">
        <v>164</v>
      </c>
      <c r="C373" s="64" t="s">
        <v>139</v>
      </c>
      <c r="D373" s="65" t="s">
        <v>444</v>
      </c>
      <c r="E373" s="64"/>
      <c r="F373" s="82"/>
      <c r="G373" s="55"/>
      <c r="H373" s="55"/>
      <c r="I373" s="81"/>
      <c r="J373" s="55"/>
      <c r="K373" s="81"/>
      <c r="L373" s="81"/>
      <c r="M373" s="55"/>
      <c r="N373" s="55"/>
      <c r="O373" s="55"/>
      <c r="P373" s="55"/>
      <c r="Q373" s="5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3"/>
      <c r="AL373" s="83"/>
      <c r="AM373" s="55">
        <f t="shared" ref="AM373:CX373" si="536">AM374</f>
        <v>16500</v>
      </c>
      <c r="AN373" s="55">
        <f t="shared" si="536"/>
        <v>16500</v>
      </c>
      <c r="AO373" s="55">
        <f t="shared" si="536"/>
        <v>0</v>
      </c>
      <c r="AP373" s="55">
        <f t="shared" si="536"/>
        <v>0</v>
      </c>
      <c r="AQ373" s="55">
        <f t="shared" si="536"/>
        <v>16500</v>
      </c>
      <c r="AR373" s="55">
        <f t="shared" si="536"/>
        <v>0</v>
      </c>
      <c r="AS373" s="55">
        <f t="shared" si="536"/>
        <v>0</v>
      </c>
      <c r="AT373" s="55">
        <f t="shared" si="536"/>
        <v>16500</v>
      </c>
      <c r="AU373" s="55">
        <f t="shared" si="536"/>
        <v>0</v>
      </c>
      <c r="AV373" s="55">
        <f t="shared" si="536"/>
        <v>0</v>
      </c>
      <c r="AW373" s="55">
        <f t="shared" si="536"/>
        <v>0</v>
      </c>
      <c r="AX373" s="55">
        <f t="shared" si="536"/>
        <v>0</v>
      </c>
      <c r="AY373" s="55">
        <f t="shared" si="536"/>
        <v>16500</v>
      </c>
      <c r="AZ373" s="55">
        <f t="shared" si="536"/>
        <v>0</v>
      </c>
      <c r="BA373" s="55">
        <f t="shared" si="536"/>
        <v>0</v>
      </c>
      <c r="BB373" s="55">
        <f t="shared" si="536"/>
        <v>0</v>
      </c>
      <c r="BC373" s="55">
        <f t="shared" si="536"/>
        <v>0</v>
      </c>
      <c r="BD373" s="55">
        <f t="shared" si="536"/>
        <v>0</v>
      </c>
      <c r="BE373" s="55">
        <f t="shared" si="536"/>
        <v>16500</v>
      </c>
      <c r="BF373" s="55">
        <f t="shared" si="536"/>
        <v>0</v>
      </c>
      <c r="BG373" s="55">
        <f t="shared" si="536"/>
        <v>0</v>
      </c>
      <c r="BH373" s="55">
        <f t="shared" si="536"/>
        <v>-9</v>
      </c>
      <c r="BI373" s="55">
        <f t="shared" si="536"/>
        <v>0</v>
      </c>
      <c r="BJ373" s="55">
        <f t="shared" si="536"/>
        <v>0</v>
      </c>
      <c r="BK373" s="55">
        <f t="shared" si="536"/>
        <v>0</v>
      </c>
      <c r="BL373" s="55">
        <f t="shared" si="536"/>
        <v>16491</v>
      </c>
      <c r="BM373" s="55">
        <f t="shared" si="536"/>
        <v>0</v>
      </c>
      <c r="BN373" s="55">
        <f t="shared" si="536"/>
        <v>0</v>
      </c>
      <c r="BO373" s="55">
        <f t="shared" si="536"/>
        <v>0</v>
      </c>
      <c r="BP373" s="55">
        <f t="shared" si="536"/>
        <v>0</v>
      </c>
      <c r="BQ373" s="55">
        <f t="shared" si="536"/>
        <v>0</v>
      </c>
      <c r="BR373" s="55">
        <f t="shared" si="536"/>
        <v>16491</v>
      </c>
      <c r="BS373" s="55">
        <f t="shared" si="536"/>
        <v>0</v>
      </c>
      <c r="BT373" s="55">
        <f t="shared" si="536"/>
        <v>-158</v>
      </c>
      <c r="BU373" s="55">
        <f t="shared" si="536"/>
        <v>0</v>
      </c>
      <c r="BV373" s="55">
        <f t="shared" si="536"/>
        <v>0</v>
      </c>
      <c r="BW373" s="55">
        <f t="shared" si="536"/>
        <v>0</v>
      </c>
      <c r="BX373" s="55">
        <f t="shared" si="536"/>
        <v>0</v>
      </c>
      <c r="BY373" s="55">
        <f t="shared" si="536"/>
        <v>16333</v>
      </c>
      <c r="BZ373" s="55">
        <f t="shared" si="536"/>
        <v>0</v>
      </c>
      <c r="CA373" s="55">
        <f t="shared" si="536"/>
        <v>-14342</v>
      </c>
      <c r="CB373" s="55">
        <f t="shared" si="536"/>
        <v>0</v>
      </c>
      <c r="CC373" s="55">
        <f t="shared" si="536"/>
        <v>0</v>
      </c>
      <c r="CD373" s="55">
        <f t="shared" si="536"/>
        <v>0</v>
      </c>
      <c r="CE373" s="55">
        <f t="shared" si="536"/>
        <v>0</v>
      </c>
      <c r="CF373" s="55">
        <f t="shared" si="536"/>
        <v>1991</v>
      </c>
      <c r="CG373" s="55">
        <f t="shared" si="536"/>
        <v>0</v>
      </c>
      <c r="CH373" s="55">
        <f t="shared" si="536"/>
        <v>0</v>
      </c>
      <c r="CI373" s="55">
        <f t="shared" si="536"/>
        <v>0</v>
      </c>
      <c r="CJ373" s="55">
        <f t="shared" si="536"/>
        <v>0</v>
      </c>
      <c r="CK373" s="55"/>
      <c r="CL373" s="55"/>
      <c r="CM373" s="55">
        <f t="shared" si="536"/>
        <v>0</v>
      </c>
      <c r="CN373" s="55">
        <f t="shared" si="536"/>
        <v>0</v>
      </c>
      <c r="CO373" s="55">
        <f t="shared" si="536"/>
        <v>1991</v>
      </c>
      <c r="CP373" s="55">
        <f t="shared" si="536"/>
        <v>0</v>
      </c>
      <c r="CQ373" s="55">
        <f t="shared" si="536"/>
        <v>0</v>
      </c>
      <c r="CR373" s="55">
        <f t="shared" si="536"/>
        <v>0</v>
      </c>
      <c r="CS373" s="55">
        <f t="shared" si="536"/>
        <v>0</v>
      </c>
      <c r="CT373" s="55">
        <f t="shared" si="536"/>
        <v>0</v>
      </c>
      <c r="CU373" s="55">
        <f t="shared" si="536"/>
        <v>0</v>
      </c>
      <c r="CV373" s="55">
        <f t="shared" si="536"/>
        <v>0</v>
      </c>
      <c r="CW373" s="55">
        <f t="shared" si="536"/>
        <v>1991</v>
      </c>
      <c r="CX373" s="55">
        <f t="shared" si="536"/>
        <v>0</v>
      </c>
      <c r="CY373" s="55">
        <f t="shared" ref="CY373:DF373" si="537">CY374</f>
        <v>0</v>
      </c>
      <c r="CZ373" s="55">
        <f t="shared" si="537"/>
        <v>0</v>
      </c>
      <c r="DA373" s="55">
        <f t="shared" si="537"/>
        <v>0</v>
      </c>
      <c r="DB373" s="55">
        <f t="shared" si="537"/>
        <v>0</v>
      </c>
      <c r="DC373" s="55">
        <f t="shared" si="537"/>
        <v>0</v>
      </c>
      <c r="DD373" s="55">
        <f t="shared" si="537"/>
        <v>0</v>
      </c>
      <c r="DE373" s="55">
        <f t="shared" si="537"/>
        <v>1991</v>
      </c>
      <c r="DF373" s="55">
        <f t="shared" si="537"/>
        <v>0</v>
      </c>
    </row>
    <row r="374" spans="1:110" s="11" customFormat="1" ht="87.75" customHeight="1">
      <c r="A374" s="63" t="s">
        <v>283</v>
      </c>
      <c r="B374" s="64" t="s">
        <v>164</v>
      </c>
      <c r="C374" s="64" t="s">
        <v>139</v>
      </c>
      <c r="D374" s="65" t="s">
        <v>444</v>
      </c>
      <c r="E374" s="64" t="s">
        <v>158</v>
      </c>
      <c r="F374" s="82"/>
      <c r="G374" s="55"/>
      <c r="H374" s="55"/>
      <c r="I374" s="81"/>
      <c r="J374" s="55"/>
      <c r="K374" s="81"/>
      <c r="L374" s="81"/>
      <c r="M374" s="55"/>
      <c r="N374" s="55"/>
      <c r="O374" s="55"/>
      <c r="P374" s="55"/>
      <c r="Q374" s="5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3"/>
      <c r="AL374" s="83"/>
      <c r="AM374" s="55">
        <f>AN374-AK374</f>
        <v>16500</v>
      </c>
      <c r="AN374" s="55">
        <v>16500</v>
      </c>
      <c r="AO374" s="81"/>
      <c r="AP374" s="81"/>
      <c r="AQ374" s="55">
        <f>AN374+AP374</f>
        <v>16500</v>
      </c>
      <c r="AR374" s="56">
        <f>AO374</f>
        <v>0</v>
      </c>
      <c r="AS374" s="81"/>
      <c r="AT374" s="55">
        <f>AQ374+AS374</f>
        <v>16500</v>
      </c>
      <c r="AU374" s="56">
        <f>AR374</f>
        <v>0</v>
      </c>
      <c r="AV374" s="81"/>
      <c r="AW374" s="81"/>
      <c r="AX374" s="81"/>
      <c r="AY374" s="55">
        <f>AT374+AV374+AW374+AX374</f>
        <v>16500</v>
      </c>
      <c r="AZ374" s="55">
        <f>AU374+AX374</f>
        <v>0</v>
      </c>
      <c r="BA374" s="81"/>
      <c r="BB374" s="81"/>
      <c r="BC374" s="81"/>
      <c r="BD374" s="81"/>
      <c r="BE374" s="55">
        <f>AY374+BA374+BB374+BC374+BD374</f>
        <v>16500</v>
      </c>
      <c r="BF374" s="56">
        <f>AZ374+BD374</f>
        <v>0</v>
      </c>
      <c r="BG374" s="55"/>
      <c r="BH374" s="55">
        <v>-9</v>
      </c>
      <c r="BI374" s="82"/>
      <c r="BJ374" s="82"/>
      <c r="BK374" s="82"/>
      <c r="BL374" s="55">
        <f>BE374+BG374+BH374+BI374+BJ374+BK374</f>
        <v>16491</v>
      </c>
      <c r="BM374" s="55">
        <f>BF374+BK374</f>
        <v>0</v>
      </c>
      <c r="BN374" s="81"/>
      <c r="BO374" s="81"/>
      <c r="BP374" s="81"/>
      <c r="BQ374" s="81"/>
      <c r="BR374" s="55">
        <f>BL374+BN374+BO374+BP374+BQ374</f>
        <v>16491</v>
      </c>
      <c r="BS374" s="55">
        <f>BM374+BQ374</f>
        <v>0</v>
      </c>
      <c r="BT374" s="55">
        <v>-158</v>
      </c>
      <c r="BU374" s="83"/>
      <c r="BV374" s="83"/>
      <c r="BW374" s="83"/>
      <c r="BX374" s="83"/>
      <c r="BY374" s="55">
        <f>BR374+BT374+BU374+BV374+BW374+BX374</f>
        <v>16333</v>
      </c>
      <c r="BZ374" s="55">
        <f>BS374+BX374</f>
        <v>0</v>
      </c>
      <c r="CA374" s="55">
        <v>-14342</v>
      </c>
      <c r="CB374" s="81"/>
      <c r="CC374" s="81"/>
      <c r="CD374" s="81"/>
      <c r="CE374" s="81"/>
      <c r="CF374" s="55">
        <f>BY374+CA374+CB374+CC374+CE374</f>
        <v>1991</v>
      </c>
      <c r="CG374" s="55">
        <f>BZ374+CE374</f>
        <v>0</v>
      </c>
      <c r="CH374" s="81"/>
      <c r="CI374" s="81"/>
      <c r="CJ374" s="81"/>
      <c r="CK374" s="81"/>
      <c r="CL374" s="81"/>
      <c r="CM374" s="81"/>
      <c r="CN374" s="81"/>
      <c r="CO374" s="55">
        <f>CF374+CH374+CI374+CJ374+CM374+CN374</f>
        <v>1991</v>
      </c>
      <c r="CP374" s="55">
        <f>CG374+CN374</f>
        <v>0</v>
      </c>
      <c r="CQ374" s="55"/>
      <c r="CR374" s="81"/>
      <c r="CS374" s="81"/>
      <c r="CT374" s="81"/>
      <c r="CU374" s="81"/>
      <c r="CV374" s="81"/>
      <c r="CW374" s="55">
        <f>CO374+CQ374+CR374+CS374+CT374+CU374+CV374</f>
        <v>1991</v>
      </c>
      <c r="CX374" s="55">
        <f>CP374+CV374</f>
        <v>0</v>
      </c>
      <c r="CY374" s="55"/>
      <c r="CZ374" s="81"/>
      <c r="DA374" s="81"/>
      <c r="DB374" s="81"/>
      <c r="DC374" s="81"/>
      <c r="DD374" s="81"/>
      <c r="DE374" s="55">
        <f>CW374+CY374+CZ374+DA374+DB374+DC374+DD374</f>
        <v>1991</v>
      </c>
      <c r="DF374" s="55">
        <f>CX374+DD374</f>
        <v>0</v>
      </c>
    </row>
    <row r="375" spans="1:110" s="11" customFormat="1" ht="87.75" customHeight="1">
      <c r="A375" s="63" t="s">
        <v>500</v>
      </c>
      <c r="B375" s="64" t="s">
        <v>164</v>
      </c>
      <c r="C375" s="64" t="s">
        <v>139</v>
      </c>
      <c r="D375" s="65" t="s">
        <v>499</v>
      </c>
      <c r="E375" s="64"/>
      <c r="F375" s="82"/>
      <c r="G375" s="55"/>
      <c r="H375" s="55"/>
      <c r="I375" s="81"/>
      <c r="J375" s="55"/>
      <c r="K375" s="81"/>
      <c r="L375" s="81"/>
      <c r="M375" s="55"/>
      <c r="N375" s="55"/>
      <c r="O375" s="55"/>
      <c r="P375" s="55"/>
      <c r="Q375" s="5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3"/>
      <c r="AL375" s="83"/>
      <c r="AM375" s="55"/>
      <c r="AN375" s="55"/>
      <c r="AO375" s="81"/>
      <c r="AP375" s="81"/>
      <c r="AQ375" s="55"/>
      <c r="AR375" s="56"/>
      <c r="AS375" s="81"/>
      <c r="AT375" s="55"/>
      <c r="AU375" s="56"/>
      <c r="AV375" s="81"/>
      <c r="AW375" s="81"/>
      <c r="AX375" s="81"/>
      <c r="AY375" s="55"/>
      <c r="AZ375" s="55"/>
      <c r="BA375" s="81"/>
      <c r="BB375" s="81"/>
      <c r="BC375" s="81"/>
      <c r="BD375" s="81"/>
      <c r="BE375" s="55"/>
      <c r="BF375" s="56"/>
      <c r="BG375" s="55"/>
      <c r="BH375" s="55"/>
      <c r="BI375" s="82"/>
      <c r="BJ375" s="82"/>
      <c r="BK375" s="82"/>
      <c r="BL375" s="55"/>
      <c r="BM375" s="55"/>
      <c r="BN375" s="81"/>
      <c r="BO375" s="81"/>
      <c r="BP375" s="81"/>
      <c r="BQ375" s="81"/>
      <c r="BR375" s="55"/>
      <c r="BS375" s="55"/>
      <c r="BT375" s="55"/>
      <c r="BU375" s="83"/>
      <c r="BV375" s="83"/>
      <c r="BW375" s="83"/>
      <c r="BX375" s="83"/>
      <c r="BY375" s="55"/>
      <c r="BZ375" s="55"/>
      <c r="CA375" s="55">
        <f t="shared" ref="CA375:DF375" si="538">CA376</f>
        <v>1000</v>
      </c>
      <c r="CB375" s="81">
        <f t="shared" si="538"/>
        <v>0</v>
      </c>
      <c r="CC375" s="81">
        <f t="shared" si="538"/>
        <v>0</v>
      </c>
      <c r="CD375" s="81">
        <f t="shared" si="538"/>
        <v>0</v>
      </c>
      <c r="CE375" s="81">
        <f t="shared" si="538"/>
        <v>0</v>
      </c>
      <c r="CF375" s="55">
        <f t="shared" si="538"/>
        <v>1000</v>
      </c>
      <c r="CG375" s="55">
        <f t="shared" si="538"/>
        <v>0</v>
      </c>
      <c r="CH375" s="55">
        <f t="shared" si="538"/>
        <v>0</v>
      </c>
      <c r="CI375" s="55">
        <f t="shared" si="538"/>
        <v>0</v>
      </c>
      <c r="CJ375" s="55">
        <f t="shared" si="538"/>
        <v>0</v>
      </c>
      <c r="CK375" s="55"/>
      <c r="CL375" s="55"/>
      <c r="CM375" s="55">
        <f t="shared" si="538"/>
        <v>0</v>
      </c>
      <c r="CN375" s="55">
        <f t="shared" si="538"/>
        <v>0</v>
      </c>
      <c r="CO375" s="55">
        <f t="shared" si="538"/>
        <v>1000</v>
      </c>
      <c r="CP375" s="55">
        <f t="shared" si="538"/>
        <v>0</v>
      </c>
      <c r="CQ375" s="55">
        <f t="shared" si="538"/>
        <v>0</v>
      </c>
      <c r="CR375" s="55">
        <f t="shared" si="538"/>
        <v>0</v>
      </c>
      <c r="CS375" s="55">
        <f t="shared" si="538"/>
        <v>0</v>
      </c>
      <c r="CT375" s="55">
        <f t="shared" si="538"/>
        <v>0</v>
      </c>
      <c r="CU375" s="55">
        <f t="shared" si="538"/>
        <v>0</v>
      </c>
      <c r="CV375" s="55">
        <f t="shared" si="538"/>
        <v>0</v>
      </c>
      <c r="CW375" s="55">
        <f t="shared" si="538"/>
        <v>1000</v>
      </c>
      <c r="CX375" s="55">
        <f t="shared" si="538"/>
        <v>0</v>
      </c>
      <c r="CY375" s="55">
        <f t="shared" si="538"/>
        <v>0</v>
      </c>
      <c r="CZ375" s="55">
        <f t="shared" si="538"/>
        <v>0</v>
      </c>
      <c r="DA375" s="55">
        <f t="shared" si="538"/>
        <v>0</v>
      </c>
      <c r="DB375" s="55">
        <f t="shared" si="538"/>
        <v>0</v>
      </c>
      <c r="DC375" s="55">
        <f t="shared" si="538"/>
        <v>0</v>
      </c>
      <c r="DD375" s="55">
        <f t="shared" si="538"/>
        <v>0</v>
      </c>
      <c r="DE375" s="55">
        <f t="shared" si="538"/>
        <v>1000</v>
      </c>
      <c r="DF375" s="55">
        <f t="shared" si="538"/>
        <v>0</v>
      </c>
    </row>
    <row r="376" spans="1:110" s="11" customFormat="1" ht="55.5" customHeight="1">
      <c r="A376" s="63" t="s">
        <v>144</v>
      </c>
      <c r="B376" s="64" t="s">
        <v>164</v>
      </c>
      <c r="C376" s="64" t="s">
        <v>139</v>
      </c>
      <c r="D376" s="65" t="s">
        <v>499</v>
      </c>
      <c r="E376" s="64" t="s">
        <v>145</v>
      </c>
      <c r="F376" s="82"/>
      <c r="G376" s="55"/>
      <c r="H376" s="55"/>
      <c r="I376" s="81"/>
      <c r="J376" s="55"/>
      <c r="K376" s="81"/>
      <c r="L376" s="81"/>
      <c r="M376" s="55"/>
      <c r="N376" s="55"/>
      <c r="O376" s="55"/>
      <c r="P376" s="55"/>
      <c r="Q376" s="5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3"/>
      <c r="AL376" s="83"/>
      <c r="AM376" s="55"/>
      <c r="AN376" s="55"/>
      <c r="AO376" s="81"/>
      <c r="AP376" s="81"/>
      <c r="AQ376" s="55"/>
      <c r="AR376" s="56"/>
      <c r="AS376" s="81"/>
      <c r="AT376" s="55"/>
      <c r="AU376" s="56"/>
      <c r="AV376" s="81"/>
      <c r="AW376" s="81"/>
      <c r="AX376" s="81"/>
      <c r="AY376" s="55"/>
      <c r="AZ376" s="55"/>
      <c r="BA376" s="81"/>
      <c r="BB376" s="81"/>
      <c r="BC376" s="81"/>
      <c r="BD376" s="81"/>
      <c r="BE376" s="55"/>
      <c r="BF376" s="56"/>
      <c r="BG376" s="55"/>
      <c r="BH376" s="55"/>
      <c r="BI376" s="82"/>
      <c r="BJ376" s="82"/>
      <c r="BK376" s="82"/>
      <c r="BL376" s="55"/>
      <c r="BM376" s="55"/>
      <c r="BN376" s="81"/>
      <c r="BO376" s="81"/>
      <c r="BP376" s="81"/>
      <c r="BQ376" s="81"/>
      <c r="BR376" s="55"/>
      <c r="BS376" s="55"/>
      <c r="BT376" s="55"/>
      <c r="BU376" s="83"/>
      <c r="BV376" s="83"/>
      <c r="BW376" s="83"/>
      <c r="BX376" s="83"/>
      <c r="BY376" s="55"/>
      <c r="BZ376" s="55"/>
      <c r="CA376" s="55">
        <v>1000</v>
      </c>
      <c r="CB376" s="81"/>
      <c r="CC376" s="81"/>
      <c r="CD376" s="81"/>
      <c r="CE376" s="81"/>
      <c r="CF376" s="55">
        <f>BY376+CA376+CB376+CC376+CE376</f>
        <v>1000</v>
      </c>
      <c r="CG376" s="55">
        <f>BZ376+CE376</f>
        <v>0</v>
      </c>
      <c r="CH376" s="81"/>
      <c r="CI376" s="81"/>
      <c r="CJ376" s="81"/>
      <c r="CK376" s="81"/>
      <c r="CL376" s="81"/>
      <c r="CM376" s="81"/>
      <c r="CN376" s="81"/>
      <c r="CO376" s="55">
        <f>CF376+CH376+CI376+CJ376+CM376+CN376</f>
        <v>1000</v>
      </c>
      <c r="CP376" s="55">
        <f>CG376+CN376</f>
        <v>0</v>
      </c>
      <c r="CQ376" s="55"/>
      <c r="CR376" s="81"/>
      <c r="CS376" s="81"/>
      <c r="CT376" s="81"/>
      <c r="CU376" s="81"/>
      <c r="CV376" s="81"/>
      <c r="CW376" s="55">
        <f>CO376+CQ376+CR376+CS376+CT376+CU376+CV376</f>
        <v>1000</v>
      </c>
      <c r="CX376" s="55">
        <f>CP376+CV376</f>
        <v>0</v>
      </c>
      <c r="CY376" s="55"/>
      <c r="CZ376" s="81"/>
      <c r="DA376" s="81"/>
      <c r="DB376" s="81"/>
      <c r="DC376" s="81"/>
      <c r="DD376" s="81"/>
      <c r="DE376" s="55">
        <f>CW376+CY376+CZ376+DA376+DB376+DC376+DD376</f>
        <v>1000</v>
      </c>
      <c r="DF376" s="55">
        <f>CX376+DD376</f>
        <v>0</v>
      </c>
    </row>
    <row r="377" spans="1:110" s="11" customFormat="1" ht="21" customHeight="1">
      <c r="A377" s="63"/>
      <c r="B377" s="64"/>
      <c r="C377" s="64"/>
      <c r="D377" s="65"/>
      <c r="E377" s="64"/>
      <c r="F377" s="82"/>
      <c r="G377" s="55"/>
      <c r="H377" s="55"/>
      <c r="I377" s="81"/>
      <c r="J377" s="55"/>
      <c r="K377" s="81"/>
      <c r="L377" s="81"/>
      <c r="M377" s="55"/>
      <c r="N377" s="55"/>
      <c r="O377" s="55"/>
      <c r="P377" s="55"/>
      <c r="Q377" s="5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3"/>
      <c r="AL377" s="83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2"/>
      <c r="BH377" s="82"/>
      <c r="BI377" s="82"/>
      <c r="BJ377" s="82"/>
      <c r="BK377" s="82"/>
      <c r="BL377" s="82"/>
      <c r="BM377" s="82"/>
      <c r="BN377" s="81"/>
      <c r="BO377" s="81"/>
      <c r="BP377" s="81"/>
      <c r="BQ377" s="81"/>
      <c r="BR377" s="81"/>
      <c r="BS377" s="81"/>
      <c r="BT377" s="83"/>
      <c r="BU377" s="83"/>
      <c r="BV377" s="83"/>
      <c r="BW377" s="83"/>
      <c r="BX377" s="83"/>
      <c r="BY377" s="83"/>
      <c r="BZ377" s="83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</row>
    <row r="378" spans="1:110" s="12" customFormat="1" ht="41.25" customHeight="1">
      <c r="A378" s="110" t="s">
        <v>64</v>
      </c>
      <c r="B378" s="50" t="s">
        <v>164</v>
      </c>
      <c r="C378" s="50" t="s">
        <v>164</v>
      </c>
      <c r="D378" s="61"/>
      <c r="E378" s="50"/>
      <c r="F378" s="62">
        <f t="shared" ref="F378:V379" si="539">F379</f>
        <v>4617</v>
      </c>
      <c r="G378" s="62">
        <f t="shared" si="539"/>
        <v>23549</v>
      </c>
      <c r="H378" s="62">
        <f t="shared" si="539"/>
        <v>28166</v>
      </c>
      <c r="I378" s="62">
        <f t="shared" si="539"/>
        <v>0</v>
      </c>
      <c r="J378" s="62">
        <f t="shared" si="539"/>
        <v>30734</v>
      </c>
      <c r="K378" s="62">
        <f t="shared" si="539"/>
        <v>0</v>
      </c>
      <c r="L378" s="62">
        <f t="shared" si="539"/>
        <v>0</v>
      </c>
      <c r="M378" s="62">
        <f t="shared" si="539"/>
        <v>30734</v>
      </c>
      <c r="N378" s="62">
        <f t="shared" si="539"/>
        <v>-13176</v>
      </c>
      <c r="O378" s="62">
        <f t="shared" si="539"/>
        <v>17558</v>
      </c>
      <c r="P378" s="62">
        <f t="shared" si="539"/>
        <v>0</v>
      </c>
      <c r="Q378" s="62">
        <f t="shared" si="539"/>
        <v>17558</v>
      </c>
      <c r="R378" s="62">
        <f t="shared" si="539"/>
        <v>0</v>
      </c>
      <c r="S378" s="62">
        <f t="shared" si="539"/>
        <v>0</v>
      </c>
      <c r="T378" s="62">
        <f t="shared" si="539"/>
        <v>17558</v>
      </c>
      <c r="U378" s="62">
        <f t="shared" si="539"/>
        <v>17558</v>
      </c>
      <c r="V378" s="62">
        <f t="shared" si="539"/>
        <v>0</v>
      </c>
      <c r="W378" s="62">
        <f t="shared" ref="V378:AL379" si="540">W379</f>
        <v>0</v>
      </c>
      <c r="X378" s="62">
        <f t="shared" si="540"/>
        <v>17558</v>
      </c>
      <c r="Y378" s="62">
        <f t="shared" si="540"/>
        <v>17558</v>
      </c>
      <c r="Z378" s="62">
        <f t="shared" si="540"/>
        <v>0</v>
      </c>
      <c r="AA378" s="62">
        <f t="shared" si="540"/>
        <v>17558</v>
      </c>
      <c r="AB378" s="62">
        <f t="shared" si="540"/>
        <v>17558</v>
      </c>
      <c r="AC378" s="62">
        <f t="shared" si="540"/>
        <v>0</v>
      </c>
      <c r="AD378" s="62">
        <f t="shared" si="540"/>
        <v>0</v>
      </c>
      <c r="AE378" s="62"/>
      <c r="AF378" s="62">
        <f t="shared" si="540"/>
        <v>17558</v>
      </c>
      <c r="AG378" s="62">
        <f t="shared" si="540"/>
        <v>0</v>
      </c>
      <c r="AH378" s="62">
        <f t="shared" si="540"/>
        <v>17558</v>
      </c>
      <c r="AI378" s="62">
        <f t="shared" si="540"/>
        <v>0</v>
      </c>
      <c r="AJ378" s="62">
        <f t="shared" si="540"/>
        <v>0</v>
      </c>
      <c r="AK378" s="62">
        <f t="shared" si="540"/>
        <v>17558</v>
      </c>
      <c r="AL378" s="62">
        <f t="shared" si="540"/>
        <v>0</v>
      </c>
      <c r="AM378" s="62">
        <f t="shared" ref="AM378:AT378" si="541">AM379+AM381</f>
        <v>16994</v>
      </c>
      <c r="AN378" s="62">
        <f t="shared" si="541"/>
        <v>34552</v>
      </c>
      <c r="AO378" s="62">
        <f t="shared" si="541"/>
        <v>0</v>
      </c>
      <c r="AP378" s="62">
        <f t="shared" si="541"/>
        <v>0</v>
      </c>
      <c r="AQ378" s="62">
        <f t="shared" si="541"/>
        <v>34552</v>
      </c>
      <c r="AR378" s="62">
        <f t="shared" si="541"/>
        <v>0</v>
      </c>
      <c r="AS378" s="62">
        <f t="shared" si="541"/>
        <v>0</v>
      </c>
      <c r="AT378" s="62">
        <f t="shared" si="541"/>
        <v>34552</v>
      </c>
      <c r="AU378" s="62">
        <f t="shared" ref="AU378:BE378" si="542">AU379+AU381</f>
        <v>0</v>
      </c>
      <c r="AV378" s="62">
        <f t="shared" si="542"/>
        <v>0</v>
      </c>
      <c r="AW378" s="62">
        <f t="shared" si="542"/>
        <v>0</v>
      </c>
      <c r="AX378" s="62">
        <f t="shared" si="542"/>
        <v>0</v>
      </c>
      <c r="AY378" s="62">
        <f t="shared" si="542"/>
        <v>34552</v>
      </c>
      <c r="AZ378" s="62">
        <f t="shared" si="542"/>
        <v>0</v>
      </c>
      <c r="BA378" s="62">
        <f t="shared" si="542"/>
        <v>0</v>
      </c>
      <c r="BB378" s="62">
        <f t="shared" si="542"/>
        <v>0</v>
      </c>
      <c r="BC378" s="62">
        <f t="shared" si="542"/>
        <v>1924</v>
      </c>
      <c r="BD378" s="62">
        <f t="shared" si="542"/>
        <v>0</v>
      </c>
      <c r="BE378" s="62">
        <f t="shared" si="542"/>
        <v>36476</v>
      </c>
      <c r="BF378" s="62">
        <f t="shared" ref="BF378:BL378" si="543">BF379+BF381</f>
        <v>0</v>
      </c>
      <c r="BG378" s="62">
        <f t="shared" si="543"/>
        <v>0</v>
      </c>
      <c r="BH378" s="62">
        <f t="shared" si="543"/>
        <v>-463</v>
      </c>
      <c r="BI378" s="62">
        <f t="shared" si="543"/>
        <v>0</v>
      </c>
      <c r="BJ378" s="62">
        <f t="shared" si="543"/>
        <v>0</v>
      </c>
      <c r="BK378" s="62">
        <f t="shared" si="543"/>
        <v>0</v>
      </c>
      <c r="BL378" s="62">
        <f t="shared" si="543"/>
        <v>36013</v>
      </c>
      <c r="BM378" s="62">
        <f t="shared" ref="BM378:BS378" si="544">BM379+BM381</f>
        <v>0</v>
      </c>
      <c r="BN378" s="62">
        <f t="shared" si="544"/>
        <v>5456</v>
      </c>
      <c r="BO378" s="62">
        <f t="shared" si="544"/>
        <v>0</v>
      </c>
      <c r="BP378" s="62">
        <f t="shared" si="544"/>
        <v>0</v>
      </c>
      <c r="BQ378" s="62">
        <f t="shared" si="544"/>
        <v>0</v>
      </c>
      <c r="BR378" s="62">
        <f t="shared" si="544"/>
        <v>41469</v>
      </c>
      <c r="BS378" s="62">
        <f t="shared" si="544"/>
        <v>0</v>
      </c>
      <c r="BT378" s="62">
        <f t="shared" ref="BT378:CF378" si="545">BT379+BT381</f>
        <v>0</v>
      </c>
      <c r="BU378" s="62">
        <f>BU379+BU381</f>
        <v>0</v>
      </c>
      <c r="BV378" s="62">
        <f>BV379+BV381</f>
        <v>-64</v>
      </c>
      <c r="BW378" s="62">
        <f>BW379+BW381</f>
        <v>0</v>
      </c>
      <c r="BX378" s="62">
        <f>BX379+BX381</f>
        <v>0</v>
      </c>
      <c r="BY378" s="62">
        <f t="shared" si="545"/>
        <v>41405</v>
      </c>
      <c r="BZ378" s="62">
        <f t="shared" si="545"/>
        <v>0</v>
      </c>
      <c r="CA378" s="62">
        <f t="shared" si="545"/>
        <v>7645</v>
      </c>
      <c r="CB378" s="62">
        <f t="shared" si="545"/>
        <v>-7</v>
      </c>
      <c r="CC378" s="62">
        <f t="shared" si="545"/>
        <v>0</v>
      </c>
      <c r="CD378" s="62">
        <f>CD379+CD381</f>
        <v>-79</v>
      </c>
      <c r="CE378" s="62">
        <f t="shared" si="545"/>
        <v>0</v>
      </c>
      <c r="CF378" s="62">
        <f t="shared" si="545"/>
        <v>48964</v>
      </c>
      <c r="CG378" s="62">
        <f t="shared" ref="CG378:CO378" si="546">CG379+CG381</f>
        <v>0</v>
      </c>
      <c r="CH378" s="62">
        <f t="shared" si="546"/>
        <v>-1607</v>
      </c>
      <c r="CI378" s="62">
        <f t="shared" si="546"/>
        <v>-39</v>
      </c>
      <c r="CJ378" s="62">
        <f t="shared" si="546"/>
        <v>0</v>
      </c>
      <c r="CK378" s="62">
        <f t="shared" si="546"/>
        <v>-109</v>
      </c>
      <c r="CL378" s="62">
        <f t="shared" si="546"/>
        <v>-2</v>
      </c>
      <c r="CM378" s="62">
        <f t="shared" si="546"/>
        <v>0</v>
      </c>
      <c r="CN378" s="62">
        <f t="shared" si="546"/>
        <v>0</v>
      </c>
      <c r="CO378" s="62">
        <f t="shared" si="546"/>
        <v>47207</v>
      </c>
      <c r="CP378" s="62">
        <f t="shared" ref="CP378:CW378" si="547">CP379+CP381</f>
        <v>0</v>
      </c>
      <c r="CQ378" s="62">
        <f t="shared" si="547"/>
        <v>0</v>
      </c>
      <c r="CR378" s="62">
        <f t="shared" si="547"/>
        <v>0</v>
      </c>
      <c r="CS378" s="62">
        <f t="shared" si="547"/>
        <v>0</v>
      </c>
      <c r="CT378" s="62">
        <f t="shared" si="547"/>
        <v>0</v>
      </c>
      <c r="CU378" s="62">
        <f t="shared" si="547"/>
        <v>0</v>
      </c>
      <c r="CV378" s="62">
        <f t="shared" si="547"/>
        <v>0</v>
      </c>
      <c r="CW378" s="62">
        <f t="shared" si="547"/>
        <v>47207</v>
      </c>
      <c r="CX378" s="62">
        <f t="shared" ref="CX378:DF378" si="548">CX379+CX381</f>
        <v>0</v>
      </c>
      <c r="CY378" s="62">
        <f t="shared" si="548"/>
        <v>0</v>
      </c>
      <c r="CZ378" s="62">
        <f t="shared" si="548"/>
        <v>-3440</v>
      </c>
      <c r="DA378" s="62">
        <f t="shared" si="548"/>
        <v>0</v>
      </c>
      <c r="DB378" s="62">
        <f t="shared" si="548"/>
        <v>0</v>
      </c>
      <c r="DC378" s="62">
        <f t="shared" si="548"/>
        <v>0</v>
      </c>
      <c r="DD378" s="62">
        <f t="shared" si="548"/>
        <v>0</v>
      </c>
      <c r="DE378" s="62">
        <f t="shared" si="548"/>
        <v>43767</v>
      </c>
      <c r="DF378" s="62">
        <f t="shared" si="548"/>
        <v>0</v>
      </c>
    </row>
    <row r="379" spans="1:110" ht="72.75" customHeight="1">
      <c r="A379" s="111" t="s">
        <v>140</v>
      </c>
      <c r="B379" s="64" t="s">
        <v>164</v>
      </c>
      <c r="C379" s="64" t="s">
        <v>164</v>
      </c>
      <c r="D379" s="65" t="s">
        <v>167</v>
      </c>
      <c r="E379" s="64"/>
      <c r="F379" s="66">
        <f t="shared" si="539"/>
        <v>4617</v>
      </c>
      <c r="G379" s="66">
        <f t="shared" si="539"/>
        <v>23549</v>
      </c>
      <c r="H379" s="66">
        <f t="shared" si="539"/>
        <v>28166</v>
      </c>
      <c r="I379" s="66">
        <f t="shared" si="539"/>
        <v>0</v>
      </c>
      <c r="J379" s="66">
        <f t="shared" si="539"/>
        <v>30734</v>
      </c>
      <c r="K379" s="66">
        <f t="shared" si="539"/>
        <v>0</v>
      </c>
      <c r="L379" s="66">
        <f t="shared" si="539"/>
        <v>0</v>
      </c>
      <c r="M379" s="66">
        <f t="shared" si="539"/>
        <v>30734</v>
      </c>
      <c r="N379" s="66">
        <f t="shared" si="539"/>
        <v>-13176</v>
      </c>
      <c r="O379" s="66">
        <f t="shared" si="539"/>
        <v>17558</v>
      </c>
      <c r="P379" s="66">
        <f t="shared" si="539"/>
        <v>0</v>
      </c>
      <c r="Q379" s="66">
        <f t="shared" si="539"/>
        <v>17558</v>
      </c>
      <c r="R379" s="66">
        <f t="shared" si="539"/>
        <v>0</v>
      </c>
      <c r="S379" s="66">
        <f t="shared" si="539"/>
        <v>0</v>
      </c>
      <c r="T379" s="66">
        <f t="shared" si="539"/>
        <v>17558</v>
      </c>
      <c r="U379" s="66">
        <f t="shared" si="539"/>
        <v>17558</v>
      </c>
      <c r="V379" s="66">
        <f t="shared" si="540"/>
        <v>0</v>
      </c>
      <c r="W379" s="66">
        <f t="shared" si="540"/>
        <v>0</v>
      </c>
      <c r="X379" s="66">
        <f t="shared" si="540"/>
        <v>17558</v>
      </c>
      <c r="Y379" s="66">
        <f t="shared" si="540"/>
        <v>17558</v>
      </c>
      <c r="Z379" s="66">
        <f t="shared" si="540"/>
        <v>0</v>
      </c>
      <c r="AA379" s="66">
        <f t="shared" si="540"/>
        <v>17558</v>
      </c>
      <c r="AB379" s="66">
        <f t="shared" si="540"/>
        <v>17558</v>
      </c>
      <c r="AC379" s="66">
        <f t="shared" si="540"/>
        <v>0</v>
      </c>
      <c r="AD379" s="66">
        <f t="shared" si="540"/>
        <v>0</v>
      </c>
      <c r="AE379" s="66"/>
      <c r="AF379" s="66">
        <f t="shared" si="540"/>
        <v>17558</v>
      </c>
      <c r="AG379" s="66">
        <f t="shared" si="540"/>
        <v>0</v>
      </c>
      <c r="AH379" s="66">
        <f t="shared" si="540"/>
        <v>17558</v>
      </c>
      <c r="AI379" s="66">
        <f t="shared" ref="AI379:CT379" si="549">AI380</f>
        <v>0</v>
      </c>
      <c r="AJ379" s="66">
        <f t="shared" si="549"/>
        <v>0</v>
      </c>
      <c r="AK379" s="66">
        <f t="shared" si="549"/>
        <v>17558</v>
      </c>
      <c r="AL379" s="66">
        <f t="shared" si="549"/>
        <v>0</v>
      </c>
      <c r="AM379" s="66">
        <f t="shared" si="549"/>
        <v>13494</v>
      </c>
      <c r="AN379" s="66">
        <f t="shared" si="549"/>
        <v>31052</v>
      </c>
      <c r="AO379" s="66">
        <f t="shared" si="549"/>
        <v>0</v>
      </c>
      <c r="AP379" s="66">
        <f t="shared" si="549"/>
        <v>0</v>
      </c>
      <c r="AQ379" s="66">
        <f t="shared" si="549"/>
        <v>31052</v>
      </c>
      <c r="AR379" s="66">
        <f t="shared" si="549"/>
        <v>0</v>
      </c>
      <c r="AS379" s="66">
        <f t="shared" si="549"/>
        <v>0</v>
      </c>
      <c r="AT379" s="66">
        <f t="shared" si="549"/>
        <v>31052</v>
      </c>
      <c r="AU379" s="66">
        <f t="shared" si="549"/>
        <v>0</v>
      </c>
      <c r="AV379" s="66">
        <f t="shared" si="549"/>
        <v>0</v>
      </c>
      <c r="AW379" s="66">
        <f t="shared" si="549"/>
        <v>0</v>
      </c>
      <c r="AX379" s="66">
        <f t="shared" si="549"/>
        <v>0</v>
      </c>
      <c r="AY379" s="66">
        <f t="shared" si="549"/>
        <v>31052</v>
      </c>
      <c r="AZ379" s="66">
        <f t="shared" si="549"/>
        <v>0</v>
      </c>
      <c r="BA379" s="66">
        <f t="shared" si="549"/>
        <v>0</v>
      </c>
      <c r="BB379" s="66">
        <f t="shared" si="549"/>
        <v>0</v>
      </c>
      <c r="BC379" s="66">
        <f t="shared" si="549"/>
        <v>-38</v>
      </c>
      <c r="BD379" s="66">
        <f t="shared" si="549"/>
        <v>0</v>
      </c>
      <c r="BE379" s="66">
        <f t="shared" si="549"/>
        <v>31014</v>
      </c>
      <c r="BF379" s="66">
        <f t="shared" si="549"/>
        <v>0</v>
      </c>
      <c r="BG379" s="66">
        <f t="shared" si="549"/>
        <v>0</v>
      </c>
      <c r="BH379" s="66">
        <f t="shared" si="549"/>
        <v>-463</v>
      </c>
      <c r="BI379" s="66">
        <f t="shared" si="549"/>
        <v>0</v>
      </c>
      <c r="BJ379" s="66">
        <f t="shared" si="549"/>
        <v>0</v>
      </c>
      <c r="BK379" s="66">
        <f t="shared" si="549"/>
        <v>0</v>
      </c>
      <c r="BL379" s="66">
        <f t="shared" si="549"/>
        <v>30551</v>
      </c>
      <c r="BM379" s="66">
        <f t="shared" si="549"/>
        <v>0</v>
      </c>
      <c r="BN379" s="66">
        <f t="shared" si="549"/>
        <v>5456</v>
      </c>
      <c r="BO379" s="66">
        <f t="shared" si="549"/>
        <v>0</v>
      </c>
      <c r="BP379" s="66">
        <f t="shared" si="549"/>
        <v>0</v>
      </c>
      <c r="BQ379" s="66">
        <f t="shared" si="549"/>
        <v>0</v>
      </c>
      <c r="BR379" s="66">
        <f t="shared" si="549"/>
        <v>36007</v>
      </c>
      <c r="BS379" s="66">
        <f t="shared" si="549"/>
        <v>0</v>
      </c>
      <c r="BT379" s="66">
        <f t="shared" si="549"/>
        <v>0</v>
      </c>
      <c r="BU379" s="66">
        <f t="shared" si="549"/>
        <v>0</v>
      </c>
      <c r="BV379" s="66">
        <f t="shared" si="549"/>
        <v>-64</v>
      </c>
      <c r="BW379" s="66">
        <f t="shared" si="549"/>
        <v>0</v>
      </c>
      <c r="BX379" s="66">
        <f t="shared" si="549"/>
        <v>0</v>
      </c>
      <c r="BY379" s="66">
        <f t="shared" si="549"/>
        <v>35943</v>
      </c>
      <c r="BZ379" s="66">
        <f t="shared" si="549"/>
        <v>0</v>
      </c>
      <c r="CA379" s="66">
        <f t="shared" si="549"/>
        <v>7645</v>
      </c>
      <c r="CB379" s="66">
        <f t="shared" si="549"/>
        <v>0</v>
      </c>
      <c r="CC379" s="66">
        <f t="shared" si="549"/>
        <v>0</v>
      </c>
      <c r="CD379" s="66">
        <f t="shared" si="549"/>
        <v>-79</v>
      </c>
      <c r="CE379" s="66">
        <f t="shared" si="549"/>
        <v>0</v>
      </c>
      <c r="CF379" s="66">
        <f t="shared" si="549"/>
        <v>43509</v>
      </c>
      <c r="CG379" s="66">
        <f t="shared" si="549"/>
        <v>0</v>
      </c>
      <c r="CH379" s="66">
        <f t="shared" si="549"/>
        <v>0</v>
      </c>
      <c r="CI379" s="66">
        <f t="shared" si="549"/>
        <v>-39</v>
      </c>
      <c r="CJ379" s="66">
        <f t="shared" si="549"/>
        <v>0</v>
      </c>
      <c r="CK379" s="66">
        <f t="shared" si="549"/>
        <v>-109</v>
      </c>
      <c r="CL379" s="66">
        <f t="shared" si="549"/>
        <v>-2</v>
      </c>
      <c r="CM379" s="66">
        <f t="shared" si="549"/>
        <v>0</v>
      </c>
      <c r="CN379" s="66">
        <f t="shared" si="549"/>
        <v>0</v>
      </c>
      <c r="CO379" s="66">
        <f t="shared" si="549"/>
        <v>43359</v>
      </c>
      <c r="CP379" s="66">
        <f t="shared" si="549"/>
        <v>0</v>
      </c>
      <c r="CQ379" s="66">
        <f t="shared" si="549"/>
        <v>0</v>
      </c>
      <c r="CR379" s="66">
        <f t="shared" si="549"/>
        <v>0</v>
      </c>
      <c r="CS379" s="66">
        <f t="shared" si="549"/>
        <v>0</v>
      </c>
      <c r="CT379" s="66">
        <f t="shared" si="549"/>
        <v>0</v>
      </c>
      <c r="CU379" s="66">
        <f>CU380</f>
        <v>0</v>
      </c>
      <c r="CV379" s="66">
        <f>CV380</f>
        <v>0</v>
      </c>
      <c r="CW379" s="66">
        <f>CW380</f>
        <v>43359</v>
      </c>
      <c r="CX379" s="66">
        <f t="shared" ref="CX379:DF379" si="550">CX380</f>
        <v>0</v>
      </c>
      <c r="CY379" s="66">
        <f t="shared" si="550"/>
        <v>0</v>
      </c>
      <c r="CZ379" s="66">
        <f t="shared" si="550"/>
        <v>-3440</v>
      </c>
      <c r="DA379" s="66">
        <f t="shared" si="550"/>
        <v>0</v>
      </c>
      <c r="DB379" s="66">
        <f t="shared" si="550"/>
        <v>0</v>
      </c>
      <c r="DC379" s="66">
        <f t="shared" si="550"/>
        <v>0</v>
      </c>
      <c r="DD379" s="66">
        <f t="shared" si="550"/>
        <v>0</v>
      </c>
      <c r="DE379" s="66">
        <f t="shared" si="550"/>
        <v>39919</v>
      </c>
      <c r="DF379" s="66">
        <f t="shared" si="550"/>
        <v>0</v>
      </c>
    </row>
    <row r="380" spans="1:110" s="11" customFormat="1" ht="36" customHeight="1">
      <c r="A380" s="111" t="s">
        <v>136</v>
      </c>
      <c r="B380" s="64" t="s">
        <v>164</v>
      </c>
      <c r="C380" s="64" t="s">
        <v>164</v>
      </c>
      <c r="D380" s="65" t="s">
        <v>131</v>
      </c>
      <c r="E380" s="64" t="s">
        <v>137</v>
      </c>
      <c r="F380" s="55">
        <v>4617</v>
      </c>
      <c r="G380" s="55">
        <f>H380-F380</f>
        <v>23549</v>
      </c>
      <c r="H380" s="55">
        <v>28166</v>
      </c>
      <c r="I380" s="55"/>
      <c r="J380" s="55">
        <v>30734</v>
      </c>
      <c r="K380" s="81"/>
      <c r="L380" s="81"/>
      <c r="M380" s="55">
        <v>30734</v>
      </c>
      <c r="N380" s="55">
        <f>O380-M380</f>
        <v>-13176</v>
      </c>
      <c r="O380" s="55">
        <v>17558</v>
      </c>
      <c r="P380" s="55"/>
      <c r="Q380" s="55">
        <v>17558</v>
      </c>
      <c r="R380" s="81"/>
      <c r="S380" s="81"/>
      <c r="T380" s="55">
        <f>O380+R380</f>
        <v>17558</v>
      </c>
      <c r="U380" s="55">
        <f>Q380+S380</f>
        <v>17558</v>
      </c>
      <c r="V380" s="81"/>
      <c r="W380" s="81"/>
      <c r="X380" s="55">
        <f>T380+V380</f>
        <v>17558</v>
      </c>
      <c r="Y380" s="55">
        <f>U380+W380</f>
        <v>17558</v>
      </c>
      <c r="Z380" s="81"/>
      <c r="AA380" s="55">
        <f>X380+Z380</f>
        <v>17558</v>
      </c>
      <c r="AB380" s="55">
        <f>Y380</f>
        <v>17558</v>
      </c>
      <c r="AC380" s="81"/>
      <c r="AD380" s="81"/>
      <c r="AE380" s="81"/>
      <c r="AF380" s="55">
        <f>AA380+AC380</f>
        <v>17558</v>
      </c>
      <c r="AG380" s="81"/>
      <c r="AH380" s="55">
        <f>AB380</f>
        <v>17558</v>
      </c>
      <c r="AI380" s="81"/>
      <c r="AJ380" s="81"/>
      <c r="AK380" s="55">
        <f>AF380+AI380</f>
        <v>17558</v>
      </c>
      <c r="AL380" s="55">
        <f>AG380</f>
        <v>0</v>
      </c>
      <c r="AM380" s="55">
        <f>AN380-AK380</f>
        <v>13494</v>
      </c>
      <c r="AN380" s="55">
        <v>31052</v>
      </c>
      <c r="AO380" s="81"/>
      <c r="AP380" s="81"/>
      <c r="AQ380" s="55">
        <f>AN380+AP380</f>
        <v>31052</v>
      </c>
      <c r="AR380" s="56">
        <f>AO380</f>
        <v>0</v>
      </c>
      <c r="AS380" s="81"/>
      <c r="AT380" s="55">
        <f>AQ380+AS380</f>
        <v>31052</v>
      </c>
      <c r="AU380" s="56">
        <f>AR380</f>
        <v>0</v>
      </c>
      <c r="AV380" s="81"/>
      <c r="AW380" s="81"/>
      <c r="AX380" s="81"/>
      <c r="AY380" s="55">
        <f>AT380+AV380+AW380+AX380</f>
        <v>31052</v>
      </c>
      <c r="AZ380" s="55">
        <f>AU380+AX380</f>
        <v>0</v>
      </c>
      <c r="BA380" s="81"/>
      <c r="BB380" s="81"/>
      <c r="BC380" s="56">
        <v>-38</v>
      </c>
      <c r="BD380" s="81"/>
      <c r="BE380" s="55">
        <f>AY380+BA380+BB380+BC380+BD380</f>
        <v>31014</v>
      </c>
      <c r="BF380" s="56">
        <f>AZ380+BD380</f>
        <v>0</v>
      </c>
      <c r="BG380" s="55"/>
      <c r="BH380" s="55">
        <v>-463</v>
      </c>
      <c r="BI380" s="82"/>
      <c r="BJ380" s="82"/>
      <c r="BK380" s="82"/>
      <c r="BL380" s="55">
        <f>BE380+BG380+BH380+BI380+BJ380+BK380</f>
        <v>30551</v>
      </c>
      <c r="BM380" s="55">
        <f>BF380+BK380</f>
        <v>0</v>
      </c>
      <c r="BN380" s="55">
        <v>5456</v>
      </c>
      <c r="BO380" s="81"/>
      <c r="BP380" s="81"/>
      <c r="BQ380" s="81"/>
      <c r="BR380" s="55">
        <f>BL380+BN380+BO380+BP380+BQ380</f>
        <v>36007</v>
      </c>
      <c r="BS380" s="55">
        <f>BM380+BQ380</f>
        <v>0</v>
      </c>
      <c r="BT380" s="55"/>
      <c r="BU380" s="55"/>
      <c r="BV380" s="55">
        <v>-64</v>
      </c>
      <c r="BW380" s="55"/>
      <c r="BX380" s="55"/>
      <c r="BY380" s="55">
        <f>BR380+BT380+BU380+BV380+BW380+BX380</f>
        <v>35943</v>
      </c>
      <c r="BZ380" s="55">
        <f>BS380+BX380</f>
        <v>0</v>
      </c>
      <c r="CA380" s="55">
        <v>7645</v>
      </c>
      <c r="CB380" s="81"/>
      <c r="CC380" s="81"/>
      <c r="CD380" s="56">
        <v>-79</v>
      </c>
      <c r="CE380" s="81"/>
      <c r="CF380" s="55">
        <f>BY380+CA380+CB380+CC380+CD380+CE380</f>
        <v>43509</v>
      </c>
      <c r="CG380" s="55">
        <f>BZ380+CE380</f>
        <v>0</v>
      </c>
      <c r="CH380" s="81"/>
      <c r="CI380" s="56">
        <v>-39</v>
      </c>
      <c r="CJ380" s="81"/>
      <c r="CK380" s="56">
        <v>-109</v>
      </c>
      <c r="CL380" s="56">
        <v>-2</v>
      </c>
      <c r="CM380" s="81"/>
      <c r="CN380" s="81"/>
      <c r="CO380" s="55">
        <f>CF380+CH380+CI380+CJ380+CK380+CL380+CM380+CN380</f>
        <v>43359</v>
      </c>
      <c r="CP380" s="55">
        <f>CG380+CN380</f>
        <v>0</v>
      </c>
      <c r="CQ380" s="55"/>
      <c r="CR380" s="81"/>
      <c r="CS380" s="81"/>
      <c r="CT380" s="81"/>
      <c r="CU380" s="81"/>
      <c r="CV380" s="81"/>
      <c r="CW380" s="55">
        <f>CO380+CQ380+CR380+CS380+CT380+CU380+CV380</f>
        <v>43359</v>
      </c>
      <c r="CX380" s="55">
        <f>CP380+CV380</f>
        <v>0</v>
      </c>
      <c r="CY380" s="55"/>
      <c r="CZ380" s="55">
        <v>-3440</v>
      </c>
      <c r="DA380" s="81"/>
      <c r="DB380" s="55"/>
      <c r="DC380" s="81"/>
      <c r="DD380" s="81"/>
      <c r="DE380" s="55">
        <f>CW380+CY380+CZ380+DA380+DB380+DC380+DD380</f>
        <v>39919</v>
      </c>
      <c r="DF380" s="55">
        <f>CX380+DD380</f>
        <v>0</v>
      </c>
    </row>
    <row r="381" spans="1:110" s="11" customFormat="1" ht="24.75" customHeight="1">
      <c r="A381" s="63" t="s">
        <v>128</v>
      </c>
      <c r="B381" s="64" t="s">
        <v>164</v>
      </c>
      <c r="C381" s="64" t="s">
        <v>164</v>
      </c>
      <c r="D381" s="65" t="s">
        <v>129</v>
      </c>
      <c r="E381" s="64"/>
      <c r="F381" s="55"/>
      <c r="G381" s="55"/>
      <c r="H381" s="55"/>
      <c r="I381" s="55"/>
      <c r="J381" s="55"/>
      <c r="K381" s="81"/>
      <c r="L381" s="81"/>
      <c r="M381" s="55"/>
      <c r="N381" s="55"/>
      <c r="O381" s="55"/>
      <c r="P381" s="55"/>
      <c r="Q381" s="55"/>
      <c r="R381" s="81"/>
      <c r="S381" s="81"/>
      <c r="T381" s="55"/>
      <c r="U381" s="55"/>
      <c r="V381" s="81"/>
      <c r="W381" s="81"/>
      <c r="X381" s="55"/>
      <c r="Y381" s="55"/>
      <c r="Z381" s="81"/>
      <c r="AA381" s="55"/>
      <c r="AB381" s="55"/>
      <c r="AC381" s="81"/>
      <c r="AD381" s="81"/>
      <c r="AE381" s="81"/>
      <c r="AF381" s="55"/>
      <c r="AG381" s="81"/>
      <c r="AH381" s="55"/>
      <c r="AI381" s="81"/>
      <c r="AJ381" s="81"/>
      <c r="AK381" s="55"/>
      <c r="AL381" s="55"/>
      <c r="AM381" s="55">
        <f t="shared" ref="AM381:AZ381" si="551">AM384</f>
        <v>3500</v>
      </c>
      <c r="AN381" s="55">
        <f t="shared" si="551"/>
        <v>3500</v>
      </c>
      <c r="AO381" s="55">
        <f t="shared" si="551"/>
        <v>0</v>
      </c>
      <c r="AP381" s="55">
        <f t="shared" si="551"/>
        <v>0</v>
      </c>
      <c r="AQ381" s="55">
        <f t="shared" si="551"/>
        <v>3500</v>
      </c>
      <c r="AR381" s="55">
        <f t="shared" si="551"/>
        <v>0</v>
      </c>
      <c r="AS381" s="55">
        <f t="shared" si="551"/>
        <v>0</v>
      </c>
      <c r="AT381" s="55">
        <f t="shared" si="551"/>
        <v>3500</v>
      </c>
      <c r="AU381" s="55">
        <f t="shared" si="551"/>
        <v>0</v>
      </c>
      <c r="AV381" s="55">
        <f t="shared" si="551"/>
        <v>0</v>
      </c>
      <c r="AW381" s="55">
        <f t="shared" si="551"/>
        <v>0</v>
      </c>
      <c r="AX381" s="55">
        <f t="shared" si="551"/>
        <v>0</v>
      </c>
      <c r="AY381" s="55">
        <f t="shared" si="551"/>
        <v>3500</v>
      </c>
      <c r="AZ381" s="55">
        <f t="shared" si="551"/>
        <v>0</v>
      </c>
      <c r="BA381" s="55">
        <f>BA382+BA384</f>
        <v>0</v>
      </c>
      <c r="BB381" s="55">
        <f>BB382+BB384</f>
        <v>0</v>
      </c>
      <c r="BC381" s="55">
        <f>BC382+BC384</f>
        <v>1962</v>
      </c>
      <c r="BD381" s="55">
        <f>BD382+BD384</f>
        <v>0</v>
      </c>
      <c r="BE381" s="55">
        <f>BE382+BE384</f>
        <v>5462</v>
      </c>
      <c r="BF381" s="55">
        <f t="shared" ref="BF381:BL381" si="552">BF382+BF384</f>
        <v>0</v>
      </c>
      <c r="BG381" s="55">
        <f t="shared" si="552"/>
        <v>0</v>
      </c>
      <c r="BH381" s="55">
        <f t="shared" si="552"/>
        <v>0</v>
      </c>
      <c r="BI381" s="55">
        <f t="shared" si="552"/>
        <v>0</v>
      </c>
      <c r="BJ381" s="55">
        <f t="shared" si="552"/>
        <v>0</v>
      </c>
      <c r="BK381" s="55">
        <f t="shared" si="552"/>
        <v>0</v>
      </c>
      <c r="BL381" s="55">
        <f t="shared" si="552"/>
        <v>5462</v>
      </c>
      <c r="BM381" s="55">
        <f t="shared" ref="BM381:BS381" si="553">BM382+BM384</f>
        <v>0</v>
      </c>
      <c r="BN381" s="55">
        <f t="shared" si="553"/>
        <v>0</v>
      </c>
      <c r="BO381" s="55">
        <f t="shared" si="553"/>
        <v>0</v>
      </c>
      <c r="BP381" s="55">
        <f t="shared" si="553"/>
        <v>0</v>
      </c>
      <c r="BQ381" s="55">
        <f t="shared" si="553"/>
        <v>0</v>
      </c>
      <c r="BR381" s="55">
        <f t="shared" si="553"/>
        <v>5462</v>
      </c>
      <c r="BS381" s="55">
        <f t="shared" si="553"/>
        <v>0</v>
      </c>
      <c r="BT381" s="55">
        <f t="shared" ref="BT381:CF381" si="554">BT382+BT384</f>
        <v>0</v>
      </c>
      <c r="BU381" s="55">
        <f>BU382+BU384</f>
        <v>0</v>
      </c>
      <c r="BV381" s="55">
        <f>BV382+BV384</f>
        <v>0</v>
      </c>
      <c r="BW381" s="55">
        <f>BW382+BW384</f>
        <v>0</v>
      </c>
      <c r="BX381" s="55">
        <f>BX382+BX384</f>
        <v>0</v>
      </c>
      <c r="BY381" s="55">
        <f t="shared" si="554"/>
        <v>5462</v>
      </c>
      <c r="BZ381" s="55">
        <f t="shared" si="554"/>
        <v>0</v>
      </c>
      <c r="CA381" s="55">
        <f t="shared" si="554"/>
        <v>0</v>
      </c>
      <c r="CB381" s="55">
        <f t="shared" si="554"/>
        <v>-7</v>
      </c>
      <c r="CC381" s="55">
        <f t="shared" si="554"/>
        <v>0</v>
      </c>
      <c r="CD381" s="55">
        <f>CD382+CD384</f>
        <v>0</v>
      </c>
      <c r="CE381" s="55">
        <f t="shared" si="554"/>
        <v>0</v>
      </c>
      <c r="CF381" s="55">
        <f t="shared" si="554"/>
        <v>5455</v>
      </c>
      <c r="CG381" s="55">
        <f t="shared" ref="CG381:CO381" si="555">CG382+CG384</f>
        <v>0</v>
      </c>
      <c r="CH381" s="55">
        <f t="shared" si="555"/>
        <v>-1607</v>
      </c>
      <c r="CI381" s="55">
        <f t="shared" si="555"/>
        <v>0</v>
      </c>
      <c r="CJ381" s="55">
        <f t="shared" si="555"/>
        <v>0</v>
      </c>
      <c r="CK381" s="55"/>
      <c r="CL381" s="55"/>
      <c r="CM381" s="55">
        <f t="shared" si="555"/>
        <v>0</v>
      </c>
      <c r="CN381" s="55">
        <f t="shared" si="555"/>
        <v>0</v>
      </c>
      <c r="CO381" s="55">
        <f t="shared" si="555"/>
        <v>3848</v>
      </c>
      <c r="CP381" s="55">
        <f t="shared" ref="CP381:CW381" si="556">CP382+CP384</f>
        <v>0</v>
      </c>
      <c r="CQ381" s="55">
        <f t="shared" si="556"/>
        <v>0</v>
      </c>
      <c r="CR381" s="55">
        <f t="shared" si="556"/>
        <v>0</v>
      </c>
      <c r="CS381" s="55">
        <f t="shared" si="556"/>
        <v>0</v>
      </c>
      <c r="CT381" s="55">
        <f t="shared" si="556"/>
        <v>0</v>
      </c>
      <c r="CU381" s="55">
        <f t="shared" si="556"/>
        <v>0</v>
      </c>
      <c r="CV381" s="55">
        <f t="shared" si="556"/>
        <v>0</v>
      </c>
      <c r="CW381" s="55">
        <f t="shared" si="556"/>
        <v>3848</v>
      </c>
      <c r="CX381" s="55">
        <f t="shared" ref="CX381:DF381" si="557">CX382+CX384</f>
        <v>0</v>
      </c>
      <c r="CY381" s="55">
        <f t="shared" si="557"/>
        <v>0</v>
      </c>
      <c r="CZ381" s="55">
        <f t="shared" si="557"/>
        <v>0</v>
      </c>
      <c r="DA381" s="55">
        <f t="shared" si="557"/>
        <v>0</v>
      </c>
      <c r="DB381" s="55">
        <f t="shared" si="557"/>
        <v>0</v>
      </c>
      <c r="DC381" s="55">
        <f t="shared" si="557"/>
        <v>0</v>
      </c>
      <c r="DD381" s="55">
        <f t="shared" si="557"/>
        <v>0</v>
      </c>
      <c r="DE381" s="55">
        <f t="shared" si="557"/>
        <v>3848</v>
      </c>
      <c r="DF381" s="55">
        <f t="shared" si="557"/>
        <v>0</v>
      </c>
    </row>
    <row r="382" spans="1:110" s="11" customFormat="1" ht="69.75" customHeight="1">
      <c r="A382" s="63" t="s">
        <v>178</v>
      </c>
      <c r="B382" s="64" t="s">
        <v>164</v>
      </c>
      <c r="C382" s="64" t="s">
        <v>164</v>
      </c>
      <c r="D382" s="65" t="s">
        <v>399</v>
      </c>
      <c r="E382" s="64"/>
      <c r="F382" s="55"/>
      <c r="G382" s="55"/>
      <c r="H382" s="55"/>
      <c r="I382" s="55"/>
      <c r="J382" s="55"/>
      <c r="K382" s="81"/>
      <c r="L382" s="81"/>
      <c r="M382" s="55"/>
      <c r="N382" s="55"/>
      <c r="O382" s="55"/>
      <c r="P382" s="55"/>
      <c r="Q382" s="55"/>
      <c r="R382" s="81"/>
      <c r="S382" s="81"/>
      <c r="T382" s="55"/>
      <c r="U382" s="55"/>
      <c r="V382" s="81"/>
      <c r="W382" s="81"/>
      <c r="X382" s="55"/>
      <c r="Y382" s="55"/>
      <c r="Z382" s="81"/>
      <c r="AA382" s="55"/>
      <c r="AB382" s="55"/>
      <c r="AC382" s="81"/>
      <c r="AD382" s="81"/>
      <c r="AE382" s="81"/>
      <c r="AF382" s="55"/>
      <c r="AG382" s="81"/>
      <c r="AH382" s="55"/>
      <c r="AI382" s="81"/>
      <c r="AJ382" s="81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>
        <f t="shared" ref="BA382:DF382" si="558">BA383</f>
        <v>0</v>
      </c>
      <c r="BB382" s="55">
        <f t="shared" si="558"/>
        <v>0</v>
      </c>
      <c r="BC382" s="55">
        <f t="shared" si="558"/>
        <v>1962</v>
      </c>
      <c r="BD382" s="55">
        <f t="shared" si="558"/>
        <v>0</v>
      </c>
      <c r="BE382" s="55">
        <f t="shared" si="558"/>
        <v>1962</v>
      </c>
      <c r="BF382" s="55">
        <f t="shared" si="558"/>
        <v>0</v>
      </c>
      <c r="BG382" s="55">
        <f t="shared" si="558"/>
        <v>0</v>
      </c>
      <c r="BH382" s="55">
        <f t="shared" si="558"/>
        <v>0</v>
      </c>
      <c r="BI382" s="55">
        <f t="shared" si="558"/>
        <v>0</v>
      </c>
      <c r="BJ382" s="55">
        <f t="shared" si="558"/>
        <v>0</v>
      </c>
      <c r="BK382" s="55">
        <f t="shared" si="558"/>
        <v>0</v>
      </c>
      <c r="BL382" s="55">
        <f t="shared" si="558"/>
        <v>1962</v>
      </c>
      <c r="BM382" s="55">
        <f t="shared" si="558"/>
        <v>0</v>
      </c>
      <c r="BN382" s="55">
        <f t="shared" si="558"/>
        <v>0</v>
      </c>
      <c r="BO382" s="55">
        <f t="shared" si="558"/>
        <v>0</v>
      </c>
      <c r="BP382" s="55">
        <f t="shared" si="558"/>
        <v>0</v>
      </c>
      <c r="BQ382" s="55">
        <f t="shared" si="558"/>
        <v>0</v>
      </c>
      <c r="BR382" s="55">
        <f t="shared" si="558"/>
        <v>1962</v>
      </c>
      <c r="BS382" s="55">
        <f t="shared" si="558"/>
        <v>0</v>
      </c>
      <c r="BT382" s="55">
        <f t="shared" si="558"/>
        <v>0</v>
      </c>
      <c r="BU382" s="55">
        <f t="shared" si="558"/>
        <v>0</v>
      </c>
      <c r="BV382" s="55">
        <f t="shared" si="558"/>
        <v>0</v>
      </c>
      <c r="BW382" s="55">
        <f t="shared" si="558"/>
        <v>0</v>
      </c>
      <c r="BX382" s="55">
        <f t="shared" si="558"/>
        <v>0</v>
      </c>
      <c r="BY382" s="55">
        <f t="shared" si="558"/>
        <v>1962</v>
      </c>
      <c r="BZ382" s="55">
        <f t="shared" si="558"/>
        <v>0</v>
      </c>
      <c r="CA382" s="55">
        <f t="shared" si="558"/>
        <v>0</v>
      </c>
      <c r="CB382" s="55">
        <f t="shared" si="558"/>
        <v>0</v>
      </c>
      <c r="CC382" s="55">
        <f t="shared" si="558"/>
        <v>0</v>
      </c>
      <c r="CD382" s="55">
        <f t="shared" si="558"/>
        <v>0</v>
      </c>
      <c r="CE382" s="55">
        <f t="shared" si="558"/>
        <v>0</v>
      </c>
      <c r="CF382" s="55">
        <f t="shared" si="558"/>
        <v>1962</v>
      </c>
      <c r="CG382" s="55">
        <f t="shared" si="558"/>
        <v>0</v>
      </c>
      <c r="CH382" s="55">
        <f t="shared" si="558"/>
        <v>-1607</v>
      </c>
      <c r="CI382" s="55">
        <f t="shared" si="558"/>
        <v>0</v>
      </c>
      <c r="CJ382" s="55">
        <f t="shared" si="558"/>
        <v>0</v>
      </c>
      <c r="CK382" s="55"/>
      <c r="CL382" s="55"/>
      <c r="CM382" s="55">
        <f t="shared" si="558"/>
        <v>0</v>
      </c>
      <c r="CN382" s="55">
        <f t="shared" si="558"/>
        <v>0</v>
      </c>
      <c r="CO382" s="55">
        <f t="shared" si="558"/>
        <v>355</v>
      </c>
      <c r="CP382" s="55">
        <f t="shared" si="558"/>
        <v>0</v>
      </c>
      <c r="CQ382" s="55">
        <f t="shared" si="558"/>
        <v>0</v>
      </c>
      <c r="CR382" s="55">
        <f t="shared" si="558"/>
        <v>0</v>
      </c>
      <c r="CS382" s="55">
        <f t="shared" si="558"/>
        <v>0</v>
      </c>
      <c r="CT382" s="55">
        <f t="shared" si="558"/>
        <v>0</v>
      </c>
      <c r="CU382" s="55">
        <f t="shared" si="558"/>
        <v>0</v>
      </c>
      <c r="CV382" s="55">
        <f t="shared" si="558"/>
        <v>0</v>
      </c>
      <c r="CW382" s="55">
        <f t="shared" si="558"/>
        <v>355</v>
      </c>
      <c r="CX382" s="55">
        <f t="shared" si="558"/>
        <v>0</v>
      </c>
      <c r="CY382" s="55">
        <f t="shared" si="558"/>
        <v>0</v>
      </c>
      <c r="CZ382" s="55">
        <f t="shared" si="558"/>
        <v>0</v>
      </c>
      <c r="DA382" s="55">
        <f t="shared" si="558"/>
        <v>0</v>
      </c>
      <c r="DB382" s="55">
        <f t="shared" si="558"/>
        <v>0</v>
      </c>
      <c r="DC382" s="55">
        <f t="shared" si="558"/>
        <v>0</v>
      </c>
      <c r="DD382" s="55">
        <f t="shared" si="558"/>
        <v>0</v>
      </c>
      <c r="DE382" s="55">
        <f t="shared" si="558"/>
        <v>355</v>
      </c>
      <c r="DF382" s="55">
        <f t="shared" si="558"/>
        <v>0</v>
      </c>
    </row>
    <row r="383" spans="1:110" s="11" customFormat="1" ht="52.5" customHeight="1">
      <c r="A383" s="63" t="s">
        <v>144</v>
      </c>
      <c r="B383" s="64" t="s">
        <v>164</v>
      </c>
      <c r="C383" s="64" t="s">
        <v>164</v>
      </c>
      <c r="D383" s="65" t="s">
        <v>399</v>
      </c>
      <c r="E383" s="64" t="s">
        <v>145</v>
      </c>
      <c r="F383" s="55"/>
      <c r="G383" s="55"/>
      <c r="H383" s="55"/>
      <c r="I383" s="55"/>
      <c r="J383" s="55"/>
      <c r="K383" s="81"/>
      <c r="L383" s="81"/>
      <c r="M383" s="55"/>
      <c r="N383" s="55"/>
      <c r="O383" s="55"/>
      <c r="P383" s="55"/>
      <c r="Q383" s="55"/>
      <c r="R383" s="81"/>
      <c r="S383" s="81"/>
      <c r="T383" s="55"/>
      <c r="U383" s="55"/>
      <c r="V383" s="81"/>
      <c r="W383" s="81"/>
      <c r="X383" s="55"/>
      <c r="Y383" s="55"/>
      <c r="Z383" s="81"/>
      <c r="AA383" s="55"/>
      <c r="AB383" s="55"/>
      <c r="AC383" s="81"/>
      <c r="AD383" s="81"/>
      <c r="AE383" s="81"/>
      <c r="AF383" s="55"/>
      <c r="AG383" s="81"/>
      <c r="AH383" s="55"/>
      <c r="AI383" s="81"/>
      <c r="AJ383" s="81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>
        <f>1962</f>
        <v>1962</v>
      </c>
      <c r="BD383" s="55"/>
      <c r="BE383" s="55">
        <f>AY383+BA383+BB383+BC383+BD383</f>
        <v>1962</v>
      </c>
      <c r="BF383" s="56">
        <f>AZ383+BD383</f>
        <v>0</v>
      </c>
      <c r="BG383" s="55"/>
      <c r="BH383" s="55"/>
      <c r="BI383" s="82"/>
      <c r="BJ383" s="82"/>
      <c r="BK383" s="82"/>
      <c r="BL383" s="55">
        <f>BE383+BG383+BH383+BI383+BJ383+BK383</f>
        <v>1962</v>
      </c>
      <c r="BM383" s="55">
        <f>BF383+BK383</f>
        <v>0</v>
      </c>
      <c r="BN383" s="81"/>
      <c r="BO383" s="81"/>
      <c r="BP383" s="81"/>
      <c r="BQ383" s="81"/>
      <c r="BR383" s="55">
        <f>BL383+BN383+BO383+BP383+BQ383</f>
        <v>1962</v>
      </c>
      <c r="BS383" s="55">
        <f>BM383+BQ383</f>
        <v>0</v>
      </c>
      <c r="BT383" s="83"/>
      <c r="BU383" s="83"/>
      <c r="BV383" s="83"/>
      <c r="BW383" s="83"/>
      <c r="BX383" s="83"/>
      <c r="BY383" s="55">
        <f>BR383+BT383+BU383+BV383+BW383+BX383</f>
        <v>1962</v>
      </c>
      <c r="BZ383" s="55">
        <f>BS383+BX383</f>
        <v>0</v>
      </c>
      <c r="CA383" s="81"/>
      <c r="CB383" s="81"/>
      <c r="CC383" s="81"/>
      <c r="CD383" s="81"/>
      <c r="CE383" s="81"/>
      <c r="CF383" s="55">
        <f>BY383+CA383+CB383+CC383+CE383</f>
        <v>1962</v>
      </c>
      <c r="CG383" s="55">
        <f>BZ383+CE383</f>
        <v>0</v>
      </c>
      <c r="CH383" s="55">
        <v>-1607</v>
      </c>
      <c r="CI383" s="81"/>
      <c r="CJ383" s="81"/>
      <c r="CK383" s="81"/>
      <c r="CL383" s="81"/>
      <c r="CM383" s="81"/>
      <c r="CN383" s="81"/>
      <c r="CO383" s="55">
        <f>CF383+CH383+CI383+CJ383+CM383+CN383</f>
        <v>355</v>
      </c>
      <c r="CP383" s="55">
        <f>CG383+CN383</f>
        <v>0</v>
      </c>
      <c r="CQ383" s="55"/>
      <c r="CR383" s="81"/>
      <c r="CS383" s="81"/>
      <c r="CT383" s="81"/>
      <c r="CU383" s="81"/>
      <c r="CV383" s="81"/>
      <c r="CW383" s="55">
        <f>CO383+CQ383+CR383+CS383+CT383+CU383+CV383</f>
        <v>355</v>
      </c>
      <c r="CX383" s="55">
        <f>CP383+CV383</f>
        <v>0</v>
      </c>
      <c r="CY383" s="55"/>
      <c r="CZ383" s="81"/>
      <c r="DA383" s="81"/>
      <c r="DB383" s="81"/>
      <c r="DC383" s="81"/>
      <c r="DD383" s="81"/>
      <c r="DE383" s="55">
        <f>CW383+CY383+CZ383+DA383+DB383+DC383+DD383</f>
        <v>355</v>
      </c>
      <c r="DF383" s="55">
        <f>CX383+DD383</f>
        <v>0</v>
      </c>
    </row>
    <row r="384" spans="1:110" s="11" customFormat="1" ht="51.75" customHeight="1">
      <c r="A384" s="63" t="s">
        <v>443</v>
      </c>
      <c r="B384" s="64" t="s">
        <v>164</v>
      </c>
      <c r="C384" s="64" t="s">
        <v>164</v>
      </c>
      <c r="D384" s="65" t="s">
        <v>444</v>
      </c>
      <c r="E384" s="64"/>
      <c r="F384" s="55"/>
      <c r="G384" s="55"/>
      <c r="H384" s="55"/>
      <c r="I384" s="55"/>
      <c r="J384" s="55"/>
      <c r="K384" s="81"/>
      <c r="L384" s="81"/>
      <c r="M384" s="55"/>
      <c r="N384" s="55"/>
      <c r="O384" s="55"/>
      <c r="P384" s="55"/>
      <c r="Q384" s="55"/>
      <c r="R384" s="81"/>
      <c r="S384" s="81"/>
      <c r="T384" s="55"/>
      <c r="U384" s="55"/>
      <c r="V384" s="81"/>
      <c r="W384" s="81"/>
      <c r="X384" s="55"/>
      <c r="Y384" s="55"/>
      <c r="Z384" s="81"/>
      <c r="AA384" s="55"/>
      <c r="AB384" s="55"/>
      <c r="AC384" s="81"/>
      <c r="AD384" s="81"/>
      <c r="AE384" s="81"/>
      <c r="AF384" s="55"/>
      <c r="AG384" s="81"/>
      <c r="AH384" s="55"/>
      <c r="AI384" s="81"/>
      <c r="AJ384" s="81"/>
      <c r="AK384" s="55"/>
      <c r="AL384" s="55"/>
      <c r="AM384" s="55">
        <f t="shared" ref="AM384:AY384" si="559">AM385</f>
        <v>3500</v>
      </c>
      <c r="AN384" s="55">
        <f t="shared" si="559"/>
        <v>3500</v>
      </c>
      <c r="AO384" s="55">
        <f t="shared" si="559"/>
        <v>0</v>
      </c>
      <c r="AP384" s="55">
        <f t="shared" si="559"/>
        <v>0</v>
      </c>
      <c r="AQ384" s="55">
        <f t="shared" si="559"/>
        <v>3500</v>
      </c>
      <c r="AR384" s="55">
        <f t="shared" si="559"/>
        <v>0</v>
      </c>
      <c r="AS384" s="55">
        <f t="shared" si="559"/>
        <v>0</v>
      </c>
      <c r="AT384" s="55">
        <f t="shared" si="559"/>
        <v>3500</v>
      </c>
      <c r="AU384" s="55">
        <f t="shared" si="559"/>
        <v>0</v>
      </c>
      <c r="AV384" s="55">
        <f t="shared" si="559"/>
        <v>0</v>
      </c>
      <c r="AW384" s="55">
        <f t="shared" si="559"/>
        <v>0</v>
      </c>
      <c r="AX384" s="55">
        <f t="shared" si="559"/>
        <v>0</v>
      </c>
      <c r="AY384" s="55">
        <f t="shared" si="559"/>
        <v>3500</v>
      </c>
      <c r="AZ384" s="55">
        <f t="shared" ref="AZ384:DF384" si="560">AZ385</f>
        <v>0</v>
      </c>
      <c r="BA384" s="55">
        <f t="shared" si="560"/>
        <v>0</v>
      </c>
      <c r="BB384" s="55">
        <f t="shared" si="560"/>
        <v>0</v>
      </c>
      <c r="BC384" s="55">
        <f t="shared" si="560"/>
        <v>0</v>
      </c>
      <c r="BD384" s="55">
        <f t="shared" si="560"/>
        <v>0</v>
      </c>
      <c r="BE384" s="55">
        <f t="shared" si="560"/>
        <v>3500</v>
      </c>
      <c r="BF384" s="55">
        <f t="shared" si="560"/>
        <v>0</v>
      </c>
      <c r="BG384" s="55">
        <f t="shared" si="560"/>
        <v>0</v>
      </c>
      <c r="BH384" s="55">
        <f t="shared" si="560"/>
        <v>0</v>
      </c>
      <c r="BI384" s="55">
        <f t="shared" si="560"/>
        <v>0</v>
      </c>
      <c r="BJ384" s="55">
        <f t="shared" si="560"/>
        <v>0</v>
      </c>
      <c r="BK384" s="55">
        <f t="shared" si="560"/>
        <v>0</v>
      </c>
      <c r="BL384" s="55">
        <f t="shared" si="560"/>
        <v>3500</v>
      </c>
      <c r="BM384" s="55">
        <f t="shared" si="560"/>
        <v>0</v>
      </c>
      <c r="BN384" s="55">
        <f t="shared" si="560"/>
        <v>0</v>
      </c>
      <c r="BO384" s="55">
        <f t="shared" si="560"/>
        <v>0</v>
      </c>
      <c r="BP384" s="55">
        <f t="shared" si="560"/>
        <v>0</v>
      </c>
      <c r="BQ384" s="55">
        <f t="shared" si="560"/>
        <v>0</v>
      </c>
      <c r="BR384" s="55">
        <f t="shared" si="560"/>
        <v>3500</v>
      </c>
      <c r="BS384" s="55">
        <f t="shared" si="560"/>
        <v>0</v>
      </c>
      <c r="BT384" s="55">
        <f t="shared" si="560"/>
        <v>0</v>
      </c>
      <c r="BU384" s="55">
        <f t="shared" si="560"/>
        <v>0</v>
      </c>
      <c r="BV384" s="55">
        <f t="shared" si="560"/>
        <v>0</v>
      </c>
      <c r="BW384" s="55">
        <f t="shared" si="560"/>
        <v>0</v>
      </c>
      <c r="BX384" s="55">
        <f t="shared" si="560"/>
        <v>0</v>
      </c>
      <c r="BY384" s="55">
        <f t="shared" si="560"/>
        <v>3500</v>
      </c>
      <c r="BZ384" s="55">
        <f t="shared" si="560"/>
        <v>0</v>
      </c>
      <c r="CA384" s="55">
        <f t="shared" si="560"/>
        <v>0</v>
      </c>
      <c r="CB384" s="55">
        <f t="shared" si="560"/>
        <v>-7</v>
      </c>
      <c r="CC384" s="55">
        <f t="shared" si="560"/>
        <v>0</v>
      </c>
      <c r="CD384" s="55">
        <f t="shared" si="560"/>
        <v>0</v>
      </c>
      <c r="CE384" s="55">
        <f t="shared" si="560"/>
        <v>0</v>
      </c>
      <c r="CF384" s="55">
        <f t="shared" si="560"/>
        <v>3493</v>
      </c>
      <c r="CG384" s="55">
        <f t="shared" si="560"/>
        <v>0</v>
      </c>
      <c r="CH384" s="55">
        <f t="shared" si="560"/>
        <v>0</v>
      </c>
      <c r="CI384" s="55">
        <f t="shared" si="560"/>
        <v>0</v>
      </c>
      <c r="CJ384" s="55">
        <f t="shared" si="560"/>
        <v>0</v>
      </c>
      <c r="CK384" s="55"/>
      <c r="CL384" s="55"/>
      <c r="CM384" s="55">
        <f t="shared" si="560"/>
        <v>0</v>
      </c>
      <c r="CN384" s="55">
        <f t="shared" si="560"/>
        <v>0</v>
      </c>
      <c r="CO384" s="55">
        <f t="shared" si="560"/>
        <v>3493</v>
      </c>
      <c r="CP384" s="55">
        <f t="shared" si="560"/>
        <v>0</v>
      </c>
      <c r="CQ384" s="55">
        <f t="shared" si="560"/>
        <v>0</v>
      </c>
      <c r="CR384" s="55">
        <f t="shared" si="560"/>
        <v>0</v>
      </c>
      <c r="CS384" s="55">
        <f t="shared" si="560"/>
        <v>0</v>
      </c>
      <c r="CT384" s="55">
        <f t="shared" si="560"/>
        <v>0</v>
      </c>
      <c r="CU384" s="55">
        <f t="shared" si="560"/>
        <v>0</v>
      </c>
      <c r="CV384" s="55">
        <f t="shared" si="560"/>
        <v>0</v>
      </c>
      <c r="CW384" s="55">
        <f t="shared" si="560"/>
        <v>3493</v>
      </c>
      <c r="CX384" s="55">
        <f t="shared" si="560"/>
        <v>0</v>
      </c>
      <c r="CY384" s="55">
        <f t="shared" si="560"/>
        <v>0</v>
      </c>
      <c r="CZ384" s="55">
        <f t="shared" si="560"/>
        <v>0</v>
      </c>
      <c r="DA384" s="55">
        <f t="shared" si="560"/>
        <v>0</v>
      </c>
      <c r="DB384" s="55">
        <f t="shared" si="560"/>
        <v>0</v>
      </c>
      <c r="DC384" s="55">
        <f t="shared" si="560"/>
        <v>0</v>
      </c>
      <c r="DD384" s="55">
        <f t="shared" si="560"/>
        <v>0</v>
      </c>
      <c r="DE384" s="55">
        <f t="shared" si="560"/>
        <v>3493</v>
      </c>
      <c r="DF384" s="55">
        <f t="shared" si="560"/>
        <v>0</v>
      </c>
    </row>
    <row r="385" spans="1:110" s="11" customFormat="1" ht="52.5" customHeight="1">
      <c r="A385" s="63" t="s">
        <v>144</v>
      </c>
      <c r="B385" s="64" t="s">
        <v>164</v>
      </c>
      <c r="C385" s="64" t="s">
        <v>164</v>
      </c>
      <c r="D385" s="65" t="s">
        <v>444</v>
      </c>
      <c r="E385" s="64" t="s">
        <v>145</v>
      </c>
      <c r="F385" s="55"/>
      <c r="G385" s="55"/>
      <c r="H385" s="55"/>
      <c r="I385" s="55"/>
      <c r="J385" s="55"/>
      <c r="K385" s="81"/>
      <c r="L385" s="81"/>
      <c r="M385" s="55"/>
      <c r="N385" s="55"/>
      <c r="O385" s="55"/>
      <c r="P385" s="55"/>
      <c r="Q385" s="55"/>
      <c r="R385" s="81"/>
      <c r="S385" s="81"/>
      <c r="T385" s="55"/>
      <c r="U385" s="55"/>
      <c r="V385" s="81"/>
      <c r="W385" s="81"/>
      <c r="X385" s="55"/>
      <c r="Y385" s="55"/>
      <c r="Z385" s="81"/>
      <c r="AA385" s="55"/>
      <c r="AB385" s="55"/>
      <c r="AC385" s="81"/>
      <c r="AD385" s="81"/>
      <c r="AE385" s="81"/>
      <c r="AF385" s="55"/>
      <c r="AG385" s="81"/>
      <c r="AH385" s="55"/>
      <c r="AI385" s="81"/>
      <c r="AJ385" s="81"/>
      <c r="AK385" s="55"/>
      <c r="AL385" s="55"/>
      <c r="AM385" s="55">
        <f>AN385-AK385</f>
        <v>3500</v>
      </c>
      <c r="AN385" s="55">
        <v>3500</v>
      </c>
      <c r="AO385" s="81"/>
      <c r="AP385" s="81"/>
      <c r="AQ385" s="55">
        <f>AN385+AP385</f>
        <v>3500</v>
      </c>
      <c r="AR385" s="56">
        <f>AO385</f>
        <v>0</v>
      </c>
      <c r="AS385" s="81"/>
      <c r="AT385" s="55">
        <f>AQ385+AS385</f>
        <v>3500</v>
      </c>
      <c r="AU385" s="56">
        <f>AR385</f>
        <v>0</v>
      </c>
      <c r="AV385" s="81"/>
      <c r="AW385" s="81"/>
      <c r="AX385" s="81"/>
      <c r="AY385" s="55">
        <f>AT385+AV385+AW385+AX385</f>
        <v>3500</v>
      </c>
      <c r="AZ385" s="55">
        <f>AU385+AX385</f>
        <v>0</v>
      </c>
      <c r="BA385" s="81"/>
      <c r="BB385" s="81"/>
      <c r="BC385" s="81"/>
      <c r="BD385" s="81"/>
      <c r="BE385" s="55">
        <f>AY385+BA385+BB385+BC385+BD385</f>
        <v>3500</v>
      </c>
      <c r="BF385" s="56">
        <f>AZ385+BD385</f>
        <v>0</v>
      </c>
      <c r="BG385" s="55"/>
      <c r="BH385" s="55"/>
      <c r="BI385" s="82"/>
      <c r="BJ385" s="82"/>
      <c r="BK385" s="82"/>
      <c r="BL385" s="55">
        <f>BE385+BG385+BH385+BI385+BJ385+BK385</f>
        <v>3500</v>
      </c>
      <c r="BM385" s="55">
        <f>BF385+BK385</f>
        <v>0</v>
      </c>
      <c r="BN385" s="81"/>
      <c r="BO385" s="81"/>
      <c r="BP385" s="81"/>
      <c r="BQ385" s="81"/>
      <c r="BR385" s="55">
        <f>BL385+BN385+BO385+BP385+BQ385</f>
        <v>3500</v>
      </c>
      <c r="BS385" s="55">
        <f>BM385+BQ385</f>
        <v>0</v>
      </c>
      <c r="BT385" s="83"/>
      <c r="BU385" s="83"/>
      <c r="BV385" s="83"/>
      <c r="BW385" s="83"/>
      <c r="BX385" s="83"/>
      <c r="BY385" s="55">
        <f>BR385+BT385+BU385+BV385+BW385+BX385</f>
        <v>3500</v>
      </c>
      <c r="BZ385" s="55">
        <f>BS385+BX385</f>
        <v>0</v>
      </c>
      <c r="CA385" s="81"/>
      <c r="CB385" s="56">
        <v>-7</v>
      </c>
      <c r="CC385" s="81"/>
      <c r="CD385" s="81"/>
      <c r="CE385" s="81"/>
      <c r="CF385" s="55">
        <f>BY385+CA385+CB385+CC385+CE385</f>
        <v>3493</v>
      </c>
      <c r="CG385" s="55">
        <f>BZ385+CE385</f>
        <v>0</v>
      </c>
      <c r="CH385" s="81"/>
      <c r="CI385" s="81"/>
      <c r="CJ385" s="81"/>
      <c r="CK385" s="81"/>
      <c r="CL385" s="81"/>
      <c r="CM385" s="81"/>
      <c r="CN385" s="81"/>
      <c r="CO385" s="55">
        <f>CF385+CH385+CI385+CJ385+CM385+CN385</f>
        <v>3493</v>
      </c>
      <c r="CP385" s="55">
        <f>CG385+CN385</f>
        <v>0</v>
      </c>
      <c r="CQ385" s="55"/>
      <c r="CR385" s="81"/>
      <c r="CS385" s="81"/>
      <c r="CT385" s="81"/>
      <c r="CU385" s="81"/>
      <c r="CV385" s="81"/>
      <c r="CW385" s="55">
        <f>CO385+CQ385+CR385+CS385+CT385+CU385+CV385</f>
        <v>3493</v>
      </c>
      <c r="CX385" s="55">
        <f>CP385+CV385</f>
        <v>0</v>
      </c>
      <c r="CY385" s="55"/>
      <c r="CZ385" s="81"/>
      <c r="DA385" s="81"/>
      <c r="DB385" s="81"/>
      <c r="DC385" s="81"/>
      <c r="DD385" s="81"/>
      <c r="DE385" s="55">
        <f>CW385+CY385+CZ385+DA385+DB385+DC385+DD385</f>
        <v>3493</v>
      </c>
      <c r="DF385" s="55">
        <f>CX385+DD385</f>
        <v>0</v>
      </c>
    </row>
    <row r="386" spans="1:110">
      <c r="A386" s="91"/>
      <c r="B386" s="92"/>
      <c r="C386" s="92"/>
      <c r="D386" s="93"/>
      <c r="E386" s="92"/>
      <c r="F386" s="38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1"/>
      <c r="AL386" s="41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38"/>
      <c r="BH386" s="38"/>
      <c r="BI386" s="38"/>
      <c r="BJ386" s="38"/>
      <c r="BK386" s="38"/>
      <c r="BL386" s="38"/>
      <c r="BM386" s="38"/>
      <c r="BN386" s="40"/>
      <c r="BO386" s="40"/>
      <c r="BP386" s="40"/>
      <c r="BQ386" s="40"/>
      <c r="BR386" s="40"/>
      <c r="BS386" s="40"/>
      <c r="BT386" s="41"/>
      <c r="BU386" s="41"/>
      <c r="BV386" s="41"/>
      <c r="BW386" s="41"/>
      <c r="BX386" s="41"/>
      <c r="BY386" s="41"/>
      <c r="BZ386" s="41"/>
      <c r="CA386" s="40"/>
      <c r="CB386" s="40"/>
      <c r="CC386" s="40"/>
      <c r="CD386" s="40"/>
      <c r="CE386" s="40"/>
      <c r="CF386" s="40"/>
      <c r="CG386" s="40"/>
      <c r="CH386" s="40"/>
      <c r="CI386" s="40"/>
      <c r="CJ386" s="40"/>
      <c r="CK386" s="40"/>
      <c r="CL386" s="40"/>
      <c r="CM386" s="40"/>
      <c r="CN386" s="40"/>
      <c r="CO386" s="40"/>
      <c r="CP386" s="40"/>
      <c r="CQ386" s="40"/>
      <c r="CR386" s="40"/>
      <c r="CS386" s="40"/>
      <c r="CT386" s="40"/>
      <c r="CU386" s="40"/>
      <c r="CV386" s="40"/>
      <c r="CW386" s="40"/>
      <c r="CX386" s="40"/>
      <c r="CY386" s="40"/>
      <c r="CZ386" s="40"/>
      <c r="DA386" s="40"/>
      <c r="DB386" s="40"/>
      <c r="DC386" s="40"/>
      <c r="DD386" s="40"/>
      <c r="DE386" s="40"/>
      <c r="DF386" s="40"/>
    </row>
    <row r="387" spans="1:110" s="8" customFormat="1" ht="38.25" customHeight="1">
      <c r="A387" s="42" t="s">
        <v>65</v>
      </c>
      <c r="B387" s="43" t="s">
        <v>66</v>
      </c>
      <c r="C387" s="43"/>
      <c r="D387" s="44"/>
      <c r="E387" s="43"/>
      <c r="F387" s="94">
        <f t="shared" ref="F387:O387" si="561">F393</f>
        <v>13065</v>
      </c>
      <c r="G387" s="94">
        <f t="shared" si="561"/>
        <v>61506</v>
      </c>
      <c r="H387" s="94">
        <f t="shared" si="561"/>
        <v>74571</v>
      </c>
      <c r="I387" s="94">
        <f t="shared" si="561"/>
        <v>50000</v>
      </c>
      <c r="J387" s="94">
        <f t="shared" si="561"/>
        <v>27641</v>
      </c>
      <c r="K387" s="94">
        <f t="shared" si="561"/>
        <v>0</v>
      </c>
      <c r="L387" s="94">
        <f t="shared" si="561"/>
        <v>0</v>
      </c>
      <c r="M387" s="94">
        <f t="shared" si="561"/>
        <v>27641</v>
      </c>
      <c r="N387" s="94">
        <f t="shared" si="561"/>
        <v>-20296</v>
      </c>
      <c r="O387" s="94">
        <f t="shared" si="561"/>
        <v>7345</v>
      </c>
      <c r="P387" s="94">
        <f t="shared" ref="P387:Y387" si="562">P393</f>
        <v>0</v>
      </c>
      <c r="Q387" s="94">
        <f t="shared" si="562"/>
        <v>7345</v>
      </c>
      <c r="R387" s="94">
        <f t="shared" si="562"/>
        <v>0</v>
      </c>
      <c r="S387" s="94">
        <f t="shared" si="562"/>
        <v>0</v>
      </c>
      <c r="T387" s="94">
        <f t="shared" si="562"/>
        <v>7345</v>
      </c>
      <c r="U387" s="94">
        <f t="shared" si="562"/>
        <v>7345</v>
      </c>
      <c r="V387" s="94">
        <f t="shared" si="562"/>
        <v>0</v>
      </c>
      <c r="W387" s="94">
        <f t="shared" si="562"/>
        <v>0</v>
      </c>
      <c r="X387" s="94">
        <f t="shared" si="562"/>
        <v>7345</v>
      </c>
      <c r="Y387" s="94">
        <f t="shared" si="562"/>
        <v>7345</v>
      </c>
      <c r="Z387" s="94">
        <f>Z393</f>
        <v>0</v>
      </c>
      <c r="AA387" s="94">
        <f>AA393</f>
        <v>7345</v>
      </c>
      <c r="AB387" s="94">
        <f>AB393</f>
        <v>7345</v>
      </c>
      <c r="AC387" s="94">
        <f>AC393</f>
        <v>0</v>
      </c>
      <c r="AD387" s="94">
        <f>AD393</f>
        <v>0</v>
      </c>
      <c r="AE387" s="94"/>
      <c r="AF387" s="94">
        <f t="shared" ref="AF387:AK387" si="563">AF393</f>
        <v>7345</v>
      </c>
      <c r="AG387" s="94">
        <f t="shared" si="563"/>
        <v>0</v>
      </c>
      <c r="AH387" s="94">
        <f t="shared" si="563"/>
        <v>7345</v>
      </c>
      <c r="AI387" s="94">
        <f t="shared" si="563"/>
        <v>0</v>
      </c>
      <c r="AJ387" s="94">
        <f t="shared" si="563"/>
        <v>0</v>
      </c>
      <c r="AK387" s="94">
        <f t="shared" si="563"/>
        <v>7345</v>
      </c>
      <c r="AL387" s="94">
        <f>AL393</f>
        <v>0</v>
      </c>
      <c r="AM387" s="94">
        <f t="shared" ref="AM387:AT387" si="564">AM389+AM393</f>
        <v>-2696</v>
      </c>
      <c r="AN387" s="94">
        <f t="shared" si="564"/>
        <v>4649</v>
      </c>
      <c r="AO387" s="94">
        <f t="shared" si="564"/>
        <v>0</v>
      </c>
      <c r="AP387" s="94">
        <f t="shared" si="564"/>
        <v>0</v>
      </c>
      <c r="AQ387" s="94">
        <f t="shared" si="564"/>
        <v>4649</v>
      </c>
      <c r="AR387" s="94">
        <f t="shared" si="564"/>
        <v>0</v>
      </c>
      <c r="AS387" s="94">
        <f t="shared" si="564"/>
        <v>0</v>
      </c>
      <c r="AT387" s="94">
        <f t="shared" si="564"/>
        <v>4649</v>
      </c>
      <c r="AU387" s="94">
        <f t="shared" ref="AU387:BE387" si="565">AU389+AU393</f>
        <v>0</v>
      </c>
      <c r="AV387" s="94">
        <f t="shared" si="565"/>
        <v>0</v>
      </c>
      <c r="AW387" s="94">
        <f t="shared" si="565"/>
        <v>0</v>
      </c>
      <c r="AX387" s="94">
        <f t="shared" si="565"/>
        <v>0</v>
      </c>
      <c r="AY387" s="94">
        <f t="shared" si="565"/>
        <v>4649</v>
      </c>
      <c r="AZ387" s="94">
        <f t="shared" si="565"/>
        <v>0</v>
      </c>
      <c r="BA387" s="94">
        <f t="shared" si="565"/>
        <v>0</v>
      </c>
      <c r="BB387" s="94">
        <f t="shared" si="565"/>
        <v>0</v>
      </c>
      <c r="BC387" s="94">
        <f t="shared" si="565"/>
        <v>0</v>
      </c>
      <c r="BD387" s="94">
        <f t="shared" si="565"/>
        <v>0</v>
      </c>
      <c r="BE387" s="94">
        <f t="shared" si="565"/>
        <v>4649</v>
      </c>
      <c r="BF387" s="94">
        <f t="shared" ref="BF387:BS387" si="566">BF389+BF393</f>
        <v>0</v>
      </c>
      <c r="BG387" s="94">
        <f t="shared" si="566"/>
        <v>0</v>
      </c>
      <c r="BH387" s="94">
        <f t="shared" si="566"/>
        <v>0</v>
      </c>
      <c r="BI387" s="94">
        <f t="shared" si="566"/>
        <v>0</v>
      </c>
      <c r="BJ387" s="94">
        <f t="shared" si="566"/>
        <v>0</v>
      </c>
      <c r="BK387" s="94">
        <f t="shared" si="566"/>
        <v>0</v>
      </c>
      <c r="BL387" s="94">
        <f t="shared" si="566"/>
        <v>4649</v>
      </c>
      <c r="BM387" s="94">
        <f t="shared" si="566"/>
        <v>0</v>
      </c>
      <c r="BN387" s="94">
        <f t="shared" si="566"/>
        <v>0</v>
      </c>
      <c r="BO387" s="94">
        <f t="shared" si="566"/>
        <v>0</v>
      </c>
      <c r="BP387" s="94">
        <f t="shared" si="566"/>
        <v>0</v>
      </c>
      <c r="BQ387" s="94">
        <f t="shared" si="566"/>
        <v>0</v>
      </c>
      <c r="BR387" s="94">
        <f t="shared" si="566"/>
        <v>4649</v>
      </c>
      <c r="BS387" s="94">
        <f t="shared" si="566"/>
        <v>0</v>
      </c>
      <c r="BT387" s="94">
        <f t="shared" ref="BT387:CF387" si="567">BT389+BT393</f>
        <v>0</v>
      </c>
      <c r="BU387" s="94">
        <f>BU389+BU393</f>
        <v>0</v>
      </c>
      <c r="BV387" s="94">
        <f>BV389+BV393</f>
        <v>0</v>
      </c>
      <c r="BW387" s="94">
        <f>BW389+BW393</f>
        <v>0</v>
      </c>
      <c r="BX387" s="94">
        <f>BX389+BX393</f>
        <v>0</v>
      </c>
      <c r="BY387" s="94">
        <f t="shared" si="567"/>
        <v>4649</v>
      </c>
      <c r="BZ387" s="94">
        <f t="shared" si="567"/>
        <v>0</v>
      </c>
      <c r="CA387" s="94">
        <f t="shared" si="567"/>
        <v>0</v>
      </c>
      <c r="CB387" s="94">
        <f t="shared" si="567"/>
        <v>0</v>
      </c>
      <c r="CC387" s="94">
        <f t="shared" si="567"/>
        <v>0</v>
      </c>
      <c r="CD387" s="94">
        <f>CD389+CD393</f>
        <v>0</v>
      </c>
      <c r="CE387" s="94">
        <f t="shared" si="567"/>
        <v>0</v>
      </c>
      <c r="CF387" s="94">
        <f t="shared" si="567"/>
        <v>4649</v>
      </c>
      <c r="CG387" s="94">
        <f t="shared" ref="CG387:CO387" si="568">CG389+CG393</f>
        <v>0</v>
      </c>
      <c r="CH387" s="94">
        <f t="shared" si="568"/>
        <v>0</v>
      </c>
      <c r="CI387" s="94">
        <f t="shared" si="568"/>
        <v>-3</v>
      </c>
      <c r="CJ387" s="94">
        <f t="shared" si="568"/>
        <v>0</v>
      </c>
      <c r="CK387" s="94"/>
      <c r="CL387" s="94"/>
      <c r="CM387" s="94">
        <f t="shared" si="568"/>
        <v>0</v>
      </c>
      <c r="CN387" s="94">
        <f t="shared" si="568"/>
        <v>0</v>
      </c>
      <c r="CO387" s="94">
        <f t="shared" si="568"/>
        <v>4646</v>
      </c>
      <c r="CP387" s="94">
        <f t="shared" ref="CP387:CW387" si="569">CP389+CP393</f>
        <v>0</v>
      </c>
      <c r="CQ387" s="94">
        <f t="shared" si="569"/>
        <v>0</v>
      </c>
      <c r="CR387" s="94">
        <f t="shared" si="569"/>
        <v>0</v>
      </c>
      <c r="CS387" s="94">
        <f t="shared" si="569"/>
        <v>-245</v>
      </c>
      <c r="CT387" s="94">
        <f t="shared" si="569"/>
        <v>0</v>
      </c>
      <c r="CU387" s="94">
        <f t="shared" si="569"/>
        <v>0</v>
      </c>
      <c r="CV387" s="94">
        <f t="shared" si="569"/>
        <v>0</v>
      </c>
      <c r="CW387" s="94">
        <f t="shared" si="569"/>
        <v>4401</v>
      </c>
      <c r="CX387" s="94">
        <f t="shared" ref="CX387:DF387" si="570">CX389+CX393</f>
        <v>0</v>
      </c>
      <c r="CY387" s="94">
        <f t="shared" si="570"/>
        <v>0</v>
      </c>
      <c r="CZ387" s="94">
        <f t="shared" si="570"/>
        <v>0</v>
      </c>
      <c r="DA387" s="94">
        <f t="shared" si="570"/>
        <v>0</v>
      </c>
      <c r="DB387" s="94">
        <f t="shared" si="570"/>
        <v>0</v>
      </c>
      <c r="DC387" s="94">
        <f t="shared" si="570"/>
        <v>0</v>
      </c>
      <c r="DD387" s="94">
        <f t="shared" si="570"/>
        <v>0</v>
      </c>
      <c r="DE387" s="94">
        <f t="shared" si="570"/>
        <v>4401</v>
      </c>
      <c r="DF387" s="94">
        <f t="shared" si="570"/>
        <v>0</v>
      </c>
    </row>
    <row r="388" spans="1:110" s="8" customFormat="1" ht="13.5" customHeight="1">
      <c r="A388" s="42"/>
      <c r="B388" s="43"/>
      <c r="C388" s="43"/>
      <c r="D388" s="44"/>
      <c r="E388" s="4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1"/>
      <c r="AL388" s="121"/>
      <c r="AM388" s="121"/>
      <c r="AN388" s="121"/>
      <c r="AO388" s="121"/>
      <c r="AP388" s="121"/>
      <c r="AQ388" s="121"/>
      <c r="AR388" s="121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2"/>
      <c r="BH388" s="122"/>
      <c r="BI388" s="122"/>
      <c r="BJ388" s="122"/>
      <c r="BK388" s="122"/>
      <c r="BL388" s="122"/>
      <c r="BM388" s="122"/>
      <c r="BN388" s="120"/>
      <c r="BO388" s="120"/>
      <c r="BP388" s="120"/>
      <c r="BQ388" s="120"/>
      <c r="BR388" s="120"/>
      <c r="BS388" s="120"/>
      <c r="BT388" s="121"/>
      <c r="BU388" s="121"/>
      <c r="BV388" s="121"/>
      <c r="BW388" s="121"/>
      <c r="BX388" s="121"/>
      <c r="BY388" s="121"/>
      <c r="BZ388" s="121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</row>
    <row r="389" spans="1:110" s="8" customFormat="1" ht="34.5" customHeight="1">
      <c r="A389" s="49" t="s">
        <v>432</v>
      </c>
      <c r="B389" s="50" t="s">
        <v>156</v>
      </c>
      <c r="C389" s="50" t="s">
        <v>135</v>
      </c>
      <c r="D389" s="44"/>
      <c r="E389" s="4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1"/>
      <c r="AL389" s="121"/>
      <c r="AM389" s="52">
        <f t="shared" ref="AM389:BB390" si="571">AM390</f>
        <v>400</v>
      </c>
      <c r="AN389" s="52">
        <f t="shared" si="571"/>
        <v>400</v>
      </c>
      <c r="AO389" s="52">
        <f t="shared" si="571"/>
        <v>0</v>
      </c>
      <c r="AP389" s="52">
        <f t="shared" si="571"/>
        <v>0</v>
      </c>
      <c r="AQ389" s="52">
        <f t="shared" si="571"/>
        <v>400</v>
      </c>
      <c r="AR389" s="52">
        <f t="shared" si="571"/>
        <v>0</v>
      </c>
      <c r="AS389" s="52">
        <f t="shared" si="571"/>
        <v>0</v>
      </c>
      <c r="AT389" s="52">
        <f t="shared" si="571"/>
        <v>400</v>
      </c>
      <c r="AU389" s="52">
        <f t="shared" si="571"/>
        <v>0</v>
      </c>
      <c r="AV389" s="52">
        <f t="shared" si="571"/>
        <v>0</v>
      </c>
      <c r="AW389" s="52">
        <f t="shared" si="571"/>
        <v>0</v>
      </c>
      <c r="AX389" s="52">
        <f t="shared" si="571"/>
        <v>0</v>
      </c>
      <c r="AY389" s="52">
        <f t="shared" si="571"/>
        <v>400</v>
      </c>
      <c r="AZ389" s="52">
        <f t="shared" si="571"/>
        <v>0</v>
      </c>
      <c r="BA389" s="52">
        <f t="shared" si="571"/>
        <v>0</v>
      </c>
      <c r="BB389" s="52">
        <f t="shared" si="571"/>
        <v>0</v>
      </c>
      <c r="BC389" s="52">
        <f t="shared" ref="AZ389:BO390" si="572">BC390</f>
        <v>0</v>
      </c>
      <c r="BD389" s="52">
        <f t="shared" si="572"/>
        <v>0</v>
      </c>
      <c r="BE389" s="52">
        <f t="shared" si="572"/>
        <v>400</v>
      </c>
      <c r="BF389" s="52">
        <f t="shared" si="572"/>
        <v>0</v>
      </c>
      <c r="BG389" s="52">
        <f t="shared" si="572"/>
        <v>0</v>
      </c>
      <c r="BH389" s="52">
        <f t="shared" si="572"/>
        <v>0</v>
      </c>
      <c r="BI389" s="52">
        <f t="shared" si="572"/>
        <v>0</v>
      </c>
      <c r="BJ389" s="52">
        <f t="shared" si="572"/>
        <v>0</v>
      </c>
      <c r="BK389" s="52">
        <f t="shared" si="572"/>
        <v>0</v>
      </c>
      <c r="BL389" s="52">
        <f t="shared" si="572"/>
        <v>400</v>
      </c>
      <c r="BM389" s="52">
        <f t="shared" si="572"/>
        <v>0</v>
      </c>
      <c r="BN389" s="52">
        <f t="shared" si="572"/>
        <v>0</v>
      </c>
      <c r="BO389" s="52">
        <f t="shared" si="572"/>
        <v>0</v>
      </c>
      <c r="BP389" s="52">
        <f t="shared" ref="BM389:CB390" si="573">BP390</f>
        <v>0</v>
      </c>
      <c r="BQ389" s="52">
        <f t="shared" si="573"/>
        <v>0</v>
      </c>
      <c r="BR389" s="52">
        <f t="shared" si="573"/>
        <v>400</v>
      </c>
      <c r="BS389" s="52">
        <f t="shared" si="573"/>
        <v>0</v>
      </c>
      <c r="BT389" s="52">
        <f t="shared" si="573"/>
        <v>-100</v>
      </c>
      <c r="BU389" s="52">
        <f t="shared" si="573"/>
        <v>0</v>
      </c>
      <c r="BV389" s="52">
        <f t="shared" si="573"/>
        <v>0</v>
      </c>
      <c r="BW389" s="52">
        <f t="shared" si="573"/>
        <v>0</v>
      </c>
      <c r="BX389" s="52">
        <f t="shared" si="573"/>
        <v>0</v>
      </c>
      <c r="BY389" s="52">
        <f t="shared" si="573"/>
        <v>300</v>
      </c>
      <c r="BZ389" s="52">
        <f t="shared" si="573"/>
        <v>0</v>
      </c>
      <c r="CA389" s="52">
        <f t="shared" si="573"/>
        <v>0</v>
      </c>
      <c r="CB389" s="52">
        <f t="shared" si="573"/>
        <v>0</v>
      </c>
      <c r="CC389" s="52">
        <f t="shared" ref="BZ389:CP390" si="574">CC390</f>
        <v>0</v>
      </c>
      <c r="CD389" s="52">
        <f t="shared" si="574"/>
        <v>0</v>
      </c>
      <c r="CE389" s="52">
        <f t="shared" si="574"/>
        <v>0</v>
      </c>
      <c r="CF389" s="52">
        <f t="shared" si="574"/>
        <v>300</v>
      </c>
      <c r="CG389" s="52">
        <f t="shared" si="574"/>
        <v>0</v>
      </c>
      <c r="CH389" s="52">
        <f t="shared" si="574"/>
        <v>0</v>
      </c>
      <c r="CI389" s="52">
        <f t="shared" si="574"/>
        <v>0</v>
      </c>
      <c r="CJ389" s="52">
        <f t="shared" si="574"/>
        <v>0</v>
      </c>
      <c r="CK389" s="52"/>
      <c r="CL389" s="52"/>
      <c r="CM389" s="52">
        <f t="shared" si="574"/>
        <v>0</v>
      </c>
      <c r="CN389" s="52">
        <f t="shared" si="574"/>
        <v>0</v>
      </c>
      <c r="CO389" s="52">
        <f t="shared" si="574"/>
        <v>300</v>
      </c>
      <c r="CP389" s="52">
        <f t="shared" si="574"/>
        <v>0</v>
      </c>
      <c r="CQ389" s="52">
        <f t="shared" ref="CP389:DE390" si="575">CQ390</f>
        <v>0</v>
      </c>
      <c r="CR389" s="52">
        <f t="shared" si="575"/>
        <v>0</v>
      </c>
      <c r="CS389" s="52">
        <f t="shared" si="575"/>
        <v>-245</v>
      </c>
      <c r="CT389" s="52">
        <f t="shared" si="575"/>
        <v>0</v>
      </c>
      <c r="CU389" s="52">
        <f t="shared" si="575"/>
        <v>0</v>
      </c>
      <c r="CV389" s="52">
        <f t="shared" si="575"/>
        <v>0</v>
      </c>
      <c r="CW389" s="52">
        <f t="shared" si="575"/>
        <v>55</v>
      </c>
      <c r="CX389" s="52">
        <f t="shared" si="575"/>
        <v>0</v>
      </c>
      <c r="CY389" s="52">
        <f t="shared" si="575"/>
        <v>0</v>
      </c>
      <c r="CZ389" s="52">
        <f t="shared" si="575"/>
        <v>0</v>
      </c>
      <c r="DA389" s="52">
        <f t="shared" si="575"/>
        <v>0</v>
      </c>
      <c r="DB389" s="52">
        <f t="shared" si="575"/>
        <v>0</v>
      </c>
      <c r="DC389" s="52">
        <f t="shared" si="575"/>
        <v>0</v>
      </c>
      <c r="DD389" s="52">
        <f t="shared" si="575"/>
        <v>0</v>
      </c>
      <c r="DE389" s="52">
        <f t="shared" si="575"/>
        <v>55</v>
      </c>
      <c r="DF389" s="52">
        <f t="shared" ref="CX389:DF390" si="576">DF390</f>
        <v>0</v>
      </c>
    </row>
    <row r="390" spans="1:110" s="8" customFormat="1" ht="36.75" customHeight="1">
      <c r="A390" s="63" t="s">
        <v>169</v>
      </c>
      <c r="B390" s="64" t="s">
        <v>156</v>
      </c>
      <c r="C390" s="64" t="s">
        <v>135</v>
      </c>
      <c r="D390" s="64" t="s">
        <v>127</v>
      </c>
      <c r="E390" s="4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1"/>
      <c r="AL390" s="121"/>
      <c r="AM390" s="55">
        <f t="shared" si="571"/>
        <v>400</v>
      </c>
      <c r="AN390" s="55">
        <f t="shared" si="571"/>
        <v>400</v>
      </c>
      <c r="AO390" s="55">
        <f t="shared" si="571"/>
        <v>0</v>
      </c>
      <c r="AP390" s="55">
        <f t="shared" si="571"/>
        <v>0</v>
      </c>
      <c r="AQ390" s="55">
        <f t="shared" si="571"/>
        <v>400</v>
      </c>
      <c r="AR390" s="55">
        <f t="shared" si="571"/>
        <v>0</v>
      </c>
      <c r="AS390" s="55">
        <f t="shared" si="571"/>
        <v>0</v>
      </c>
      <c r="AT390" s="55">
        <f t="shared" si="571"/>
        <v>400</v>
      </c>
      <c r="AU390" s="55">
        <f t="shared" si="571"/>
        <v>0</v>
      </c>
      <c r="AV390" s="55">
        <f t="shared" si="571"/>
        <v>0</v>
      </c>
      <c r="AW390" s="55">
        <f t="shared" si="571"/>
        <v>0</v>
      </c>
      <c r="AX390" s="55">
        <f t="shared" si="571"/>
        <v>0</v>
      </c>
      <c r="AY390" s="55">
        <f t="shared" si="571"/>
        <v>400</v>
      </c>
      <c r="AZ390" s="55">
        <f t="shared" si="572"/>
        <v>0</v>
      </c>
      <c r="BA390" s="55">
        <f t="shared" si="572"/>
        <v>0</v>
      </c>
      <c r="BB390" s="55">
        <f t="shared" si="572"/>
        <v>0</v>
      </c>
      <c r="BC390" s="55">
        <f t="shared" si="572"/>
        <v>0</v>
      </c>
      <c r="BD390" s="55">
        <f t="shared" si="572"/>
        <v>0</v>
      </c>
      <c r="BE390" s="55">
        <f t="shared" si="572"/>
        <v>400</v>
      </c>
      <c r="BF390" s="55">
        <f t="shared" si="572"/>
        <v>0</v>
      </c>
      <c r="BG390" s="55">
        <f t="shared" si="572"/>
        <v>0</v>
      </c>
      <c r="BH390" s="55">
        <f t="shared" si="572"/>
        <v>0</v>
      </c>
      <c r="BI390" s="55">
        <f t="shared" si="572"/>
        <v>0</v>
      </c>
      <c r="BJ390" s="55">
        <f t="shared" si="572"/>
        <v>0</v>
      </c>
      <c r="BK390" s="55">
        <f t="shared" si="572"/>
        <v>0</v>
      </c>
      <c r="BL390" s="55">
        <f t="shared" si="572"/>
        <v>400</v>
      </c>
      <c r="BM390" s="55">
        <f t="shared" si="573"/>
        <v>0</v>
      </c>
      <c r="BN390" s="55">
        <f t="shared" si="573"/>
        <v>0</v>
      </c>
      <c r="BO390" s="55">
        <f t="shared" si="573"/>
        <v>0</v>
      </c>
      <c r="BP390" s="55">
        <f t="shared" si="573"/>
        <v>0</v>
      </c>
      <c r="BQ390" s="55">
        <f t="shared" si="573"/>
        <v>0</v>
      </c>
      <c r="BR390" s="55">
        <f t="shared" si="573"/>
        <v>400</v>
      </c>
      <c r="BS390" s="55">
        <f t="shared" si="573"/>
        <v>0</v>
      </c>
      <c r="BT390" s="55">
        <f t="shared" si="573"/>
        <v>-100</v>
      </c>
      <c r="BU390" s="55">
        <f t="shared" si="573"/>
        <v>0</v>
      </c>
      <c r="BV390" s="55">
        <f t="shared" si="573"/>
        <v>0</v>
      </c>
      <c r="BW390" s="55">
        <f t="shared" si="573"/>
        <v>0</v>
      </c>
      <c r="BX390" s="55">
        <f t="shared" si="573"/>
        <v>0</v>
      </c>
      <c r="BY390" s="55">
        <f t="shared" si="573"/>
        <v>300</v>
      </c>
      <c r="BZ390" s="55">
        <f t="shared" si="574"/>
        <v>0</v>
      </c>
      <c r="CA390" s="55">
        <f t="shared" si="574"/>
        <v>0</v>
      </c>
      <c r="CB390" s="55">
        <f t="shared" si="574"/>
        <v>0</v>
      </c>
      <c r="CC390" s="55">
        <f t="shared" si="574"/>
        <v>0</v>
      </c>
      <c r="CD390" s="55">
        <f t="shared" si="574"/>
        <v>0</v>
      </c>
      <c r="CE390" s="55">
        <f t="shared" si="574"/>
        <v>0</v>
      </c>
      <c r="CF390" s="55">
        <f t="shared" si="574"/>
        <v>300</v>
      </c>
      <c r="CG390" s="55">
        <f t="shared" si="574"/>
        <v>0</v>
      </c>
      <c r="CH390" s="55">
        <f t="shared" si="574"/>
        <v>0</v>
      </c>
      <c r="CI390" s="55">
        <f t="shared" si="574"/>
        <v>0</v>
      </c>
      <c r="CJ390" s="55">
        <f t="shared" si="574"/>
        <v>0</v>
      </c>
      <c r="CK390" s="55"/>
      <c r="CL390" s="55"/>
      <c r="CM390" s="55">
        <f t="shared" si="574"/>
        <v>0</v>
      </c>
      <c r="CN390" s="55">
        <f t="shared" si="574"/>
        <v>0</v>
      </c>
      <c r="CO390" s="55">
        <f t="shared" si="574"/>
        <v>300</v>
      </c>
      <c r="CP390" s="55">
        <f t="shared" si="575"/>
        <v>0</v>
      </c>
      <c r="CQ390" s="55">
        <f t="shared" si="575"/>
        <v>0</v>
      </c>
      <c r="CR390" s="55">
        <f t="shared" si="575"/>
        <v>0</v>
      </c>
      <c r="CS390" s="55">
        <f t="shared" si="575"/>
        <v>-245</v>
      </c>
      <c r="CT390" s="55">
        <f t="shared" si="575"/>
        <v>0</v>
      </c>
      <c r="CU390" s="55">
        <f t="shared" si="575"/>
        <v>0</v>
      </c>
      <c r="CV390" s="55">
        <f t="shared" si="575"/>
        <v>0</v>
      </c>
      <c r="CW390" s="55">
        <f t="shared" si="575"/>
        <v>55</v>
      </c>
      <c r="CX390" s="55">
        <f t="shared" si="576"/>
        <v>0</v>
      </c>
      <c r="CY390" s="55">
        <f t="shared" si="576"/>
        <v>0</v>
      </c>
      <c r="CZ390" s="55">
        <f t="shared" si="576"/>
        <v>0</v>
      </c>
      <c r="DA390" s="55">
        <f t="shared" si="576"/>
        <v>0</v>
      </c>
      <c r="DB390" s="55">
        <f t="shared" si="576"/>
        <v>0</v>
      </c>
      <c r="DC390" s="55">
        <f t="shared" si="576"/>
        <v>0</v>
      </c>
      <c r="DD390" s="55">
        <f t="shared" si="576"/>
        <v>0</v>
      </c>
      <c r="DE390" s="55">
        <f t="shared" si="576"/>
        <v>55</v>
      </c>
      <c r="DF390" s="55">
        <f t="shared" si="576"/>
        <v>0</v>
      </c>
    </row>
    <row r="391" spans="1:110" s="8" customFormat="1" ht="56.25" customHeight="1">
      <c r="A391" s="63" t="s">
        <v>144</v>
      </c>
      <c r="B391" s="64" t="s">
        <v>156</v>
      </c>
      <c r="C391" s="64" t="s">
        <v>135</v>
      </c>
      <c r="D391" s="64" t="s">
        <v>127</v>
      </c>
      <c r="E391" s="64" t="s">
        <v>145</v>
      </c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1"/>
      <c r="AL391" s="121"/>
      <c r="AM391" s="55">
        <f>AN391-AK391</f>
        <v>400</v>
      </c>
      <c r="AN391" s="55">
        <v>400</v>
      </c>
      <c r="AO391" s="120"/>
      <c r="AP391" s="120"/>
      <c r="AQ391" s="55">
        <f>AN391+AP391</f>
        <v>400</v>
      </c>
      <c r="AR391" s="56">
        <f>AO391</f>
        <v>0</v>
      </c>
      <c r="AS391" s="120"/>
      <c r="AT391" s="55">
        <f>AQ391+AS391</f>
        <v>400</v>
      </c>
      <c r="AU391" s="56">
        <f>AR391</f>
        <v>0</v>
      </c>
      <c r="AV391" s="120"/>
      <c r="AW391" s="120"/>
      <c r="AX391" s="120"/>
      <c r="AY391" s="55">
        <f>AT391+AV391+AW391+AX391</f>
        <v>400</v>
      </c>
      <c r="AZ391" s="55">
        <f>AU391+AX391</f>
        <v>0</v>
      </c>
      <c r="BA391" s="120"/>
      <c r="BB391" s="120"/>
      <c r="BC391" s="120"/>
      <c r="BD391" s="120"/>
      <c r="BE391" s="55">
        <f>AY391+BA391+BB391+BC391+BD391</f>
        <v>400</v>
      </c>
      <c r="BF391" s="56">
        <f>AZ391+BD391</f>
        <v>0</v>
      </c>
      <c r="BG391" s="55"/>
      <c r="BH391" s="55"/>
      <c r="BI391" s="122"/>
      <c r="BJ391" s="122"/>
      <c r="BK391" s="122"/>
      <c r="BL391" s="55">
        <f>BE391+BG391+BH391+BI391+BJ391+BK391</f>
        <v>400</v>
      </c>
      <c r="BM391" s="55">
        <f>BF391+BK391</f>
        <v>0</v>
      </c>
      <c r="BN391" s="120"/>
      <c r="BO391" s="120"/>
      <c r="BP391" s="120"/>
      <c r="BQ391" s="120"/>
      <c r="BR391" s="55">
        <f>BL391+BN391+BO391+BP391+BQ391</f>
        <v>400</v>
      </c>
      <c r="BS391" s="55">
        <f>BM391+BQ391</f>
        <v>0</v>
      </c>
      <c r="BT391" s="55">
        <v>-100</v>
      </c>
      <c r="BU391" s="121"/>
      <c r="BV391" s="121"/>
      <c r="BW391" s="121"/>
      <c r="BX391" s="121"/>
      <c r="BY391" s="55">
        <f>BR391+BT391+BU391+BV391+BW391+BX391</f>
        <v>300</v>
      </c>
      <c r="BZ391" s="55">
        <f>BS391+BX391</f>
        <v>0</v>
      </c>
      <c r="CA391" s="120"/>
      <c r="CB391" s="120"/>
      <c r="CC391" s="120"/>
      <c r="CD391" s="120"/>
      <c r="CE391" s="120"/>
      <c r="CF391" s="55">
        <f>BY391+CA391+CB391+CC391+CE391</f>
        <v>300</v>
      </c>
      <c r="CG391" s="55">
        <f>BZ391+CE391</f>
        <v>0</v>
      </c>
      <c r="CH391" s="120"/>
      <c r="CI391" s="120"/>
      <c r="CJ391" s="120"/>
      <c r="CK391" s="120"/>
      <c r="CL391" s="120"/>
      <c r="CM391" s="120"/>
      <c r="CN391" s="120"/>
      <c r="CO391" s="55">
        <f>CF391+CH391+CI391+CJ391+CM391+CN391</f>
        <v>300</v>
      </c>
      <c r="CP391" s="55">
        <f>CG391+CN391</f>
        <v>0</v>
      </c>
      <c r="CQ391" s="55"/>
      <c r="CR391" s="120"/>
      <c r="CS391" s="56">
        <v>-245</v>
      </c>
      <c r="CT391" s="120"/>
      <c r="CU391" s="120"/>
      <c r="CV391" s="120"/>
      <c r="CW391" s="55">
        <f>CO391+CQ391+CR391+CS391+CT391+CU391+CV391</f>
        <v>55</v>
      </c>
      <c r="CX391" s="55">
        <f>CP391+CV391</f>
        <v>0</v>
      </c>
      <c r="CY391" s="55"/>
      <c r="CZ391" s="120"/>
      <c r="DA391" s="120"/>
      <c r="DB391" s="120"/>
      <c r="DC391" s="120"/>
      <c r="DD391" s="120"/>
      <c r="DE391" s="55">
        <f>CW391+CY391+CZ391+DA391+DB391+DC391+DD391</f>
        <v>55</v>
      </c>
      <c r="DF391" s="55">
        <f>CX391+DD391</f>
        <v>0</v>
      </c>
    </row>
    <row r="392" spans="1:110" s="8" customFormat="1" ht="13.5" customHeight="1">
      <c r="A392" s="42"/>
      <c r="B392" s="43"/>
      <c r="C392" s="43"/>
      <c r="D392" s="44"/>
      <c r="E392" s="4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1"/>
      <c r="AL392" s="121"/>
      <c r="AM392" s="121"/>
      <c r="AN392" s="121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2"/>
      <c r="BH392" s="122"/>
      <c r="BI392" s="122"/>
      <c r="BJ392" s="122"/>
      <c r="BK392" s="122"/>
      <c r="BL392" s="122"/>
      <c r="BM392" s="122"/>
      <c r="BN392" s="120"/>
      <c r="BO392" s="120"/>
      <c r="BP392" s="120"/>
      <c r="BQ392" s="120"/>
      <c r="BR392" s="120"/>
      <c r="BS392" s="120"/>
      <c r="BT392" s="121"/>
      <c r="BU392" s="121"/>
      <c r="BV392" s="121"/>
      <c r="BW392" s="121"/>
      <c r="BX392" s="121"/>
      <c r="BY392" s="121"/>
      <c r="BZ392" s="121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</row>
    <row r="393" spans="1:110" s="10" customFormat="1" ht="37.5" customHeight="1">
      <c r="A393" s="49" t="s">
        <v>168</v>
      </c>
      <c r="B393" s="50" t="s">
        <v>156</v>
      </c>
      <c r="C393" s="50" t="s">
        <v>164</v>
      </c>
      <c r="D393" s="61"/>
      <c r="E393" s="50"/>
      <c r="F393" s="52">
        <f t="shared" ref="F393:M393" si="577">F394+F396</f>
        <v>13065</v>
      </c>
      <c r="G393" s="52">
        <f t="shared" si="577"/>
        <v>61506</v>
      </c>
      <c r="H393" s="52">
        <f t="shared" si="577"/>
        <v>74571</v>
      </c>
      <c r="I393" s="52">
        <f t="shared" si="577"/>
        <v>50000</v>
      </c>
      <c r="J393" s="52">
        <f t="shared" si="577"/>
        <v>27641</v>
      </c>
      <c r="K393" s="52">
        <f t="shared" si="577"/>
        <v>0</v>
      </c>
      <c r="L393" s="52">
        <f t="shared" si="577"/>
        <v>0</v>
      </c>
      <c r="M393" s="52">
        <f t="shared" si="577"/>
        <v>27641</v>
      </c>
      <c r="N393" s="52">
        <f t="shared" ref="N393:U393" si="578">N394+N396+N398</f>
        <v>-20296</v>
      </c>
      <c r="O393" s="52">
        <f t="shared" si="578"/>
        <v>7345</v>
      </c>
      <c r="P393" s="52">
        <f t="shared" si="578"/>
        <v>0</v>
      </c>
      <c r="Q393" s="52">
        <f t="shared" si="578"/>
        <v>7345</v>
      </c>
      <c r="R393" s="52">
        <f t="shared" si="578"/>
        <v>0</v>
      </c>
      <c r="S393" s="52">
        <f t="shared" si="578"/>
        <v>0</v>
      </c>
      <c r="T393" s="52">
        <f t="shared" si="578"/>
        <v>7345</v>
      </c>
      <c r="U393" s="52">
        <f t="shared" si="578"/>
        <v>7345</v>
      </c>
      <c r="V393" s="52">
        <f t="shared" ref="V393:AB393" si="579">V394+V396+V398</f>
        <v>0</v>
      </c>
      <c r="W393" s="52">
        <f t="shared" si="579"/>
        <v>0</v>
      </c>
      <c r="X393" s="52">
        <f t="shared" si="579"/>
        <v>7345</v>
      </c>
      <c r="Y393" s="52">
        <f t="shared" si="579"/>
        <v>7345</v>
      </c>
      <c r="Z393" s="52">
        <f t="shared" si="579"/>
        <v>0</v>
      </c>
      <c r="AA393" s="52">
        <f t="shared" si="579"/>
        <v>7345</v>
      </c>
      <c r="AB393" s="52">
        <f t="shared" si="579"/>
        <v>7345</v>
      </c>
      <c r="AC393" s="52">
        <f>AC394+AC396+AC398</f>
        <v>0</v>
      </c>
      <c r="AD393" s="52">
        <f>AD394+AD396+AD398</f>
        <v>0</v>
      </c>
      <c r="AE393" s="52"/>
      <c r="AF393" s="52">
        <f t="shared" ref="AF393:AK393" si="580">AF394+AF396+AF398</f>
        <v>7345</v>
      </c>
      <c r="AG393" s="52">
        <f t="shared" si="580"/>
        <v>0</v>
      </c>
      <c r="AH393" s="52">
        <f t="shared" si="580"/>
        <v>7345</v>
      </c>
      <c r="AI393" s="52">
        <f t="shared" si="580"/>
        <v>0</v>
      </c>
      <c r="AJ393" s="52">
        <f t="shared" si="580"/>
        <v>0</v>
      </c>
      <c r="AK393" s="52">
        <f t="shared" si="580"/>
        <v>7345</v>
      </c>
      <c r="AL393" s="52">
        <f t="shared" ref="AL393:BS393" si="581">AL394+AL396+AL398</f>
        <v>0</v>
      </c>
      <c r="AM393" s="52">
        <f t="shared" si="581"/>
        <v>-3096</v>
      </c>
      <c r="AN393" s="52">
        <f t="shared" si="581"/>
        <v>4249</v>
      </c>
      <c r="AO393" s="52">
        <f t="shared" si="581"/>
        <v>0</v>
      </c>
      <c r="AP393" s="52">
        <f t="shared" si="581"/>
        <v>0</v>
      </c>
      <c r="AQ393" s="52">
        <f t="shared" si="581"/>
        <v>4249</v>
      </c>
      <c r="AR393" s="52">
        <f t="shared" si="581"/>
        <v>0</v>
      </c>
      <c r="AS393" s="52">
        <f t="shared" si="581"/>
        <v>0</v>
      </c>
      <c r="AT393" s="52">
        <f t="shared" si="581"/>
        <v>4249</v>
      </c>
      <c r="AU393" s="52">
        <f t="shared" si="581"/>
        <v>0</v>
      </c>
      <c r="AV393" s="52">
        <f t="shared" si="581"/>
        <v>0</v>
      </c>
      <c r="AW393" s="52">
        <f t="shared" si="581"/>
        <v>0</v>
      </c>
      <c r="AX393" s="52">
        <f t="shared" si="581"/>
        <v>0</v>
      </c>
      <c r="AY393" s="52">
        <f t="shared" si="581"/>
        <v>4249</v>
      </c>
      <c r="AZ393" s="52">
        <f t="shared" si="581"/>
        <v>0</v>
      </c>
      <c r="BA393" s="52">
        <f t="shared" si="581"/>
        <v>0</v>
      </c>
      <c r="BB393" s="52">
        <f t="shared" si="581"/>
        <v>0</v>
      </c>
      <c r="BC393" s="52">
        <f t="shared" si="581"/>
        <v>0</v>
      </c>
      <c r="BD393" s="52">
        <f t="shared" si="581"/>
        <v>0</v>
      </c>
      <c r="BE393" s="52">
        <f t="shared" si="581"/>
        <v>4249</v>
      </c>
      <c r="BF393" s="52">
        <f t="shared" si="581"/>
        <v>0</v>
      </c>
      <c r="BG393" s="52">
        <f t="shared" si="581"/>
        <v>0</v>
      </c>
      <c r="BH393" s="52">
        <f t="shared" si="581"/>
        <v>0</v>
      </c>
      <c r="BI393" s="52">
        <f t="shared" si="581"/>
        <v>0</v>
      </c>
      <c r="BJ393" s="52">
        <f t="shared" si="581"/>
        <v>0</v>
      </c>
      <c r="BK393" s="52">
        <f t="shared" si="581"/>
        <v>0</v>
      </c>
      <c r="BL393" s="52">
        <f t="shared" si="581"/>
        <v>4249</v>
      </c>
      <c r="BM393" s="52">
        <f t="shared" si="581"/>
        <v>0</v>
      </c>
      <c r="BN393" s="52">
        <f t="shared" si="581"/>
        <v>0</v>
      </c>
      <c r="BO393" s="52">
        <f t="shared" si="581"/>
        <v>0</v>
      </c>
      <c r="BP393" s="52">
        <f t="shared" si="581"/>
        <v>0</v>
      </c>
      <c r="BQ393" s="52">
        <f t="shared" si="581"/>
        <v>0</v>
      </c>
      <c r="BR393" s="52">
        <f t="shared" si="581"/>
        <v>4249</v>
      </c>
      <c r="BS393" s="52">
        <f t="shared" si="581"/>
        <v>0</v>
      </c>
      <c r="BT393" s="52">
        <f t="shared" ref="BT393:DF393" si="582">BT394+BT396+BT398</f>
        <v>100</v>
      </c>
      <c r="BU393" s="52">
        <f>BU394+BU396+BU398</f>
        <v>0</v>
      </c>
      <c r="BV393" s="52">
        <f>BV394+BV396+BV398</f>
        <v>0</v>
      </c>
      <c r="BW393" s="52">
        <f>BW394+BW396+BW398</f>
        <v>0</v>
      </c>
      <c r="BX393" s="52">
        <f>BX394+BX396+BX398</f>
        <v>0</v>
      </c>
      <c r="BY393" s="52">
        <f t="shared" si="582"/>
        <v>4349</v>
      </c>
      <c r="BZ393" s="52">
        <f t="shared" si="582"/>
        <v>0</v>
      </c>
      <c r="CA393" s="52">
        <f t="shared" si="582"/>
        <v>0</v>
      </c>
      <c r="CB393" s="52">
        <f t="shared" si="582"/>
        <v>0</v>
      </c>
      <c r="CC393" s="52">
        <f t="shared" si="582"/>
        <v>0</v>
      </c>
      <c r="CD393" s="52">
        <f>CD394+CD396+CD398</f>
        <v>0</v>
      </c>
      <c r="CE393" s="52">
        <f t="shared" si="582"/>
        <v>0</v>
      </c>
      <c r="CF393" s="52">
        <f t="shared" si="582"/>
        <v>4349</v>
      </c>
      <c r="CG393" s="52">
        <f t="shared" si="582"/>
        <v>0</v>
      </c>
      <c r="CH393" s="52">
        <f t="shared" si="582"/>
        <v>0</v>
      </c>
      <c r="CI393" s="52">
        <f t="shared" si="582"/>
        <v>-3</v>
      </c>
      <c r="CJ393" s="52">
        <f t="shared" si="582"/>
        <v>0</v>
      </c>
      <c r="CK393" s="52"/>
      <c r="CL393" s="52"/>
      <c r="CM393" s="52">
        <f t="shared" si="582"/>
        <v>0</v>
      </c>
      <c r="CN393" s="52">
        <f t="shared" si="582"/>
        <v>0</v>
      </c>
      <c r="CO393" s="52">
        <f t="shared" si="582"/>
        <v>4346</v>
      </c>
      <c r="CP393" s="52">
        <f t="shared" si="582"/>
        <v>0</v>
      </c>
      <c r="CQ393" s="52">
        <f t="shared" si="582"/>
        <v>0</v>
      </c>
      <c r="CR393" s="52">
        <f t="shared" si="582"/>
        <v>0</v>
      </c>
      <c r="CS393" s="52">
        <f t="shared" si="582"/>
        <v>0</v>
      </c>
      <c r="CT393" s="52">
        <f t="shared" si="582"/>
        <v>0</v>
      </c>
      <c r="CU393" s="52">
        <f t="shared" si="582"/>
        <v>0</v>
      </c>
      <c r="CV393" s="52">
        <f t="shared" si="582"/>
        <v>0</v>
      </c>
      <c r="CW393" s="52">
        <f t="shared" si="582"/>
        <v>4346</v>
      </c>
      <c r="CX393" s="52">
        <f t="shared" si="582"/>
        <v>0</v>
      </c>
      <c r="CY393" s="52">
        <f t="shared" si="582"/>
        <v>0</v>
      </c>
      <c r="CZ393" s="52">
        <f t="shared" si="582"/>
        <v>0</v>
      </c>
      <c r="DA393" s="52">
        <f t="shared" si="582"/>
        <v>0</v>
      </c>
      <c r="DB393" s="52">
        <f t="shared" si="582"/>
        <v>0</v>
      </c>
      <c r="DC393" s="52">
        <f t="shared" si="582"/>
        <v>0</v>
      </c>
      <c r="DD393" s="52">
        <f t="shared" si="582"/>
        <v>0</v>
      </c>
      <c r="DE393" s="52">
        <f t="shared" si="582"/>
        <v>4346</v>
      </c>
      <c r="DF393" s="52">
        <f t="shared" si="582"/>
        <v>0</v>
      </c>
    </row>
    <row r="394" spans="1:110" s="11" customFormat="1" ht="33" hidden="1">
      <c r="A394" s="63" t="s">
        <v>169</v>
      </c>
      <c r="B394" s="64" t="s">
        <v>156</v>
      </c>
      <c r="C394" s="64" t="s">
        <v>164</v>
      </c>
      <c r="D394" s="65" t="s">
        <v>127</v>
      </c>
      <c r="E394" s="64"/>
      <c r="F394" s="55">
        <f t="shared" ref="F394:AL394" si="583">F395</f>
        <v>11448</v>
      </c>
      <c r="G394" s="55">
        <f t="shared" si="583"/>
        <v>10380</v>
      </c>
      <c r="H394" s="55">
        <f t="shared" si="583"/>
        <v>21828</v>
      </c>
      <c r="I394" s="55">
        <f t="shared" si="583"/>
        <v>0</v>
      </c>
      <c r="J394" s="55">
        <f t="shared" si="583"/>
        <v>23378</v>
      </c>
      <c r="K394" s="55">
        <f t="shared" si="583"/>
        <v>0</v>
      </c>
      <c r="L394" s="55">
        <f t="shared" si="583"/>
        <v>0</v>
      </c>
      <c r="M394" s="55">
        <f t="shared" si="583"/>
        <v>23378</v>
      </c>
      <c r="N394" s="55">
        <f t="shared" si="583"/>
        <v>-23378</v>
      </c>
      <c r="O394" s="55">
        <f t="shared" si="583"/>
        <v>0</v>
      </c>
      <c r="P394" s="55">
        <f t="shared" si="583"/>
        <v>0</v>
      </c>
      <c r="Q394" s="55">
        <f t="shared" si="583"/>
        <v>0</v>
      </c>
      <c r="R394" s="55">
        <f t="shared" si="583"/>
        <v>0</v>
      </c>
      <c r="S394" s="55">
        <f t="shared" si="583"/>
        <v>0</v>
      </c>
      <c r="T394" s="55">
        <f t="shared" si="583"/>
        <v>0</v>
      </c>
      <c r="U394" s="55">
        <f t="shared" si="583"/>
        <v>0</v>
      </c>
      <c r="V394" s="55">
        <f t="shared" si="583"/>
        <v>0</v>
      </c>
      <c r="W394" s="55">
        <f t="shared" si="583"/>
        <v>0</v>
      </c>
      <c r="X394" s="55">
        <f t="shared" si="583"/>
        <v>0</v>
      </c>
      <c r="Y394" s="55">
        <f t="shared" si="583"/>
        <v>0</v>
      </c>
      <c r="Z394" s="55">
        <f t="shared" si="583"/>
        <v>0</v>
      </c>
      <c r="AA394" s="55">
        <f t="shared" si="583"/>
        <v>0</v>
      </c>
      <c r="AB394" s="55">
        <f t="shared" si="583"/>
        <v>0</v>
      </c>
      <c r="AC394" s="55">
        <f t="shared" si="583"/>
        <v>0</v>
      </c>
      <c r="AD394" s="55">
        <f t="shared" si="583"/>
        <v>0</v>
      </c>
      <c r="AE394" s="55"/>
      <c r="AF394" s="55">
        <f t="shared" si="583"/>
        <v>0</v>
      </c>
      <c r="AG394" s="55">
        <f t="shared" si="583"/>
        <v>0</v>
      </c>
      <c r="AH394" s="55">
        <f t="shared" si="583"/>
        <v>0</v>
      </c>
      <c r="AI394" s="55">
        <f t="shared" si="583"/>
        <v>0</v>
      </c>
      <c r="AJ394" s="55">
        <f t="shared" si="583"/>
        <v>0</v>
      </c>
      <c r="AK394" s="55">
        <f t="shared" si="583"/>
        <v>0</v>
      </c>
      <c r="AL394" s="55">
        <f t="shared" si="583"/>
        <v>0</v>
      </c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2"/>
      <c r="BH394" s="82"/>
      <c r="BI394" s="82"/>
      <c r="BJ394" s="82"/>
      <c r="BK394" s="82"/>
      <c r="BL394" s="82"/>
      <c r="BM394" s="82"/>
      <c r="BN394" s="81"/>
      <c r="BO394" s="81"/>
      <c r="BP394" s="81"/>
      <c r="BQ394" s="81"/>
      <c r="BR394" s="81"/>
      <c r="BS394" s="81"/>
      <c r="BT394" s="83"/>
      <c r="BU394" s="83"/>
      <c r="BV394" s="83"/>
      <c r="BW394" s="83"/>
      <c r="BX394" s="83"/>
      <c r="BY394" s="83"/>
      <c r="BZ394" s="83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</row>
    <row r="395" spans="1:110" s="12" customFormat="1" ht="51" hidden="1" customHeight="1">
      <c r="A395" s="63" t="s">
        <v>144</v>
      </c>
      <c r="B395" s="64" t="s">
        <v>156</v>
      </c>
      <c r="C395" s="64" t="s">
        <v>164</v>
      </c>
      <c r="D395" s="65" t="s">
        <v>127</v>
      </c>
      <c r="E395" s="64" t="s">
        <v>145</v>
      </c>
      <c r="F395" s="55">
        <v>11448</v>
      </c>
      <c r="G395" s="55">
        <f>H395-F395</f>
        <v>10380</v>
      </c>
      <c r="H395" s="55">
        <v>21828</v>
      </c>
      <c r="I395" s="55"/>
      <c r="J395" s="55">
        <v>23378</v>
      </c>
      <c r="K395" s="57"/>
      <c r="L395" s="57"/>
      <c r="M395" s="55">
        <v>23378</v>
      </c>
      <c r="N395" s="55">
        <f>O395-M395</f>
        <v>-23378</v>
      </c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8"/>
      <c r="BH395" s="58"/>
      <c r="BI395" s="58"/>
      <c r="BJ395" s="58"/>
      <c r="BK395" s="58"/>
      <c r="BL395" s="58"/>
      <c r="BM395" s="58"/>
      <c r="BN395" s="57"/>
      <c r="BO395" s="57"/>
      <c r="BP395" s="57"/>
      <c r="BQ395" s="57"/>
      <c r="BR395" s="57"/>
      <c r="BS395" s="57"/>
      <c r="BT395" s="55"/>
      <c r="BU395" s="55"/>
      <c r="BV395" s="55"/>
      <c r="BW395" s="55"/>
      <c r="BX395" s="55"/>
      <c r="BY395" s="55"/>
      <c r="BZ395" s="55"/>
      <c r="CA395" s="57"/>
      <c r="CB395" s="57"/>
      <c r="CC395" s="57"/>
      <c r="CD395" s="57"/>
      <c r="CE395" s="57"/>
      <c r="CF395" s="57"/>
      <c r="CG395" s="57"/>
      <c r="CH395" s="57"/>
      <c r="CI395" s="57"/>
      <c r="CJ395" s="57"/>
      <c r="CK395" s="57"/>
      <c r="CL395" s="57"/>
      <c r="CM395" s="57"/>
      <c r="CN395" s="57"/>
      <c r="CO395" s="57"/>
      <c r="CP395" s="57"/>
      <c r="CQ395" s="57"/>
      <c r="CR395" s="57"/>
      <c r="CS395" s="57"/>
      <c r="CT395" s="57"/>
      <c r="CU395" s="57"/>
      <c r="CV395" s="57"/>
      <c r="CW395" s="57"/>
      <c r="CX395" s="57"/>
      <c r="CY395" s="57"/>
      <c r="CZ395" s="57"/>
      <c r="DA395" s="57"/>
      <c r="DB395" s="57"/>
      <c r="DC395" s="57"/>
      <c r="DD395" s="57"/>
      <c r="DE395" s="57"/>
      <c r="DF395" s="57"/>
    </row>
    <row r="396" spans="1:110" s="12" customFormat="1" ht="20.25" hidden="1" customHeight="1">
      <c r="A396" s="63" t="s">
        <v>223</v>
      </c>
      <c r="B396" s="64" t="s">
        <v>156</v>
      </c>
      <c r="C396" s="64" t="s">
        <v>164</v>
      </c>
      <c r="D396" s="65" t="s">
        <v>222</v>
      </c>
      <c r="E396" s="64"/>
      <c r="F396" s="55">
        <f t="shared" ref="F396:AL396" si="584">F397</f>
        <v>1617</v>
      </c>
      <c r="G396" s="55">
        <f t="shared" si="584"/>
        <v>51126</v>
      </c>
      <c r="H396" s="55">
        <f t="shared" si="584"/>
        <v>52743</v>
      </c>
      <c r="I396" s="55">
        <f t="shared" si="584"/>
        <v>50000</v>
      </c>
      <c r="J396" s="55">
        <f t="shared" si="584"/>
        <v>4263</v>
      </c>
      <c r="K396" s="55">
        <f t="shared" si="584"/>
        <v>0</v>
      </c>
      <c r="L396" s="55">
        <f t="shared" si="584"/>
        <v>0</v>
      </c>
      <c r="M396" s="55">
        <f t="shared" si="584"/>
        <v>4263</v>
      </c>
      <c r="N396" s="55">
        <f t="shared" si="584"/>
        <v>-4263</v>
      </c>
      <c r="O396" s="55">
        <f t="shared" si="584"/>
        <v>0</v>
      </c>
      <c r="P396" s="55">
        <f t="shared" si="584"/>
        <v>0</v>
      </c>
      <c r="Q396" s="55">
        <f t="shared" si="584"/>
        <v>0</v>
      </c>
      <c r="R396" s="55">
        <f t="shared" si="584"/>
        <v>0</v>
      </c>
      <c r="S396" s="55">
        <f t="shared" si="584"/>
        <v>0</v>
      </c>
      <c r="T396" s="55">
        <f t="shared" si="584"/>
        <v>0</v>
      </c>
      <c r="U396" s="55">
        <f t="shared" si="584"/>
        <v>0</v>
      </c>
      <c r="V396" s="55">
        <f t="shared" si="584"/>
        <v>0</v>
      </c>
      <c r="W396" s="55">
        <f t="shared" si="584"/>
        <v>0</v>
      </c>
      <c r="X396" s="55">
        <f t="shared" si="584"/>
        <v>0</v>
      </c>
      <c r="Y396" s="55">
        <f t="shared" si="584"/>
        <v>0</v>
      </c>
      <c r="Z396" s="55">
        <f t="shared" si="584"/>
        <v>0</v>
      </c>
      <c r="AA396" s="55">
        <f t="shared" si="584"/>
        <v>0</v>
      </c>
      <c r="AB396" s="55">
        <f t="shared" si="584"/>
        <v>0</v>
      </c>
      <c r="AC396" s="55">
        <f t="shared" si="584"/>
        <v>0</v>
      </c>
      <c r="AD396" s="55">
        <f t="shared" si="584"/>
        <v>0</v>
      </c>
      <c r="AE396" s="55"/>
      <c r="AF396" s="55">
        <f t="shared" si="584"/>
        <v>0</v>
      </c>
      <c r="AG396" s="55">
        <f t="shared" si="584"/>
        <v>0</v>
      </c>
      <c r="AH396" s="55">
        <f t="shared" si="584"/>
        <v>0</v>
      </c>
      <c r="AI396" s="55">
        <f t="shared" si="584"/>
        <v>0</v>
      </c>
      <c r="AJ396" s="55">
        <f t="shared" si="584"/>
        <v>0</v>
      </c>
      <c r="AK396" s="55">
        <f t="shared" si="584"/>
        <v>0</v>
      </c>
      <c r="AL396" s="55">
        <f t="shared" si="584"/>
        <v>0</v>
      </c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8"/>
      <c r="BH396" s="58"/>
      <c r="BI396" s="58"/>
      <c r="BJ396" s="58"/>
      <c r="BK396" s="58"/>
      <c r="BL396" s="58"/>
      <c r="BM396" s="58"/>
      <c r="BN396" s="57"/>
      <c r="BO396" s="57"/>
      <c r="BP396" s="57"/>
      <c r="BQ396" s="57"/>
      <c r="BR396" s="57"/>
      <c r="BS396" s="57"/>
      <c r="BT396" s="55"/>
      <c r="BU396" s="55"/>
      <c r="BV396" s="55"/>
      <c r="BW396" s="55"/>
      <c r="BX396" s="55"/>
      <c r="BY396" s="55"/>
      <c r="BZ396" s="55"/>
      <c r="CA396" s="57"/>
      <c r="CB396" s="57"/>
      <c r="CC396" s="57"/>
      <c r="CD396" s="57"/>
      <c r="CE396" s="57"/>
      <c r="CF396" s="57"/>
      <c r="CG396" s="57"/>
      <c r="CH396" s="57"/>
      <c r="CI396" s="57"/>
      <c r="CJ396" s="57"/>
      <c r="CK396" s="57"/>
      <c r="CL396" s="57"/>
      <c r="CM396" s="57"/>
      <c r="CN396" s="57"/>
      <c r="CO396" s="57"/>
      <c r="CP396" s="57"/>
      <c r="CQ396" s="57"/>
      <c r="CR396" s="57"/>
      <c r="CS396" s="57"/>
      <c r="CT396" s="57"/>
      <c r="CU396" s="57"/>
      <c r="CV396" s="57"/>
      <c r="CW396" s="57"/>
      <c r="CX396" s="57"/>
      <c r="CY396" s="57"/>
      <c r="CZ396" s="57"/>
      <c r="DA396" s="57"/>
      <c r="DB396" s="57"/>
      <c r="DC396" s="57"/>
      <c r="DD396" s="57"/>
      <c r="DE396" s="57"/>
      <c r="DF396" s="57"/>
    </row>
    <row r="397" spans="1:110" s="12" customFormat="1" ht="48" hidden="1" customHeight="1">
      <c r="A397" s="63" t="s">
        <v>170</v>
      </c>
      <c r="B397" s="64" t="s">
        <v>156</v>
      </c>
      <c r="C397" s="64" t="s">
        <v>164</v>
      </c>
      <c r="D397" s="65" t="s">
        <v>222</v>
      </c>
      <c r="E397" s="64" t="s">
        <v>171</v>
      </c>
      <c r="F397" s="55">
        <v>1617</v>
      </c>
      <c r="G397" s="55">
        <f>H397-F397</f>
        <v>51126</v>
      </c>
      <c r="H397" s="55">
        <v>52743</v>
      </c>
      <c r="I397" s="55">
        <v>50000</v>
      </c>
      <c r="J397" s="55">
        <v>4263</v>
      </c>
      <c r="K397" s="57"/>
      <c r="L397" s="57"/>
      <c r="M397" s="55">
        <v>4263</v>
      </c>
      <c r="N397" s="55">
        <f>O397-M397</f>
        <v>-4263</v>
      </c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8"/>
      <c r="BH397" s="58"/>
      <c r="BI397" s="58"/>
      <c r="BJ397" s="58"/>
      <c r="BK397" s="58"/>
      <c r="BL397" s="58"/>
      <c r="BM397" s="58"/>
      <c r="BN397" s="57"/>
      <c r="BO397" s="57"/>
      <c r="BP397" s="57"/>
      <c r="BQ397" s="57"/>
      <c r="BR397" s="57"/>
      <c r="BS397" s="57"/>
      <c r="BT397" s="55"/>
      <c r="BU397" s="55"/>
      <c r="BV397" s="55"/>
      <c r="BW397" s="55"/>
      <c r="BX397" s="55"/>
      <c r="BY397" s="55"/>
      <c r="BZ397" s="55"/>
      <c r="CA397" s="57"/>
      <c r="CB397" s="57"/>
      <c r="CC397" s="57"/>
      <c r="CD397" s="57"/>
      <c r="CE397" s="57"/>
      <c r="CF397" s="57"/>
      <c r="CG397" s="57"/>
      <c r="CH397" s="57"/>
      <c r="CI397" s="57"/>
      <c r="CJ397" s="57"/>
      <c r="CK397" s="57"/>
      <c r="CL397" s="57"/>
      <c r="CM397" s="57"/>
      <c r="CN397" s="57"/>
      <c r="CO397" s="57"/>
      <c r="CP397" s="57"/>
      <c r="CQ397" s="57"/>
      <c r="CR397" s="57"/>
      <c r="CS397" s="57"/>
      <c r="CT397" s="57"/>
      <c r="CU397" s="57"/>
      <c r="CV397" s="57"/>
      <c r="CW397" s="57"/>
      <c r="CX397" s="57"/>
      <c r="CY397" s="57"/>
      <c r="CZ397" s="57"/>
      <c r="DA397" s="57"/>
      <c r="DB397" s="57"/>
      <c r="DC397" s="57"/>
      <c r="DD397" s="57"/>
      <c r="DE397" s="57"/>
      <c r="DF397" s="57"/>
    </row>
    <row r="398" spans="1:110" s="12" customFormat="1" ht="22.5" customHeight="1">
      <c r="A398" s="63" t="s">
        <v>128</v>
      </c>
      <c r="B398" s="64" t="s">
        <v>156</v>
      </c>
      <c r="C398" s="64" t="s">
        <v>164</v>
      </c>
      <c r="D398" s="65" t="s">
        <v>129</v>
      </c>
      <c r="E398" s="64"/>
      <c r="F398" s="55"/>
      <c r="G398" s="55"/>
      <c r="H398" s="55"/>
      <c r="I398" s="55"/>
      <c r="J398" s="55"/>
      <c r="K398" s="57"/>
      <c r="L398" s="57"/>
      <c r="M398" s="55"/>
      <c r="N398" s="55">
        <f t="shared" ref="N398:AD399" si="585">N399</f>
        <v>7345</v>
      </c>
      <c r="O398" s="55">
        <f t="shared" si="585"/>
        <v>7345</v>
      </c>
      <c r="P398" s="55">
        <f t="shared" si="585"/>
        <v>0</v>
      </c>
      <c r="Q398" s="55">
        <f t="shared" si="585"/>
        <v>7345</v>
      </c>
      <c r="R398" s="55">
        <f t="shared" si="585"/>
        <v>0</v>
      </c>
      <c r="S398" s="55">
        <f t="shared" si="585"/>
        <v>0</v>
      </c>
      <c r="T398" s="55">
        <f t="shared" si="585"/>
        <v>7345</v>
      </c>
      <c r="U398" s="55">
        <f t="shared" si="585"/>
        <v>7345</v>
      </c>
      <c r="V398" s="55">
        <f t="shared" si="585"/>
        <v>0</v>
      </c>
      <c r="W398" s="55">
        <f t="shared" si="585"/>
        <v>0</v>
      </c>
      <c r="X398" s="55">
        <f t="shared" si="585"/>
        <v>7345</v>
      </c>
      <c r="Y398" s="55">
        <f t="shared" si="585"/>
        <v>7345</v>
      </c>
      <c r="Z398" s="55">
        <f t="shared" si="585"/>
        <v>0</v>
      </c>
      <c r="AA398" s="55">
        <f t="shared" si="585"/>
        <v>7345</v>
      </c>
      <c r="AB398" s="55">
        <f t="shared" si="585"/>
        <v>7345</v>
      </c>
      <c r="AC398" s="55">
        <f t="shared" si="585"/>
        <v>0</v>
      </c>
      <c r="AD398" s="55">
        <f t="shared" si="585"/>
        <v>0</v>
      </c>
      <c r="AE398" s="55"/>
      <c r="AF398" s="55">
        <f t="shared" ref="AC398:AR399" si="586">AF399</f>
        <v>7345</v>
      </c>
      <c r="AG398" s="55">
        <f t="shared" si="586"/>
        <v>0</v>
      </c>
      <c r="AH398" s="55">
        <f t="shared" si="586"/>
        <v>7345</v>
      </c>
      <c r="AI398" s="55">
        <f t="shared" si="586"/>
        <v>0</v>
      </c>
      <c r="AJ398" s="55">
        <f t="shared" si="586"/>
        <v>0</v>
      </c>
      <c r="AK398" s="55">
        <f t="shared" si="586"/>
        <v>7345</v>
      </c>
      <c r="AL398" s="55">
        <f t="shared" si="586"/>
        <v>0</v>
      </c>
      <c r="AM398" s="55">
        <f t="shared" si="586"/>
        <v>-3096</v>
      </c>
      <c r="AN398" s="55">
        <f t="shared" si="586"/>
        <v>4249</v>
      </c>
      <c r="AO398" s="55">
        <f t="shared" si="586"/>
        <v>0</v>
      </c>
      <c r="AP398" s="55">
        <f t="shared" si="586"/>
        <v>0</v>
      </c>
      <c r="AQ398" s="55">
        <f t="shared" si="586"/>
        <v>4249</v>
      </c>
      <c r="AR398" s="55">
        <f t="shared" si="586"/>
        <v>0</v>
      </c>
      <c r="AS398" s="55">
        <f t="shared" ref="AR398:BG399" si="587">AS399</f>
        <v>0</v>
      </c>
      <c r="AT398" s="55">
        <f t="shared" si="587"/>
        <v>4249</v>
      </c>
      <c r="AU398" s="55">
        <f t="shared" si="587"/>
        <v>0</v>
      </c>
      <c r="AV398" s="55">
        <f t="shared" si="587"/>
        <v>0</v>
      </c>
      <c r="AW398" s="55">
        <f t="shared" si="587"/>
        <v>0</v>
      </c>
      <c r="AX398" s="55">
        <f t="shared" si="587"/>
        <v>0</v>
      </c>
      <c r="AY398" s="55">
        <f t="shared" si="587"/>
        <v>4249</v>
      </c>
      <c r="AZ398" s="55">
        <f t="shared" si="587"/>
        <v>0</v>
      </c>
      <c r="BA398" s="55">
        <f t="shared" si="587"/>
        <v>0</v>
      </c>
      <c r="BB398" s="55">
        <f t="shared" si="587"/>
        <v>0</v>
      </c>
      <c r="BC398" s="55">
        <f t="shared" si="587"/>
        <v>0</v>
      </c>
      <c r="BD398" s="55">
        <f t="shared" si="587"/>
        <v>0</v>
      </c>
      <c r="BE398" s="55">
        <f t="shared" si="587"/>
        <v>4249</v>
      </c>
      <c r="BF398" s="55">
        <f t="shared" si="587"/>
        <v>0</v>
      </c>
      <c r="BG398" s="55">
        <f t="shared" si="587"/>
        <v>0</v>
      </c>
      <c r="BH398" s="55">
        <f t="shared" ref="BF398:BX399" si="588">BH399</f>
        <v>0</v>
      </c>
      <c r="BI398" s="55">
        <f t="shared" si="588"/>
        <v>0</v>
      </c>
      <c r="BJ398" s="55">
        <f t="shared" si="588"/>
        <v>0</v>
      </c>
      <c r="BK398" s="55">
        <f t="shared" si="588"/>
        <v>0</v>
      </c>
      <c r="BL398" s="55">
        <f t="shared" si="588"/>
        <v>4249</v>
      </c>
      <c r="BM398" s="55">
        <f t="shared" si="588"/>
        <v>0</v>
      </c>
      <c r="BN398" s="55">
        <f t="shared" si="588"/>
        <v>0</v>
      </c>
      <c r="BO398" s="55">
        <f t="shared" si="588"/>
        <v>0</v>
      </c>
      <c r="BP398" s="55">
        <f t="shared" si="588"/>
        <v>0</v>
      </c>
      <c r="BQ398" s="55">
        <f t="shared" si="588"/>
        <v>0</v>
      </c>
      <c r="BR398" s="55">
        <f t="shared" si="588"/>
        <v>4249</v>
      </c>
      <c r="BS398" s="55">
        <f t="shared" si="588"/>
        <v>0</v>
      </c>
      <c r="BT398" s="55">
        <f t="shared" si="588"/>
        <v>100</v>
      </c>
      <c r="BU398" s="55">
        <f t="shared" si="588"/>
        <v>0</v>
      </c>
      <c r="BV398" s="55">
        <f t="shared" si="588"/>
        <v>0</v>
      </c>
      <c r="BW398" s="55">
        <f t="shared" si="588"/>
        <v>0</v>
      </c>
      <c r="BX398" s="55">
        <f t="shared" si="588"/>
        <v>0</v>
      </c>
      <c r="BY398" s="55">
        <f t="shared" ref="BT398:CI399" si="589">BY399</f>
        <v>4349</v>
      </c>
      <c r="BZ398" s="55">
        <f t="shared" si="589"/>
        <v>0</v>
      </c>
      <c r="CA398" s="55">
        <f t="shared" si="589"/>
        <v>0</v>
      </c>
      <c r="CB398" s="55">
        <f t="shared" si="589"/>
        <v>0</v>
      </c>
      <c r="CC398" s="55">
        <f t="shared" si="589"/>
        <v>0</v>
      </c>
      <c r="CD398" s="55">
        <f t="shared" si="589"/>
        <v>0</v>
      </c>
      <c r="CE398" s="55">
        <f t="shared" si="589"/>
        <v>0</v>
      </c>
      <c r="CF398" s="55">
        <f t="shared" si="589"/>
        <v>4349</v>
      </c>
      <c r="CG398" s="55">
        <f t="shared" si="589"/>
        <v>0</v>
      </c>
      <c r="CH398" s="55">
        <f t="shared" si="589"/>
        <v>0</v>
      </c>
      <c r="CI398" s="55">
        <f t="shared" si="589"/>
        <v>-3</v>
      </c>
      <c r="CJ398" s="55">
        <f t="shared" ref="CG398:CV399" si="590">CJ399</f>
        <v>0</v>
      </c>
      <c r="CK398" s="55"/>
      <c r="CL398" s="55"/>
      <c r="CM398" s="55">
        <f t="shared" si="590"/>
        <v>0</v>
      </c>
      <c r="CN398" s="55">
        <f t="shared" si="590"/>
        <v>0</v>
      </c>
      <c r="CO398" s="55">
        <f t="shared" si="590"/>
        <v>4346</v>
      </c>
      <c r="CP398" s="55">
        <f t="shared" si="590"/>
        <v>0</v>
      </c>
      <c r="CQ398" s="55">
        <f t="shared" si="590"/>
        <v>0</v>
      </c>
      <c r="CR398" s="55">
        <f t="shared" si="590"/>
        <v>0</v>
      </c>
      <c r="CS398" s="55">
        <f t="shared" si="590"/>
        <v>0</v>
      </c>
      <c r="CT398" s="55">
        <f t="shared" si="590"/>
        <v>0</v>
      </c>
      <c r="CU398" s="55">
        <f t="shared" si="590"/>
        <v>0</v>
      </c>
      <c r="CV398" s="55">
        <f t="shared" si="590"/>
        <v>0</v>
      </c>
      <c r="CW398" s="55">
        <f t="shared" ref="CP398:DE399" si="591">CW399</f>
        <v>4346</v>
      </c>
      <c r="CX398" s="55">
        <f t="shared" si="591"/>
        <v>0</v>
      </c>
      <c r="CY398" s="55">
        <f t="shared" si="591"/>
        <v>0</v>
      </c>
      <c r="CZ398" s="55">
        <f t="shared" si="591"/>
        <v>0</v>
      </c>
      <c r="DA398" s="55">
        <f t="shared" si="591"/>
        <v>0</v>
      </c>
      <c r="DB398" s="55">
        <f t="shared" si="591"/>
        <v>0</v>
      </c>
      <c r="DC398" s="55">
        <f t="shared" si="591"/>
        <v>0</v>
      </c>
      <c r="DD398" s="55">
        <f t="shared" si="591"/>
        <v>0</v>
      </c>
      <c r="DE398" s="55">
        <f t="shared" si="591"/>
        <v>4346</v>
      </c>
      <c r="DF398" s="55">
        <f t="shared" ref="CX398:DF399" si="592">DF399</f>
        <v>0</v>
      </c>
    </row>
    <row r="399" spans="1:110" s="12" customFormat="1" ht="36" customHeight="1">
      <c r="A399" s="63" t="s">
        <v>363</v>
      </c>
      <c r="B399" s="64" t="s">
        <v>156</v>
      </c>
      <c r="C399" s="64" t="s">
        <v>164</v>
      </c>
      <c r="D399" s="65" t="s">
        <v>338</v>
      </c>
      <c r="E399" s="64"/>
      <c r="F399" s="55"/>
      <c r="G399" s="55"/>
      <c r="H399" s="55"/>
      <c r="I399" s="55"/>
      <c r="J399" s="55"/>
      <c r="K399" s="57"/>
      <c r="L399" s="57"/>
      <c r="M399" s="55"/>
      <c r="N399" s="55">
        <f t="shared" si="585"/>
        <v>7345</v>
      </c>
      <c r="O399" s="55">
        <f t="shared" si="585"/>
        <v>7345</v>
      </c>
      <c r="P399" s="55">
        <f t="shared" si="585"/>
        <v>0</v>
      </c>
      <c r="Q399" s="55">
        <f t="shared" si="585"/>
        <v>7345</v>
      </c>
      <c r="R399" s="55">
        <f t="shared" si="585"/>
        <v>0</v>
      </c>
      <c r="S399" s="55">
        <f t="shared" si="585"/>
        <v>0</v>
      </c>
      <c r="T399" s="55">
        <f t="shared" si="585"/>
        <v>7345</v>
      </c>
      <c r="U399" s="55">
        <f t="shared" si="585"/>
        <v>7345</v>
      </c>
      <c r="V399" s="55">
        <f t="shared" si="585"/>
        <v>0</v>
      </c>
      <c r="W399" s="55">
        <f t="shared" si="585"/>
        <v>0</v>
      </c>
      <c r="X399" s="55">
        <f t="shared" si="585"/>
        <v>7345</v>
      </c>
      <c r="Y399" s="55">
        <f t="shared" si="585"/>
        <v>7345</v>
      </c>
      <c r="Z399" s="55">
        <f t="shared" si="585"/>
        <v>0</v>
      </c>
      <c r="AA399" s="55">
        <f t="shared" si="585"/>
        <v>7345</v>
      </c>
      <c r="AB399" s="55">
        <f t="shared" si="585"/>
        <v>7345</v>
      </c>
      <c r="AC399" s="55">
        <f t="shared" si="586"/>
        <v>0</v>
      </c>
      <c r="AD399" s="55">
        <f t="shared" si="586"/>
        <v>0</v>
      </c>
      <c r="AE399" s="55"/>
      <c r="AF399" s="55">
        <f t="shared" si="586"/>
        <v>7345</v>
      </c>
      <c r="AG399" s="55">
        <f t="shared" si="586"/>
        <v>0</v>
      </c>
      <c r="AH399" s="55">
        <f t="shared" si="586"/>
        <v>7345</v>
      </c>
      <c r="AI399" s="55">
        <f t="shared" si="586"/>
        <v>0</v>
      </c>
      <c r="AJ399" s="55">
        <f t="shared" si="586"/>
        <v>0</v>
      </c>
      <c r="AK399" s="55">
        <f t="shared" si="586"/>
        <v>7345</v>
      </c>
      <c r="AL399" s="55">
        <f t="shared" si="586"/>
        <v>0</v>
      </c>
      <c r="AM399" s="55">
        <f t="shared" si="586"/>
        <v>-3096</v>
      </c>
      <c r="AN399" s="55">
        <f t="shared" si="586"/>
        <v>4249</v>
      </c>
      <c r="AO399" s="55">
        <f t="shared" si="586"/>
        <v>0</v>
      </c>
      <c r="AP399" s="55">
        <f t="shared" si="586"/>
        <v>0</v>
      </c>
      <c r="AQ399" s="55">
        <f t="shared" si="586"/>
        <v>4249</v>
      </c>
      <c r="AR399" s="55">
        <f t="shared" si="587"/>
        <v>0</v>
      </c>
      <c r="AS399" s="55">
        <f t="shared" si="587"/>
        <v>0</v>
      </c>
      <c r="AT399" s="55">
        <f t="shared" si="587"/>
        <v>4249</v>
      </c>
      <c r="AU399" s="55">
        <f t="shared" si="587"/>
        <v>0</v>
      </c>
      <c r="AV399" s="55">
        <f t="shared" si="587"/>
        <v>0</v>
      </c>
      <c r="AW399" s="55">
        <f t="shared" si="587"/>
        <v>0</v>
      </c>
      <c r="AX399" s="55">
        <f t="shared" si="587"/>
        <v>0</v>
      </c>
      <c r="AY399" s="55">
        <f t="shared" si="587"/>
        <v>4249</v>
      </c>
      <c r="AZ399" s="55">
        <f t="shared" si="587"/>
        <v>0</v>
      </c>
      <c r="BA399" s="55">
        <f t="shared" si="587"/>
        <v>0</v>
      </c>
      <c r="BB399" s="55">
        <f t="shared" si="587"/>
        <v>0</v>
      </c>
      <c r="BC399" s="55">
        <f t="shared" si="587"/>
        <v>0</v>
      </c>
      <c r="BD399" s="55">
        <f t="shared" si="587"/>
        <v>0</v>
      </c>
      <c r="BE399" s="55">
        <f t="shared" si="587"/>
        <v>4249</v>
      </c>
      <c r="BF399" s="55">
        <f t="shared" si="588"/>
        <v>0</v>
      </c>
      <c r="BG399" s="55">
        <f t="shared" si="588"/>
        <v>0</v>
      </c>
      <c r="BH399" s="55">
        <f t="shared" si="588"/>
        <v>0</v>
      </c>
      <c r="BI399" s="55">
        <f t="shared" si="588"/>
        <v>0</v>
      </c>
      <c r="BJ399" s="55">
        <f t="shared" si="588"/>
        <v>0</v>
      </c>
      <c r="BK399" s="55">
        <f t="shared" si="588"/>
        <v>0</v>
      </c>
      <c r="BL399" s="55">
        <f t="shared" si="588"/>
        <v>4249</v>
      </c>
      <c r="BM399" s="55">
        <f t="shared" si="588"/>
        <v>0</v>
      </c>
      <c r="BN399" s="55">
        <f t="shared" si="588"/>
        <v>0</v>
      </c>
      <c r="BO399" s="55">
        <f t="shared" si="588"/>
        <v>0</v>
      </c>
      <c r="BP399" s="55">
        <f t="shared" si="588"/>
        <v>0</v>
      </c>
      <c r="BQ399" s="55">
        <f t="shared" si="588"/>
        <v>0</v>
      </c>
      <c r="BR399" s="55">
        <f t="shared" si="588"/>
        <v>4249</v>
      </c>
      <c r="BS399" s="55">
        <f t="shared" si="588"/>
        <v>0</v>
      </c>
      <c r="BT399" s="55">
        <f t="shared" si="589"/>
        <v>100</v>
      </c>
      <c r="BU399" s="55">
        <f t="shared" si="589"/>
        <v>0</v>
      </c>
      <c r="BV399" s="55">
        <f t="shared" si="589"/>
        <v>0</v>
      </c>
      <c r="BW399" s="55">
        <f t="shared" si="589"/>
        <v>0</v>
      </c>
      <c r="BX399" s="55">
        <f t="shared" si="589"/>
        <v>0</v>
      </c>
      <c r="BY399" s="55">
        <f t="shared" si="589"/>
        <v>4349</v>
      </c>
      <c r="BZ399" s="55">
        <f t="shared" si="589"/>
        <v>0</v>
      </c>
      <c r="CA399" s="55">
        <f t="shared" si="589"/>
        <v>0</v>
      </c>
      <c r="CB399" s="55">
        <f t="shared" si="589"/>
        <v>0</v>
      </c>
      <c r="CC399" s="55">
        <f t="shared" si="589"/>
        <v>0</v>
      </c>
      <c r="CD399" s="55">
        <f t="shared" si="589"/>
        <v>0</v>
      </c>
      <c r="CE399" s="55">
        <f t="shared" si="589"/>
        <v>0</v>
      </c>
      <c r="CF399" s="55">
        <f t="shared" si="589"/>
        <v>4349</v>
      </c>
      <c r="CG399" s="55">
        <f t="shared" si="590"/>
        <v>0</v>
      </c>
      <c r="CH399" s="55">
        <f t="shared" si="590"/>
        <v>0</v>
      </c>
      <c r="CI399" s="55">
        <f t="shared" si="590"/>
        <v>-3</v>
      </c>
      <c r="CJ399" s="55">
        <f t="shared" si="590"/>
        <v>0</v>
      </c>
      <c r="CK399" s="55"/>
      <c r="CL399" s="55"/>
      <c r="CM399" s="55">
        <f t="shared" si="590"/>
        <v>0</v>
      </c>
      <c r="CN399" s="55">
        <f t="shared" si="590"/>
        <v>0</v>
      </c>
      <c r="CO399" s="55">
        <f t="shared" si="590"/>
        <v>4346</v>
      </c>
      <c r="CP399" s="55">
        <f t="shared" si="591"/>
        <v>0</v>
      </c>
      <c r="CQ399" s="55">
        <f t="shared" si="591"/>
        <v>0</v>
      </c>
      <c r="CR399" s="55">
        <f t="shared" si="591"/>
        <v>0</v>
      </c>
      <c r="CS399" s="55">
        <f t="shared" si="591"/>
        <v>0</v>
      </c>
      <c r="CT399" s="55">
        <f t="shared" si="591"/>
        <v>0</v>
      </c>
      <c r="CU399" s="55">
        <f t="shared" si="591"/>
        <v>0</v>
      </c>
      <c r="CV399" s="55">
        <f t="shared" si="591"/>
        <v>0</v>
      </c>
      <c r="CW399" s="55">
        <f t="shared" si="591"/>
        <v>4346</v>
      </c>
      <c r="CX399" s="55">
        <f t="shared" si="592"/>
        <v>0</v>
      </c>
      <c r="CY399" s="55">
        <f t="shared" si="592"/>
        <v>0</v>
      </c>
      <c r="CZ399" s="55">
        <f t="shared" si="592"/>
        <v>0</v>
      </c>
      <c r="DA399" s="55">
        <f t="shared" si="592"/>
        <v>0</v>
      </c>
      <c r="DB399" s="55">
        <f t="shared" si="592"/>
        <v>0</v>
      </c>
      <c r="DC399" s="55">
        <f t="shared" si="592"/>
        <v>0</v>
      </c>
      <c r="DD399" s="55">
        <f t="shared" si="592"/>
        <v>0</v>
      </c>
      <c r="DE399" s="55">
        <f t="shared" si="592"/>
        <v>4346</v>
      </c>
      <c r="DF399" s="55">
        <f t="shared" si="592"/>
        <v>0</v>
      </c>
    </row>
    <row r="400" spans="1:110" s="12" customFormat="1" ht="57" customHeight="1">
      <c r="A400" s="63" t="s">
        <v>144</v>
      </c>
      <c r="B400" s="64" t="s">
        <v>156</v>
      </c>
      <c r="C400" s="64" t="s">
        <v>164</v>
      </c>
      <c r="D400" s="65" t="s">
        <v>338</v>
      </c>
      <c r="E400" s="64" t="s">
        <v>145</v>
      </c>
      <c r="F400" s="55"/>
      <c r="G400" s="55"/>
      <c r="H400" s="55"/>
      <c r="I400" s="55"/>
      <c r="J400" s="55"/>
      <c r="K400" s="57"/>
      <c r="L400" s="57"/>
      <c r="M400" s="55"/>
      <c r="N400" s="55">
        <f>O400-M400</f>
        <v>7345</v>
      </c>
      <c r="O400" s="55">
        <v>7345</v>
      </c>
      <c r="P400" s="55"/>
      <c r="Q400" s="55">
        <v>7345</v>
      </c>
      <c r="R400" s="57"/>
      <c r="S400" s="57"/>
      <c r="T400" s="55">
        <f>O400+R400</f>
        <v>7345</v>
      </c>
      <c r="U400" s="55">
        <f>Q400+S400</f>
        <v>7345</v>
      </c>
      <c r="V400" s="57"/>
      <c r="W400" s="57"/>
      <c r="X400" s="55">
        <f>T400+V400</f>
        <v>7345</v>
      </c>
      <c r="Y400" s="55">
        <f>U400+W400</f>
        <v>7345</v>
      </c>
      <c r="Z400" s="57"/>
      <c r="AA400" s="55">
        <f>X400+Z400</f>
        <v>7345</v>
      </c>
      <c r="AB400" s="55">
        <f>Y400</f>
        <v>7345</v>
      </c>
      <c r="AC400" s="57"/>
      <c r="AD400" s="57"/>
      <c r="AE400" s="57"/>
      <c r="AF400" s="55">
        <f>AA400+AC400</f>
        <v>7345</v>
      </c>
      <c r="AG400" s="57"/>
      <c r="AH400" s="55">
        <f>AB400</f>
        <v>7345</v>
      </c>
      <c r="AI400" s="57"/>
      <c r="AJ400" s="57"/>
      <c r="AK400" s="55">
        <f>AF400+AI400</f>
        <v>7345</v>
      </c>
      <c r="AL400" s="55">
        <f>AG400</f>
        <v>0</v>
      </c>
      <c r="AM400" s="55">
        <f>AN400-AK400</f>
        <v>-3096</v>
      </c>
      <c r="AN400" s="55">
        <v>4249</v>
      </c>
      <c r="AO400" s="57"/>
      <c r="AP400" s="57"/>
      <c r="AQ400" s="55">
        <f>AN400+AP400</f>
        <v>4249</v>
      </c>
      <c r="AR400" s="56">
        <f>AO400</f>
        <v>0</v>
      </c>
      <c r="AS400" s="57"/>
      <c r="AT400" s="55">
        <f>AQ400+AS400</f>
        <v>4249</v>
      </c>
      <c r="AU400" s="56">
        <f>AR400</f>
        <v>0</v>
      </c>
      <c r="AV400" s="57"/>
      <c r="AW400" s="57"/>
      <c r="AX400" s="57"/>
      <c r="AY400" s="55">
        <f>AT400+AV400+AW400+AX400</f>
        <v>4249</v>
      </c>
      <c r="AZ400" s="55">
        <f>AU400+AX400</f>
        <v>0</v>
      </c>
      <c r="BA400" s="57"/>
      <c r="BB400" s="57"/>
      <c r="BC400" s="57"/>
      <c r="BD400" s="57"/>
      <c r="BE400" s="55">
        <f>AY400+BA400+BB400+BC400+BD400</f>
        <v>4249</v>
      </c>
      <c r="BF400" s="56">
        <f>AZ400+BD400</f>
        <v>0</v>
      </c>
      <c r="BG400" s="55"/>
      <c r="BH400" s="55"/>
      <c r="BI400" s="58"/>
      <c r="BJ400" s="58"/>
      <c r="BK400" s="58"/>
      <c r="BL400" s="55">
        <f>BE400+BG400+BH400+BI400+BJ400+BK400</f>
        <v>4249</v>
      </c>
      <c r="BM400" s="55">
        <f>BF400+BK400</f>
        <v>0</v>
      </c>
      <c r="BN400" s="57"/>
      <c r="BO400" s="57"/>
      <c r="BP400" s="57"/>
      <c r="BQ400" s="57"/>
      <c r="BR400" s="55">
        <f>BL400+BN400+BO400+BP400+BQ400</f>
        <v>4249</v>
      </c>
      <c r="BS400" s="55">
        <f>BM400+BQ400</f>
        <v>0</v>
      </c>
      <c r="BT400" s="55">
        <v>100</v>
      </c>
      <c r="BU400" s="55"/>
      <c r="BV400" s="55"/>
      <c r="BW400" s="55"/>
      <c r="BX400" s="55"/>
      <c r="BY400" s="55">
        <f>BR400+BT400+BU400+BV400+BW400+BX400</f>
        <v>4349</v>
      </c>
      <c r="BZ400" s="55">
        <f>BS400+BX400</f>
        <v>0</v>
      </c>
      <c r="CA400" s="57"/>
      <c r="CB400" s="57"/>
      <c r="CC400" s="57"/>
      <c r="CD400" s="57"/>
      <c r="CE400" s="57"/>
      <c r="CF400" s="55">
        <f>BY400+CA400+CB400+CC400+CE400</f>
        <v>4349</v>
      </c>
      <c r="CG400" s="55">
        <f>BZ400+CE400</f>
        <v>0</v>
      </c>
      <c r="CH400" s="57"/>
      <c r="CI400" s="56">
        <v>-3</v>
      </c>
      <c r="CJ400" s="57"/>
      <c r="CK400" s="57"/>
      <c r="CL400" s="57"/>
      <c r="CM400" s="57"/>
      <c r="CN400" s="57"/>
      <c r="CO400" s="55">
        <f>CF400+CH400+CI400+CJ400+CM400+CN400</f>
        <v>4346</v>
      </c>
      <c r="CP400" s="55">
        <f>CG400+CN400</f>
        <v>0</v>
      </c>
      <c r="CQ400" s="55"/>
      <c r="CR400" s="57"/>
      <c r="CS400" s="57"/>
      <c r="CT400" s="57"/>
      <c r="CU400" s="57"/>
      <c r="CV400" s="57"/>
      <c r="CW400" s="55">
        <f>CO400+CQ400+CR400+CS400+CT400+CU400+CV400</f>
        <v>4346</v>
      </c>
      <c r="CX400" s="55">
        <f>CP400+CV400</f>
        <v>0</v>
      </c>
      <c r="CY400" s="55"/>
      <c r="CZ400" s="57"/>
      <c r="DA400" s="57"/>
      <c r="DB400" s="57"/>
      <c r="DC400" s="57"/>
      <c r="DD400" s="57"/>
      <c r="DE400" s="55">
        <f>CW400+CY400+CZ400+DA400+DB400+DC400+DD400</f>
        <v>4346</v>
      </c>
      <c r="DF400" s="55">
        <f>CX400+DD400</f>
        <v>0</v>
      </c>
    </row>
    <row r="401" spans="1:110">
      <c r="A401" s="91"/>
      <c r="B401" s="92"/>
      <c r="C401" s="92"/>
      <c r="D401" s="93"/>
      <c r="E401" s="92"/>
      <c r="F401" s="38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1"/>
      <c r="AL401" s="41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38"/>
      <c r="BH401" s="38"/>
      <c r="BI401" s="38"/>
      <c r="BJ401" s="38"/>
      <c r="BK401" s="38"/>
      <c r="BL401" s="38"/>
      <c r="BM401" s="38"/>
      <c r="BN401" s="40"/>
      <c r="BO401" s="40"/>
      <c r="BP401" s="40"/>
      <c r="BQ401" s="40"/>
      <c r="BR401" s="40"/>
      <c r="BS401" s="40"/>
      <c r="BT401" s="41"/>
      <c r="BU401" s="41"/>
      <c r="BV401" s="41"/>
      <c r="BW401" s="41"/>
      <c r="BX401" s="41"/>
      <c r="BY401" s="41"/>
      <c r="BZ401" s="41"/>
      <c r="CA401" s="40"/>
      <c r="CB401" s="40"/>
      <c r="CC401" s="40"/>
      <c r="CD401" s="40"/>
      <c r="CE401" s="40"/>
      <c r="CF401" s="40"/>
      <c r="CG401" s="40"/>
      <c r="CH401" s="40"/>
      <c r="CI401" s="40"/>
      <c r="CJ401" s="40"/>
      <c r="CK401" s="40"/>
      <c r="CL401" s="40"/>
      <c r="CM401" s="40"/>
      <c r="CN401" s="40"/>
      <c r="CO401" s="40"/>
      <c r="CP401" s="40"/>
      <c r="CQ401" s="40"/>
      <c r="CR401" s="40"/>
      <c r="CS401" s="40"/>
      <c r="CT401" s="40"/>
      <c r="CU401" s="40"/>
      <c r="CV401" s="40"/>
      <c r="CW401" s="40"/>
      <c r="CX401" s="40"/>
      <c r="CY401" s="40"/>
      <c r="CZ401" s="40"/>
      <c r="DA401" s="40"/>
      <c r="DB401" s="40"/>
      <c r="DC401" s="40"/>
      <c r="DD401" s="40"/>
      <c r="DE401" s="40"/>
      <c r="DF401" s="40"/>
    </row>
    <row r="402" spans="1:110" s="8" customFormat="1" ht="20.25">
      <c r="A402" s="42" t="s">
        <v>67</v>
      </c>
      <c r="B402" s="43" t="s">
        <v>68</v>
      </c>
      <c r="C402" s="43"/>
      <c r="D402" s="44"/>
      <c r="E402" s="43"/>
      <c r="F402" s="123">
        <f t="shared" ref="F402:O402" si="593">F404+F418+F434+F441+F445+F479</f>
        <v>2461012</v>
      </c>
      <c r="G402" s="123">
        <f t="shared" si="593"/>
        <v>266874</v>
      </c>
      <c r="H402" s="123">
        <f t="shared" si="593"/>
        <v>2727886</v>
      </c>
      <c r="I402" s="123">
        <f t="shared" si="593"/>
        <v>0</v>
      </c>
      <c r="J402" s="123">
        <f t="shared" si="593"/>
        <v>2894414</v>
      </c>
      <c r="K402" s="123">
        <f t="shared" si="593"/>
        <v>0</v>
      </c>
      <c r="L402" s="123">
        <f t="shared" si="593"/>
        <v>0</v>
      </c>
      <c r="M402" s="123">
        <f t="shared" si="593"/>
        <v>2894414</v>
      </c>
      <c r="N402" s="123">
        <f t="shared" si="593"/>
        <v>-952513</v>
      </c>
      <c r="O402" s="123">
        <f t="shared" si="593"/>
        <v>1941901</v>
      </c>
      <c r="P402" s="123">
        <f t="shared" ref="P402:U402" si="594">P404+P418+P434+P441+P445+P479</f>
        <v>68735</v>
      </c>
      <c r="Q402" s="123">
        <f t="shared" si="594"/>
        <v>1944401</v>
      </c>
      <c r="R402" s="123">
        <f t="shared" si="594"/>
        <v>-1000</v>
      </c>
      <c r="S402" s="123">
        <f t="shared" si="594"/>
        <v>0</v>
      </c>
      <c r="T402" s="123">
        <f t="shared" si="594"/>
        <v>1940901</v>
      </c>
      <c r="U402" s="123">
        <f t="shared" si="594"/>
        <v>1944401</v>
      </c>
      <c r="V402" s="123">
        <f t="shared" ref="V402:AB402" si="595">V404+V418+V434+V441+V445+V479</f>
        <v>0</v>
      </c>
      <c r="W402" s="123">
        <f t="shared" si="595"/>
        <v>0</v>
      </c>
      <c r="X402" s="123">
        <f t="shared" si="595"/>
        <v>1940901</v>
      </c>
      <c r="Y402" s="123">
        <f t="shared" si="595"/>
        <v>1944401</v>
      </c>
      <c r="Z402" s="123">
        <f t="shared" si="595"/>
        <v>0</v>
      </c>
      <c r="AA402" s="123">
        <f t="shared" si="595"/>
        <v>1940901</v>
      </c>
      <c r="AB402" s="123">
        <f t="shared" si="595"/>
        <v>1944401</v>
      </c>
      <c r="AC402" s="123">
        <f>AC404+AC418+AC434+AC441+AC445+AC479</f>
        <v>-830</v>
      </c>
      <c r="AD402" s="123">
        <f>AD404+AD418+AD434+AD441+AD445+AD479</f>
        <v>0</v>
      </c>
      <c r="AE402" s="123"/>
      <c r="AF402" s="123">
        <f t="shared" ref="AF402:AK402" si="596">AF404+AF418+AF434+AF441+AF445+AF479</f>
        <v>1940071</v>
      </c>
      <c r="AG402" s="123">
        <f t="shared" si="596"/>
        <v>0</v>
      </c>
      <c r="AH402" s="123">
        <f t="shared" si="596"/>
        <v>1943571</v>
      </c>
      <c r="AI402" s="123">
        <f t="shared" si="596"/>
        <v>47380</v>
      </c>
      <c r="AJ402" s="123">
        <f t="shared" si="596"/>
        <v>6263</v>
      </c>
      <c r="AK402" s="123">
        <f t="shared" si="596"/>
        <v>1987451</v>
      </c>
      <c r="AL402" s="123">
        <f t="shared" ref="AL402:BF402" si="597">AL404+AL418+AL434+AL441+AL445+AL479</f>
        <v>0</v>
      </c>
      <c r="AM402" s="123">
        <f t="shared" si="597"/>
        <v>1119008</v>
      </c>
      <c r="AN402" s="123">
        <f t="shared" si="597"/>
        <v>3106459</v>
      </c>
      <c r="AO402" s="123">
        <f t="shared" si="597"/>
        <v>497772</v>
      </c>
      <c r="AP402" s="123">
        <f t="shared" si="597"/>
        <v>0</v>
      </c>
      <c r="AQ402" s="123">
        <f t="shared" si="597"/>
        <v>3106459</v>
      </c>
      <c r="AR402" s="123">
        <f t="shared" si="597"/>
        <v>497772</v>
      </c>
      <c r="AS402" s="123">
        <f t="shared" si="597"/>
        <v>0</v>
      </c>
      <c r="AT402" s="123">
        <f t="shared" si="597"/>
        <v>3106459</v>
      </c>
      <c r="AU402" s="123">
        <f t="shared" si="597"/>
        <v>497772</v>
      </c>
      <c r="AV402" s="123">
        <f t="shared" si="597"/>
        <v>-843</v>
      </c>
      <c r="AW402" s="123">
        <f t="shared" si="597"/>
        <v>0</v>
      </c>
      <c r="AX402" s="123">
        <f t="shared" si="597"/>
        <v>60000</v>
      </c>
      <c r="AY402" s="123">
        <f t="shared" si="597"/>
        <v>3165616</v>
      </c>
      <c r="AZ402" s="123">
        <f t="shared" si="597"/>
        <v>557772</v>
      </c>
      <c r="BA402" s="123">
        <f t="shared" si="597"/>
        <v>5344</v>
      </c>
      <c r="BB402" s="123">
        <f t="shared" si="597"/>
        <v>31868</v>
      </c>
      <c r="BC402" s="123">
        <f t="shared" si="597"/>
        <v>49080</v>
      </c>
      <c r="BD402" s="123">
        <f t="shared" si="597"/>
        <v>22043</v>
      </c>
      <c r="BE402" s="123">
        <f t="shared" si="597"/>
        <v>3273951</v>
      </c>
      <c r="BF402" s="123">
        <f t="shared" si="597"/>
        <v>579815</v>
      </c>
      <c r="BG402" s="123">
        <f t="shared" ref="BG402:BM402" si="598">BG404+BG418+BG434+BG441+BG445+BG479</f>
        <v>0</v>
      </c>
      <c r="BH402" s="123">
        <f t="shared" si="598"/>
        <v>-1285</v>
      </c>
      <c r="BI402" s="123">
        <f t="shared" si="598"/>
        <v>0</v>
      </c>
      <c r="BJ402" s="123">
        <f t="shared" si="598"/>
        <v>0</v>
      </c>
      <c r="BK402" s="123">
        <f t="shared" si="598"/>
        <v>6947</v>
      </c>
      <c r="BL402" s="123">
        <f t="shared" si="598"/>
        <v>3279613</v>
      </c>
      <c r="BM402" s="123">
        <f t="shared" si="598"/>
        <v>586762</v>
      </c>
      <c r="BN402" s="123">
        <f t="shared" ref="BN402:BS402" si="599">BN404+BN418+BN434+BN441+BN445+BN479</f>
        <v>100750</v>
      </c>
      <c r="BO402" s="123">
        <f t="shared" si="599"/>
        <v>15227</v>
      </c>
      <c r="BP402" s="123">
        <f t="shared" si="599"/>
        <v>41331</v>
      </c>
      <c r="BQ402" s="123">
        <f t="shared" si="599"/>
        <v>-87416</v>
      </c>
      <c r="BR402" s="123">
        <f t="shared" si="599"/>
        <v>3349505</v>
      </c>
      <c r="BS402" s="123">
        <f t="shared" si="599"/>
        <v>499346</v>
      </c>
      <c r="BT402" s="123">
        <f t="shared" ref="BT402:BZ402" si="600">BT404+BT418+BT434+BT441+BT445+BT479</f>
        <v>-14107</v>
      </c>
      <c r="BU402" s="123">
        <f>BU404+BU418+BU434+BU441+BU445+BU479</f>
        <v>47391</v>
      </c>
      <c r="BV402" s="123">
        <f>BV404+BV418+BV434+BV441+BV445+BV479</f>
        <v>-3303</v>
      </c>
      <c r="BW402" s="123">
        <f>BW404+BW418+BW434+BW441+BW445+BW479</f>
        <v>46173</v>
      </c>
      <c r="BX402" s="123">
        <f>BX404+BX418+BX434+BX441+BX445+BX479</f>
        <v>44395</v>
      </c>
      <c r="BY402" s="123">
        <f t="shared" si="600"/>
        <v>3470054</v>
      </c>
      <c r="BZ402" s="123">
        <f t="shared" si="600"/>
        <v>543741</v>
      </c>
      <c r="CA402" s="123">
        <f t="shared" ref="CA402:CG402" si="601">CA404+CA418+CA434+CA441+CA445+CA479</f>
        <v>107101</v>
      </c>
      <c r="CB402" s="123">
        <f t="shared" si="601"/>
        <v>-2818</v>
      </c>
      <c r="CC402" s="123">
        <f t="shared" si="601"/>
        <v>-8397</v>
      </c>
      <c r="CD402" s="123">
        <f>CD404+CD418+CD434+CD441+CD445+CD479</f>
        <v>15991</v>
      </c>
      <c r="CE402" s="123">
        <f t="shared" si="601"/>
        <v>7000</v>
      </c>
      <c r="CF402" s="123">
        <f t="shared" si="601"/>
        <v>3588931</v>
      </c>
      <c r="CG402" s="123">
        <f t="shared" si="601"/>
        <v>550741</v>
      </c>
      <c r="CH402" s="123">
        <f t="shared" ref="CH402:CP402" si="602">CH404+CH418+CH434+CH441+CH445+CH479</f>
        <v>1880</v>
      </c>
      <c r="CI402" s="123">
        <f t="shared" si="602"/>
        <v>-3984</v>
      </c>
      <c r="CJ402" s="123">
        <f t="shared" si="602"/>
        <v>-468</v>
      </c>
      <c r="CK402" s="123">
        <f t="shared" si="602"/>
        <v>-3051</v>
      </c>
      <c r="CL402" s="123">
        <f t="shared" si="602"/>
        <v>-55</v>
      </c>
      <c r="CM402" s="123">
        <f t="shared" si="602"/>
        <v>0</v>
      </c>
      <c r="CN402" s="123">
        <f t="shared" si="602"/>
        <v>48714</v>
      </c>
      <c r="CO402" s="123">
        <f t="shared" si="602"/>
        <v>3631967</v>
      </c>
      <c r="CP402" s="123">
        <f t="shared" si="602"/>
        <v>599455</v>
      </c>
      <c r="CQ402" s="123">
        <f t="shared" ref="CQ402:CX402" si="603">CQ404+CQ418+CQ434+CQ441+CQ445+CQ479</f>
        <v>29788</v>
      </c>
      <c r="CR402" s="123">
        <f t="shared" si="603"/>
        <v>-926</v>
      </c>
      <c r="CS402" s="123">
        <f t="shared" si="603"/>
        <v>-34249</v>
      </c>
      <c r="CT402" s="123">
        <f t="shared" si="603"/>
        <v>0</v>
      </c>
      <c r="CU402" s="123">
        <f t="shared" si="603"/>
        <v>0</v>
      </c>
      <c r="CV402" s="123">
        <f t="shared" si="603"/>
        <v>13803</v>
      </c>
      <c r="CW402" s="123">
        <f t="shared" si="603"/>
        <v>3640383</v>
      </c>
      <c r="CX402" s="123">
        <f t="shared" si="603"/>
        <v>613258</v>
      </c>
      <c r="CY402" s="123">
        <f t="shared" ref="CY402:DF402" si="604">CY404+CY418+CY434+CY441+CY445+CY479</f>
        <v>0</v>
      </c>
      <c r="CZ402" s="123">
        <f t="shared" si="604"/>
        <v>-1395</v>
      </c>
      <c r="DA402" s="123">
        <f t="shared" si="604"/>
        <v>0</v>
      </c>
      <c r="DB402" s="123">
        <f t="shared" si="604"/>
        <v>0</v>
      </c>
      <c r="DC402" s="123">
        <f t="shared" si="604"/>
        <v>0</v>
      </c>
      <c r="DD402" s="123">
        <f t="shared" si="604"/>
        <v>79</v>
      </c>
      <c r="DE402" s="123">
        <f t="shared" si="604"/>
        <v>3639067</v>
      </c>
      <c r="DF402" s="123">
        <f t="shared" si="604"/>
        <v>613337</v>
      </c>
    </row>
    <row r="403" spans="1:110" s="8" customFormat="1" ht="12.75" customHeight="1">
      <c r="A403" s="42"/>
      <c r="B403" s="43"/>
      <c r="C403" s="43"/>
      <c r="D403" s="44"/>
      <c r="E403" s="4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  <c r="AC403" s="123"/>
      <c r="AD403" s="123"/>
      <c r="AE403" s="123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123"/>
      <c r="AP403" s="123"/>
      <c r="AQ403" s="123"/>
      <c r="AR403" s="123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2"/>
      <c r="BH403" s="122"/>
      <c r="BI403" s="122"/>
      <c r="BJ403" s="122"/>
      <c r="BK403" s="122"/>
      <c r="BL403" s="122"/>
      <c r="BM403" s="122"/>
      <c r="BN403" s="122"/>
      <c r="BO403" s="122"/>
      <c r="BP403" s="122"/>
      <c r="BQ403" s="122"/>
      <c r="BR403" s="122"/>
      <c r="BS403" s="122"/>
      <c r="BT403" s="121"/>
      <c r="BU403" s="121"/>
      <c r="BV403" s="121"/>
      <c r="BW403" s="121"/>
      <c r="BX403" s="121"/>
      <c r="BY403" s="121"/>
      <c r="BZ403" s="121"/>
      <c r="CA403" s="121"/>
      <c r="CB403" s="121"/>
      <c r="CC403" s="121"/>
      <c r="CD403" s="121"/>
      <c r="CE403" s="121"/>
      <c r="CF403" s="121"/>
      <c r="CG403" s="121"/>
      <c r="CH403" s="121"/>
      <c r="CI403" s="121"/>
      <c r="CJ403" s="121"/>
      <c r="CK403" s="121"/>
      <c r="CL403" s="121"/>
      <c r="CM403" s="121"/>
      <c r="CN403" s="121"/>
      <c r="CO403" s="121"/>
      <c r="CP403" s="121"/>
      <c r="CQ403" s="121"/>
      <c r="CR403" s="121"/>
      <c r="CS403" s="121"/>
      <c r="CT403" s="121"/>
      <c r="CU403" s="121"/>
      <c r="CV403" s="121"/>
      <c r="CW403" s="121"/>
      <c r="CX403" s="121"/>
      <c r="CY403" s="121"/>
      <c r="CZ403" s="121"/>
      <c r="DA403" s="121"/>
      <c r="DB403" s="121"/>
      <c r="DC403" s="121"/>
      <c r="DD403" s="121"/>
      <c r="DE403" s="121"/>
      <c r="DF403" s="121"/>
    </row>
    <row r="404" spans="1:110" s="8" customFormat="1" ht="17.25" customHeight="1">
      <c r="A404" s="49" t="s">
        <v>69</v>
      </c>
      <c r="B404" s="50" t="s">
        <v>143</v>
      </c>
      <c r="C404" s="50" t="s">
        <v>134</v>
      </c>
      <c r="D404" s="61"/>
      <c r="E404" s="50"/>
      <c r="F404" s="62">
        <f t="shared" ref="F404:O404" si="605">F407+F405</f>
        <v>1040864</v>
      </c>
      <c r="G404" s="62">
        <f t="shared" si="605"/>
        <v>23186</v>
      </c>
      <c r="H404" s="62">
        <f t="shared" si="605"/>
        <v>1064050</v>
      </c>
      <c r="I404" s="62">
        <f t="shared" si="605"/>
        <v>0</v>
      </c>
      <c r="J404" s="62">
        <f t="shared" si="605"/>
        <v>1168261</v>
      </c>
      <c r="K404" s="62">
        <f t="shared" si="605"/>
        <v>-68781</v>
      </c>
      <c r="L404" s="62">
        <f t="shared" si="605"/>
        <v>-75065</v>
      </c>
      <c r="M404" s="62">
        <f t="shared" si="605"/>
        <v>1093196</v>
      </c>
      <c r="N404" s="62">
        <f t="shared" si="605"/>
        <v>-276722</v>
      </c>
      <c r="O404" s="62">
        <f t="shared" si="605"/>
        <v>816474</v>
      </c>
      <c r="P404" s="62">
        <f t="shared" ref="P404:U404" si="606">P407+P405</f>
        <v>0</v>
      </c>
      <c r="Q404" s="62">
        <f t="shared" si="606"/>
        <v>837171</v>
      </c>
      <c r="R404" s="62">
        <f t="shared" si="606"/>
        <v>-1000</v>
      </c>
      <c r="S404" s="62">
        <f t="shared" si="606"/>
        <v>0</v>
      </c>
      <c r="T404" s="62">
        <f t="shared" si="606"/>
        <v>815474</v>
      </c>
      <c r="U404" s="62">
        <f t="shared" si="606"/>
        <v>837171</v>
      </c>
      <c r="V404" s="62">
        <f t="shared" ref="V404:AB404" si="607">V407+V405</f>
        <v>0</v>
      </c>
      <c r="W404" s="62">
        <f t="shared" si="607"/>
        <v>0</v>
      </c>
      <c r="X404" s="62">
        <f t="shared" si="607"/>
        <v>815474</v>
      </c>
      <c r="Y404" s="62">
        <f t="shared" si="607"/>
        <v>837171</v>
      </c>
      <c r="Z404" s="62">
        <f t="shared" si="607"/>
        <v>0</v>
      </c>
      <c r="AA404" s="62">
        <f t="shared" si="607"/>
        <v>815474</v>
      </c>
      <c r="AB404" s="62">
        <f t="shared" si="607"/>
        <v>837171</v>
      </c>
      <c r="AC404" s="62">
        <f>AC407+AC405</f>
        <v>0</v>
      </c>
      <c r="AD404" s="62">
        <f>AD407+AD405</f>
        <v>0</v>
      </c>
      <c r="AE404" s="62"/>
      <c r="AF404" s="62">
        <f t="shared" ref="AF404:AK404" si="608">AF407+AF405</f>
        <v>815474</v>
      </c>
      <c r="AG404" s="62">
        <f t="shared" si="608"/>
        <v>0</v>
      </c>
      <c r="AH404" s="62">
        <f t="shared" si="608"/>
        <v>837171</v>
      </c>
      <c r="AI404" s="62">
        <f t="shared" si="608"/>
        <v>47380</v>
      </c>
      <c r="AJ404" s="62">
        <f t="shared" si="608"/>
        <v>6263</v>
      </c>
      <c r="AK404" s="62">
        <f t="shared" si="608"/>
        <v>862854</v>
      </c>
      <c r="AL404" s="62">
        <f>AL407+AL405</f>
        <v>0</v>
      </c>
      <c r="AM404" s="62">
        <f t="shared" ref="AM404:AU404" si="609">AM407+AM405+AM414</f>
        <v>144385</v>
      </c>
      <c r="AN404" s="62">
        <f t="shared" si="609"/>
        <v>1007239</v>
      </c>
      <c r="AO404" s="62">
        <f t="shared" si="609"/>
        <v>16008</v>
      </c>
      <c r="AP404" s="62">
        <f t="shared" si="609"/>
        <v>0</v>
      </c>
      <c r="AQ404" s="62">
        <f t="shared" si="609"/>
        <v>1007239</v>
      </c>
      <c r="AR404" s="62">
        <f t="shared" si="609"/>
        <v>16008</v>
      </c>
      <c r="AS404" s="62">
        <f t="shared" si="609"/>
        <v>0</v>
      </c>
      <c r="AT404" s="62">
        <f t="shared" si="609"/>
        <v>1007239</v>
      </c>
      <c r="AU404" s="62">
        <f t="shared" si="609"/>
        <v>16008</v>
      </c>
      <c r="AV404" s="62">
        <f>AV407+AV405+AV411+AV414</f>
        <v>-40230</v>
      </c>
      <c r="AW404" s="62">
        <f>AW407+AW405+AW411+AW414</f>
        <v>0</v>
      </c>
      <c r="AX404" s="62">
        <f>AX407+AX405+AX411+AX414</f>
        <v>60000</v>
      </c>
      <c r="AY404" s="62">
        <f>AY407+AY405+AY411+AY414</f>
        <v>1027009</v>
      </c>
      <c r="AZ404" s="62">
        <f>AZ407+AZ405+AZ411+AZ414</f>
        <v>76008</v>
      </c>
      <c r="BA404" s="62">
        <f t="shared" ref="BA404:BF404" si="610">BA407+BA405+BA411+BA414</f>
        <v>0</v>
      </c>
      <c r="BB404" s="62">
        <f t="shared" si="610"/>
        <v>9287</v>
      </c>
      <c r="BC404" s="62">
        <f t="shared" si="610"/>
        <v>-6678</v>
      </c>
      <c r="BD404" s="62">
        <f t="shared" si="610"/>
        <v>0</v>
      </c>
      <c r="BE404" s="62">
        <f t="shared" si="610"/>
        <v>1029618</v>
      </c>
      <c r="BF404" s="62">
        <f t="shared" si="610"/>
        <v>76008</v>
      </c>
      <c r="BG404" s="62">
        <f t="shared" ref="BG404:BM404" si="611">BG407+BG405+BG411+BG414</f>
        <v>-12898</v>
      </c>
      <c r="BH404" s="62">
        <f t="shared" si="611"/>
        <v>-472</v>
      </c>
      <c r="BI404" s="62">
        <f t="shared" si="611"/>
        <v>0</v>
      </c>
      <c r="BJ404" s="62">
        <f t="shared" si="611"/>
        <v>0</v>
      </c>
      <c r="BK404" s="62">
        <f t="shared" si="611"/>
        <v>0</v>
      </c>
      <c r="BL404" s="62">
        <f t="shared" si="611"/>
        <v>1016248</v>
      </c>
      <c r="BM404" s="62">
        <f t="shared" si="611"/>
        <v>76008</v>
      </c>
      <c r="BN404" s="62">
        <f t="shared" ref="BN404:BS404" si="612">BN407+BN405+BN411+BN414</f>
        <v>0</v>
      </c>
      <c r="BO404" s="62">
        <f t="shared" si="612"/>
        <v>500</v>
      </c>
      <c r="BP404" s="62">
        <f t="shared" si="612"/>
        <v>9339</v>
      </c>
      <c r="BQ404" s="62">
        <f t="shared" si="612"/>
        <v>10000</v>
      </c>
      <c r="BR404" s="62">
        <f t="shared" si="612"/>
        <v>1036087</v>
      </c>
      <c r="BS404" s="62">
        <f t="shared" si="612"/>
        <v>86008</v>
      </c>
      <c r="BT404" s="62">
        <f t="shared" ref="BT404:BZ404" si="613">BT407+BT405+BT411+BT414</f>
        <v>-2729</v>
      </c>
      <c r="BU404" s="62">
        <f>BU407+BU405+BU411+BU414</f>
        <v>23790</v>
      </c>
      <c r="BV404" s="62">
        <f>BV407+BV405+BV411+BV414</f>
        <v>-812</v>
      </c>
      <c r="BW404" s="62">
        <f>BW407+BW405+BW411+BW414</f>
        <v>10275</v>
      </c>
      <c r="BX404" s="62">
        <f>BX407+BX405+BX411+BX414</f>
        <v>0</v>
      </c>
      <c r="BY404" s="62">
        <f t="shared" si="613"/>
        <v>1066611</v>
      </c>
      <c r="BZ404" s="62">
        <f t="shared" si="613"/>
        <v>86008</v>
      </c>
      <c r="CA404" s="62">
        <f t="shared" ref="CA404:CG404" si="614">CA407+CA405+CA411+CA414</f>
        <v>0</v>
      </c>
      <c r="CB404" s="62">
        <f t="shared" si="614"/>
        <v>-164</v>
      </c>
      <c r="CC404" s="62">
        <f t="shared" si="614"/>
        <v>-414</v>
      </c>
      <c r="CD404" s="62">
        <f>CD407+CD405+CD411+CD414</f>
        <v>11820</v>
      </c>
      <c r="CE404" s="62">
        <f t="shared" si="614"/>
        <v>0</v>
      </c>
      <c r="CF404" s="62">
        <f t="shared" si="614"/>
        <v>1077853</v>
      </c>
      <c r="CG404" s="62">
        <f t="shared" si="614"/>
        <v>86008</v>
      </c>
      <c r="CH404" s="62">
        <f t="shared" ref="CH404:CP404" si="615">CH407+CH405+CH411+CH414</f>
        <v>1880</v>
      </c>
      <c r="CI404" s="62">
        <f t="shared" si="615"/>
        <v>-192</v>
      </c>
      <c r="CJ404" s="62">
        <f t="shared" si="615"/>
        <v>-356</v>
      </c>
      <c r="CK404" s="62">
        <f t="shared" si="615"/>
        <v>-601</v>
      </c>
      <c r="CL404" s="62">
        <f t="shared" si="615"/>
        <v>0</v>
      </c>
      <c r="CM404" s="62">
        <f t="shared" si="615"/>
        <v>0</v>
      </c>
      <c r="CN404" s="62">
        <f t="shared" si="615"/>
        <v>48714</v>
      </c>
      <c r="CO404" s="62">
        <f t="shared" si="615"/>
        <v>1127298</v>
      </c>
      <c r="CP404" s="62">
        <f t="shared" si="615"/>
        <v>134722</v>
      </c>
      <c r="CQ404" s="62">
        <f t="shared" ref="CQ404:CX404" si="616">CQ407+CQ405+CQ411+CQ414</f>
        <v>0</v>
      </c>
      <c r="CR404" s="62">
        <f t="shared" si="616"/>
        <v>0</v>
      </c>
      <c r="CS404" s="62">
        <f t="shared" si="616"/>
        <v>-797</v>
      </c>
      <c r="CT404" s="62">
        <f t="shared" si="616"/>
        <v>0</v>
      </c>
      <c r="CU404" s="62">
        <f t="shared" si="616"/>
        <v>0</v>
      </c>
      <c r="CV404" s="62">
        <f t="shared" si="616"/>
        <v>0</v>
      </c>
      <c r="CW404" s="62">
        <f t="shared" si="616"/>
        <v>1126501</v>
      </c>
      <c r="CX404" s="62">
        <f t="shared" si="616"/>
        <v>134722</v>
      </c>
      <c r="CY404" s="62">
        <f t="shared" ref="CY404:DF404" si="617">CY407+CY405+CY411+CY414</f>
        <v>0</v>
      </c>
      <c r="CZ404" s="62">
        <f t="shared" si="617"/>
        <v>-11</v>
      </c>
      <c r="DA404" s="62">
        <f t="shared" si="617"/>
        <v>0</v>
      </c>
      <c r="DB404" s="62">
        <f t="shared" si="617"/>
        <v>0</v>
      </c>
      <c r="DC404" s="62">
        <f t="shared" si="617"/>
        <v>0</v>
      </c>
      <c r="DD404" s="62">
        <f t="shared" si="617"/>
        <v>4350</v>
      </c>
      <c r="DE404" s="62">
        <f t="shared" si="617"/>
        <v>1130840</v>
      </c>
      <c r="DF404" s="62">
        <f t="shared" si="617"/>
        <v>139072</v>
      </c>
    </row>
    <row r="405" spans="1:110" s="8" customFormat="1" ht="53.25" hidden="1" customHeight="1">
      <c r="A405" s="63" t="s">
        <v>157</v>
      </c>
      <c r="B405" s="64" t="s">
        <v>143</v>
      </c>
      <c r="C405" s="64" t="s">
        <v>134</v>
      </c>
      <c r="D405" s="65" t="s">
        <v>42</v>
      </c>
      <c r="E405" s="124"/>
      <c r="F405" s="66">
        <f t="shared" ref="F405:AR405" si="618">F406</f>
        <v>2195</v>
      </c>
      <c r="G405" s="66">
        <f t="shared" si="618"/>
        <v>13840</v>
      </c>
      <c r="H405" s="66">
        <f t="shared" si="618"/>
        <v>16035</v>
      </c>
      <c r="I405" s="66">
        <f t="shared" si="618"/>
        <v>0</v>
      </c>
      <c r="J405" s="66">
        <f t="shared" si="618"/>
        <v>27790</v>
      </c>
      <c r="K405" s="66">
        <f t="shared" si="618"/>
        <v>0</v>
      </c>
      <c r="L405" s="66">
        <f t="shared" si="618"/>
        <v>0</v>
      </c>
      <c r="M405" s="66">
        <f t="shared" si="618"/>
        <v>27790</v>
      </c>
      <c r="N405" s="66">
        <f t="shared" si="618"/>
        <v>-22290</v>
      </c>
      <c r="O405" s="66">
        <f t="shared" si="618"/>
        <v>5500</v>
      </c>
      <c r="P405" s="66">
        <f t="shared" si="618"/>
        <v>0</v>
      </c>
      <c r="Q405" s="66">
        <f t="shared" si="618"/>
        <v>8000</v>
      </c>
      <c r="R405" s="66">
        <f t="shared" si="618"/>
        <v>-1000</v>
      </c>
      <c r="S405" s="66">
        <f t="shared" si="618"/>
        <v>0</v>
      </c>
      <c r="T405" s="66">
        <f t="shared" si="618"/>
        <v>4500</v>
      </c>
      <c r="U405" s="66">
        <f t="shared" si="618"/>
        <v>8000</v>
      </c>
      <c r="V405" s="66">
        <f t="shared" si="618"/>
        <v>0</v>
      </c>
      <c r="W405" s="66">
        <f t="shared" si="618"/>
        <v>0</v>
      </c>
      <c r="X405" s="66">
        <f t="shared" si="618"/>
        <v>4500</v>
      </c>
      <c r="Y405" s="66">
        <f t="shared" si="618"/>
        <v>8000</v>
      </c>
      <c r="Z405" s="66">
        <f t="shared" si="618"/>
        <v>0</v>
      </c>
      <c r="AA405" s="66">
        <f t="shared" si="618"/>
        <v>4500</v>
      </c>
      <c r="AB405" s="66">
        <f t="shared" si="618"/>
        <v>8000</v>
      </c>
      <c r="AC405" s="66">
        <f t="shared" si="618"/>
        <v>0</v>
      </c>
      <c r="AD405" s="66">
        <f t="shared" si="618"/>
        <v>0</v>
      </c>
      <c r="AE405" s="66"/>
      <c r="AF405" s="66">
        <f t="shared" si="618"/>
        <v>4500</v>
      </c>
      <c r="AG405" s="66">
        <f t="shared" si="618"/>
        <v>0</v>
      </c>
      <c r="AH405" s="66">
        <f t="shared" si="618"/>
        <v>8000</v>
      </c>
      <c r="AI405" s="66">
        <f t="shared" si="618"/>
        <v>47380</v>
      </c>
      <c r="AJ405" s="66">
        <f t="shared" si="618"/>
        <v>6263</v>
      </c>
      <c r="AK405" s="66">
        <f t="shared" si="618"/>
        <v>51880</v>
      </c>
      <c r="AL405" s="66">
        <f t="shared" si="618"/>
        <v>0</v>
      </c>
      <c r="AM405" s="66">
        <f t="shared" si="618"/>
        <v>-51880</v>
      </c>
      <c r="AN405" s="66">
        <f t="shared" si="618"/>
        <v>0</v>
      </c>
      <c r="AO405" s="66">
        <f t="shared" si="618"/>
        <v>0</v>
      </c>
      <c r="AP405" s="66">
        <f t="shared" si="618"/>
        <v>0</v>
      </c>
      <c r="AQ405" s="66">
        <f t="shared" si="618"/>
        <v>0</v>
      </c>
      <c r="AR405" s="66">
        <f t="shared" si="618"/>
        <v>0</v>
      </c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2"/>
      <c r="BH405" s="122"/>
      <c r="BI405" s="122"/>
      <c r="BJ405" s="122"/>
      <c r="BK405" s="122"/>
      <c r="BL405" s="122"/>
      <c r="BM405" s="122"/>
      <c r="BN405" s="120"/>
      <c r="BO405" s="120"/>
      <c r="BP405" s="120"/>
      <c r="BQ405" s="120"/>
      <c r="BR405" s="120"/>
      <c r="BS405" s="120"/>
      <c r="BT405" s="121"/>
      <c r="BU405" s="121"/>
      <c r="BV405" s="121"/>
      <c r="BW405" s="121"/>
      <c r="BX405" s="121"/>
      <c r="BY405" s="121"/>
      <c r="BZ405" s="121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</row>
    <row r="406" spans="1:110" s="8" customFormat="1" ht="87" hidden="1" customHeight="1">
      <c r="A406" s="63" t="s">
        <v>283</v>
      </c>
      <c r="B406" s="64" t="s">
        <v>143</v>
      </c>
      <c r="C406" s="64" t="s">
        <v>134</v>
      </c>
      <c r="D406" s="65" t="s">
        <v>42</v>
      </c>
      <c r="E406" s="64" t="s">
        <v>158</v>
      </c>
      <c r="F406" s="55">
        <v>2195</v>
      </c>
      <c r="G406" s="55">
        <f>H406-F406</f>
        <v>13840</v>
      </c>
      <c r="H406" s="67">
        <v>16035</v>
      </c>
      <c r="I406" s="67"/>
      <c r="J406" s="67">
        <v>27790</v>
      </c>
      <c r="K406" s="125"/>
      <c r="L406" s="125"/>
      <c r="M406" s="55">
        <v>27790</v>
      </c>
      <c r="N406" s="55">
        <f>O406-M406</f>
        <v>-22290</v>
      </c>
      <c r="O406" s="55">
        <v>5500</v>
      </c>
      <c r="P406" s="55"/>
      <c r="Q406" s="55">
        <v>8000</v>
      </c>
      <c r="R406" s="55">
        <v>-1000</v>
      </c>
      <c r="S406" s="120"/>
      <c r="T406" s="55">
        <f>O406+R406</f>
        <v>4500</v>
      </c>
      <c r="U406" s="55">
        <f>Q406+S406</f>
        <v>8000</v>
      </c>
      <c r="V406" s="120"/>
      <c r="W406" s="120"/>
      <c r="X406" s="55">
        <f>T406+V406</f>
        <v>4500</v>
      </c>
      <c r="Y406" s="55">
        <f>U406+W406</f>
        <v>8000</v>
      </c>
      <c r="Z406" s="120"/>
      <c r="AA406" s="55">
        <f>X406+Z406</f>
        <v>4500</v>
      </c>
      <c r="AB406" s="55">
        <f>Y406</f>
        <v>8000</v>
      </c>
      <c r="AC406" s="120"/>
      <c r="AD406" s="120"/>
      <c r="AE406" s="120"/>
      <c r="AF406" s="55">
        <f>AA406+AC406</f>
        <v>4500</v>
      </c>
      <c r="AG406" s="120"/>
      <c r="AH406" s="55">
        <f>AB406</f>
        <v>8000</v>
      </c>
      <c r="AI406" s="55">
        <v>47380</v>
      </c>
      <c r="AJ406" s="55">
        <v>6263</v>
      </c>
      <c r="AK406" s="55">
        <f>AF406+AI406</f>
        <v>51880</v>
      </c>
      <c r="AL406" s="55">
        <f>AG406</f>
        <v>0</v>
      </c>
      <c r="AM406" s="55">
        <f>AN406-AK406</f>
        <v>-51880</v>
      </c>
      <c r="AN406" s="57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2"/>
      <c r="BH406" s="122"/>
      <c r="BI406" s="122"/>
      <c r="BJ406" s="122"/>
      <c r="BK406" s="122"/>
      <c r="BL406" s="122"/>
      <c r="BM406" s="122"/>
      <c r="BN406" s="120"/>
      <c r="BO406" s="120"/>
      <c r="BP406" s="120"/>
      <c r="BQ406" s="120"/>
      <c r="BR406" s="120"/>
      <c r="BS406" s="120"/>
      <c r="BT406" s="121"/>
      <c r="BU406" s="121"/>
      <c r="BV406" s="121"/>
      <c r="BW406" s="121"/>
      <c r="BX406" s="121"/>
      <c r="BY406" s="121"/>
      <c r="BZ406" s="121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</row>
    <row r="407" spans="1:110" s="8" customFormat="1" ht="20.25">
      <c r="A407" s="63" t="s">
        <v>70</v>
      </c>
      <c r="B407" s="64" t="s">
        <v>143</v>
      </c>
      <c r="C407" s="64" t="s">
        <v>134</v>
      </c>
      <c r="D407" s="65" t="s">
        <v>71</v>
      </c>
      <c r="E407" s="64"/>
      <c r="F407" s="66">
        <f t="shared" ref="F407:AD407" si="619">F408</f>
        <v>1038669</v>
      </c>
      <c r="G407" s="66">
        <f t="shared" si="619"/>
        <v>9346</v>
      </c>
      <c r="H407" s="66">
        <f t="shared" si="619"/>
        <v>1048015</v>
      </c>
      <c r="I407" s="66">
        <f t="shared" si="619"/>
        <v>0</v>
      </c>
      <c r="J407" s="66">
        <f t="shared" si="619"/>
        <v>1140471</v>
      </c>
      <c r="K407" s="66">
        <f t="shared" si="619"/>
        <v>-68781</v>
      </c>
      <c r="L407" s="66">
        <f t="shared" si="619"/>
        <v>-75065</v>
      </c>
      <c r="M407" s="66">
        <f t="shared" si="619"/>
        <v>1065406</v>
      </c>
      <c r="N407" s="66">
        <f t="shared" si="619"/>
        <v>-254432</v>
      </c>
      <c r="O407" s="66">
        <f t="shared" si="619"/>
        <v>810974</v>
      </c>
      <c r="P407" s="66">
        <f t="shared" si="619"/>
        <v>0</v>
      </c>
      <c r="Q407" s="66">
        <f t="shared" si="619"/>
        <v>829171</v>
      </c>
      <c r="R407" s="66">
        <f t="shared" si="619"/>
        <v>0</v>
      </c>
      <c r="S407" s="66">
        <f t="shared" si="619"/>
        <v>0</v>
      </c>
      <c r="T407" s="66">
        <f t="shared" si="619"/>
        <v>810974</v>
      </c>
      <c r="U407" s="66">
        <f t="shared" si="619"/>
        <v>829171</v>
      </c>
      <c r="V407" s="66">
        <f t="shared" si="619"/>
        <v>0</v>
      </c>
      <c r="W407" s="66">
        <f t="shared" si="619"/>
        <v>0</v>
      </c>
      <c r="X407" s="66">
        <f t="shared" si="619"/>
        <v>810974</v>
      </c>
      <c r="Y407" s="66">
        <f t="shared" si="619"/>
        <v>829171</v>
      </c>
      <c r="Z407" s="66">
        <f t="shared" si="619"/>
        <v>0</v>
      </c>
      <c r="AA407" s="66">
        <f t="shared" si="619"/>
        <v>810974</v>
      </c>
      <c r="AB407" s="66">
        <f t="shared" si="619"/>
        <v>829171</v>
      </c>
      <c r="AC407" s="66">
        <f t="shared" si="619"/>
        <v>0</v>
      </c>
      <c r="AD407" s="66">
        <f t="shared" si="619"/>
        <v>0</v>
      </c>
      <c r="AE407" s="66"/>
      <c r="AF407" s="66">
        <f t="shared" ref="AF407:CQ407" si="620">AF408</f>
        <v>810974</v>
      </c>
      <c r="AG407" s="66">
        <f t="shared" si="620"/>
        <v>0</v>
      </c>
      <c r="AH407" s="66">
        <f t="shared" si="620"/>
        <v>829171</v>
      </c>
      <c r="AI407" s="66">
        <f t="shared" si="620"/>
        <v>0</v>
      </c>
      <c r="AJ407" s="66">
        <f t="shared" si="620"/>
        <v>0</v>
      </c>
      <c r="AK407" s="66">
        <f t="shared" si="620"/>
        <v>810974</v>
      </c>
      <c r="AL407" s="66">
        <f t="shared" si="620"/>
        <v>0</v>
      </c>
      <c r="AM407" s="66">
        <f t="shared" si="620"/>
        <v>148885</v>
      </c>
      <c r="AN407" s="66">
        <f t="shared" si="620"/>
        <v>959859</v>
      </c>
      <c r="AO407" s="66">
        <f t="shared" si="620"/>
        <v>16008</v>
      </c>
      <c r="AP407" s="66">
        <f t="shared" si="620"/>
        <v>0</v>
      </c>
      <c r="AQ407" s="66">
        <f t="shared" si="620"/>
        <v>959859</v>
      </c>
      <c r="AR407" s="66">
        <f t="shared" si="620"/>
        <v>16008</v>
      </c>
      <c r="AS407" s="66">
        <f t="shared" si="620"/>
        <v>0</v>
      </c>
      <c r="AT407" s="66">
        <f t="shared" si="620"/>
        <v>959859</v>
      </c>
      <c r="AU407" s="66">
        <f t="shared" si="620"/>
        <v>16008</v>
      </c>
      <c r="AV407" s="66">
        <f t="shared" si="620"/>
        <v>0</v>
      </c>
      <c r="AW407" s="66">
        <f t="shared" si="620"/>
        <v>0</v>
      </c>
      <c r="AX407" s="66">
        <f t="shared" si="620"/>
        <v>0</v>
      </c>
      <c r="AY407" s="66">
        <f t="shared" si="620"/>
        <v>959859</v>
      </c>
      <c r="AZ407" s="66">
        <f t="shared" si="620"/>
        <v>16008</v>
      </c>
      <c r="BA407" s="66">
        <f t="shared" si="620"/>
        <v>0</v>
      </c>
      <c r="BB407" s="66">
        <f t="shared" si="620"/>
        <v>9287</v>
      </c>
      <c r="BC407" s="66">
        <f t="shared" si="620"/>
        <v>-6678</v>
      </c>
      <c r="BD407" s="66">
        <f t="shared" si="620"/>
        <v>0</v>
      </c>
      <c r="BE407" s="66">
        <f t="shared" si="620"/>
        <v>962468</v>
      </c>
      <c r="BF407" s="66">
        <f t="shared" si="620"/>
        <v>16008</v>
      </c>
      <c r="BG407" s="66">
        <f t="shared" si="620"/>
        <v>-12898</v>
      </c>
      <c r="BH407" s="66">
        <f t="shared" si="620"/>
        <v>-472</v>
      </c>
      <c r="BI407" s="66">
        <f t="shared" si="620"/>
        <v>0</v>
      </c>
      <c r="BJ407" s="66">
        <f t="shared" si="620"/>
        <v>0</v>
      </c>
      <c r="BK407" s="66">
        <f t="shared" si="620"/>
        <v>0</v>
      </c>
      <c r="BL407" s="66">
        <f t="shared" si="620"/>
        <v>949098</v>
      </c>
      <c r="BM407" s="66">
        <f t="shared" si="620"/>
        <v>16008</v>
      </c>
      <c r="BN407" s="66">
        <f t="shared" si="620"/>
        <v>0</v>
      </c>
      <c r="BO407" s="66">
        <f t="shared" si="620"/>
        <v>500</v>
      </c>
      <c r="BP407" s="66">
        <f t="shared" si="620"/>
        <v>9339</v>
      </c>
      <c r="BQ407" s="66">
        <f t="shared" si="620"/>
        <v>0</v>
      </c>
      <c r="BR407" s="66">
        <f t="shared" si="620"/>
        <v>958937</v>
      </c>
      <c r="BS407" s="66">
        <f t="shared" si="620"/>
        <v>16008</v>
      </c>
      <c r="BT407" s="66">
        <f t="shared" si="620"/>
        <v>-2729</v>
      </c>
      <c r="BU407" s="66">
        <f t="shared" si="620"/>
        <v>23790</v>
      </c>
      <c r="BV407" s="66">
        <f t="shared" si="620"/>
        <v>-358</v>
      </c>
      <c r="BW407" s="66">
        <f t="shared" si="620"/>
        <v>10275</v>
      </c>
      <c r="BX407" s="66">
        <f t="shared" si="620"/>
        <v>0</v>
      </c>
      <c r="BY407" s="66">
        <f t="shared" si="620"/>
        <v>989915</v>
      </c>
      <c r="BZ407" s="66">
        <f t="shared" si="620"/>
        <v>16008</v>
      </c>
      <c r="CA407" s="66">
        <f t="shared" si="620"/>
        <v>0</v>
      </c>
      <c r="CB407" s="66">
        <f t="shared" si="620"/>
        <v>-164</v>
      </c>
      <c r="CC407" s="66">
        <f t="shared" si="620"/>
        <v>0</v>
      </c>
      <c r="CD407" s="66">
        <f t="shared" si="620"/>
        <v>11820</v>
      </c>
      <c r="CE407" s="66">
        <f t="shared" si="620"/>
        <v>0</v>
      </c>
      <c r="CF407" s="66">
        <f t="shared" si="620"/>
        <v>1001571</v>
      </c>
      <c r="CG407" s="66">
        <f t="shared" si="620"/>
        <v>16008</v>
      </c>
      <c r="CH407" s="66">
        <f t="shared" si="620"/>
        <v>0</v>
      </c>
      <c r="CI407" s="66">
        <f t="shared" si="620"/>
        <v>-192</v>
      </c>
      <c r="CJ407" s="66">
        <f t="shared" si="620"/>
        <v>0</v>
      </c>
      <c r="CK407" s="66">
        <f t="shared" si="620"/>
        <v>-601</v>
      </c>
      <c r="CL407" s="66">
        <f t="shared" si="620"/>
        <v>0</v>
      </c>
      <c r="CM407" s="66">
        <f t="shared" si="620"/>
        <v>0</v>
      </c>
      <c r="CN407" s="66">
        <f t="shared" si="620"/>
        <v>-1286</v>
      </c>
      <c r="CO407" s="66">
        <f t="shared" si="620"/>
        <v>999492</v>
      </c>
      <c r="CP407" s="66">
        <f t="shared" si="620"/>
        <v>14722</v>
      </c>
      <c r="CQ407" s="66">
        <f t="shared" si="620"/>
        <v>0</v>
      </c>
      <c r="CR407" s="66">
        <f t="shared" ref="CR407:CX407" si="621">CR408</f>
        <v>0</v>
      </c>
      <c r="CS407" s="66">
        <f t="shared" si="621"/>
        <v>-797</v>
      </c>
      <c r="CT407" s="66">
        <f t="shared" si="621"/>
        <v>0</v>
      </c>
      <c r="CU407" s="66">
        <f t="shared" si="621"/>
        <v>0</v>
      </c>
      <c r="CV407" s="66">
        <f t="shared" si="621"/>
        <v>0</v>
      </c>
      <c r="CW407" s="66">
        <f t="shared" si="621"/>
        <v>998695</v>
      </c>
      <c r="CX407" s="66">
        <f t="shared" si="621"/>
        <v>14722</v>
      </c>
      <c r="CY407" s="66">
        <f>CY408+CY409</f>
        <v>0</v>
      </c>
      <c r="CZ407" s="66">
        <f t="shared" ref="CZ407:DF407" si="622">CZ408+CZ409</f>
        <v>-11</v>
      </c>
      <c r="DA407" s="66">
        <f t="shared" si="622"/>
        <v>0</v>
      </c>
      <c r="DB407" s="66">
        <f t="shared" si="622"/>
        <v>0</v>
      </c>
      <c r="DC407" s="66">
        <f t="shared" si="622"/>
        <v>0</v>
      </c>
      <c r="DD407" s="66">
        <f t="shared" si="622"/>
        <v>4350</v>
      </c>
      <c r="DE407" s="66">
        <f t="shared" si="622"/>
        <v>1003034</v>
      </c>
      <c r="DF407" s="66">
        <f t="shared" si="622"/>
        <v>19072</v>
      </c>
    </row>
    <row r="408" spans="1:110" s="8" customFormat="1" ht="36.75" customHeight="1">
      <c r="A408" s="63" t="s">
        <v>136</v>
      </c>
      <c r="B408" s="64" t="s">
        <v>143</v>
      </c>
      <c r="C408" s="64" t="s">
        <v>134</v>
      </c>
      <c r="D408" s="65" t="s">
        <v>71</v>
      </c>
      <c r="E408" s="64" t="s">
        <v>137</v>
      </c>
      <c r="F408" s="55">
        <v>1038669</v>
      </c>
      <c r="G408" s="55">
        <f>H408-F408</f>
        <v>9346</v>
      </c>
      <c r="H408" s="67">
        <v>1048015</v>
      </c>
      <c r="I408" s="67"/>
      <c r="J408" s="67">
        <v>1140471</v>
      </c>
      <c r="K408" s="67">
        <v>-68781</v>
      </c>
      <c r="L408" s="67">
        <v>-75065</v>
      </c>
      <c r="M408" s="55">
        <v>1065406</v>
      </c>
      <c r="N408" s="55">
        <f>O408-M408</f>
        <v>-254432</v>
      </c>
      <c r="O408" s="55">
        <v>810974</v>
      </c>
      <c r="P408" s="55"/>
      <c r="Q408" s="55">
        <v>829171</v>
      </c>
      <c r="R408" s="120"/>
      <c r="S408" s="120"/>
      <c r="T408" s="55">
        <f>O408+R408</f>
        <v>810974</v>
      </c>
      <c r="U408" s="55">
        <f>Q408+S408</f>
        <v>829171</v>
      </c>
      <c r="V408" s="120"/>
      <c r="W408" s="120"/>
      <c r="X408" s="55">
        <f>T408+V408</f>
        <v>810974</v>
      </c>
      <c r="Y408" s="55">
        <f>U408+W408</f>
        <v>829171</v>
      </c>
      <c r="Z408" s="120"/>
      <c r="AA408" s="55">
        <f>X408+Z408</f>
        <v>810974</v>
      </c>
      <c r="AB408" s="55">
        <f>Y408</f>
        <v>829171</v>
      </c>
      <c r="AC408" s="120"/>
      <c r="AD408" s="120"/>
      <c r="AE408" s="120"/>
      <c r="AF408" s="55">
        <f>AA408+AC408</f>
        <v>810974</v>
      </c>
      <c r="AG408" s="120"/>
      <c r="AH408" s="55">
        <f>AB408</f>
        <v>829171</v>
      </c>
      <c r="AI408" s="120"/>
      <c r="AJ408" s="120"/>
      <c r="AK408" s="55">
        <f>AF408+AI408</f>
        <v>810974</v>
      </c>
      <c r="AL408" s="55">
        <f>AG408</f>
        <v>0</v>
      </c>
      <c r="AM408" s="55">
        <f>AN408-AK408</f>
        <v>148885</v>
      </c>
      <c r="AN408" s="55">
        <v>959859</v>
      </c>
      <c r="AO408" s="73">
        <v>16008</v>
      </c>
      <c r="AP408" s="120"/>
      <c r="AQ408" s="55">
        <f>AN408+AP408</f>
        <v>959859</v>
      </c>
      <c r="AR408" s="55">
        <f>AO408</f>
        <v>16008</v>
      </c>
      <c r="AS408" s="120"/>
      <c r="AT408" s="55">
        <f>AQ408+AS408</f>
        <v>959859</v>
      </c>
      <c r="AU408" s="55">
        <f>AR408</f>
        <v>16008</v>
      </c>
      <c r="AV408" s="120"/>
      <c r="AW408" s="120"/>
      <c r="AX408" s="120"/>
      <c r="AY408" s="55">
        <f>AT408+AV408+AW408+AX408</f>
        <v>959859</v>
      </c>
      <c r="AZ408" s="55">
        <f>AU408+AX408</f>
        <v>16008</v>
      </c>
      <c r="BA408" s="120"/>
      <c r="BB408" s="55">
        <v>9287</v>
      </c>
      <c r="BC408" s="55">
        <v>-6678</v>
      </c>
      <c r="BD408" s="120"/>
      <c r="BE408" s="55">
        <f>AY408+BA408+BB408+BC408+BD408</f>
        <v>962468</v>
      </c>
      <c r="BF408" s="55">
        <f>AZ408+BD408</f>
        <v>16008</v>
      </c>
      <c r="BG408" s="55">
        <v>-12898</v>
      </c>
      <c r="BH408" s="55">
        <v>-472</v>
      </c>
      <c r="BI408" s="122"/>
      <c r="BJ408" s="122"/>
      <c r="BK408" s="122"/>
      <c r="BL408" s="55">
        <f>BE408+BG408+BH408+BI408+BJ408+BK408</f>
        <v>949098</v>
      </c>
      <c r="BM408" s="55">
        <f>BF408+BK408</f>
        <v>16008</v>
      </c>
      <c r="BN408" s="120"/>
      <c r="BO408" s="56">
        <f>300+200</f>
        <v>500</v>
      </c>
      <c r="BP408" s="55">
        <v>9339</v>
      </c>
      <c r="BQ408" s="120"/>
      <c r="BR408" s="55">
        <f>BL408+BN408+BO408+BP408+BQ408</f>
        <v>958937</v>
      </c>
      <c r="BS408" s="55">
        <f>BM408+BQ408</f>
        <v>16008</v>
      </c>
      <c r="BT408" s="55">
        <v>-2729</v>
      </c>
      <c r="BU408" s="55">
        <v>23790</v>
      </c>
      <c r="BV408" s="55">
        <v>-358</v>
      </c>
      <c r="BW408" s="55">
        <v>10275</v>
      </c>
      <c r="BX408" s="121"/>
      <c r="BY408" s="55">
        <f>BR408+BT408+BU408+BV408+BW408+BX408</f>
        <v>989915</v>
      </c>
      <c r="BZ408" s="55">
        <f>BS408+BX408</f>
        <v>16008</v>
      </c>
      <c r="CA408" s="55"/>
      <c r="CB408" s="56">
        <v>-164</v>
      </c>
      <c r="CC408" s="55"/>
      <c r="CD408" s="55">
        <v>11820</v>
      </c>
      <c r="CE408" s="120"/>
      <c r="CF408" s="55">
        <f>BY408+CA408+CB408+CC408+CD408+CE408</f>
        <v>1001571</v>
      </c>
      <c r="CG408" s="55">
        <f>BZ408+CE408</f>
        <v>16008</v>
      </c>
      <c r="CH408" s="120"/>
      <c r="CI408" s="56">
        <v>-192</v>
      </c>
      <c r="CJ408" s="120"/>
      <c r="CK408" s="56">
        <v>-601</v>
      </c>
      <c r="CL408" s="120"/>
      <c r="CM408" s="120"/>
      <c r="CN408" s="55">
        <v>-1286</v>
      </c>
      <c r="CO408" s="55">
        <f>CF408+CH408+CI408+CJ408+CK408+CL408+CM408+CN408</f>
        <v>999492</v>
      </c>
      <c r="CP408" s="55">
        <f>CG408+CN408</f>
        <v>14722</v>
      </c>
      <c r="CQ408" s="55"/>
      <c r="CR408" s="120"/>
      <c r="CS408" s="56">
        <v>-797</v>
      </c>
      <c r="CT408" s="120"/>
      <c r="CU408" s="120"/>
      <c r="CV408" s="120"/>
      <c r="CW408" s="55">
        <f>CO408+CQ408+CR408+CS408+CT408+CU408+CV408</f>
        <v>998695</v>
      </c>
      <c r="CX408" s="55">
        <f>CP408+CV408</f>
        <v>14722</v>
      </c>
      <c r="CY408" s="55"/>
      <c r="CZ408" s="56">
        <v>-11</v>
      </c>
      <c r="DA408" s="120"/>
      <c r="DB408" s="120"/>
      <c r="DC408" s="120"/>
      <c r="DD408" s="120"/>
      <c r="DE408" s="55">
        <f>CW408+CY408+CZ408+DA408+DB408+DC408+DD408</f>
        <v>998684</v>
      </c>
      <c r="DF408" s="55">
        <f>CX408+DD408</f>
        <v>14722</v>
      </c>
    </row>
    <row r="409" spans="1:110" s="8" customFormat="1" ht="158.25" customHeight="1">
      <c r="A409" s="63" t="s">
        <v>424</v>
      </c>
      <c r="B409" s="64" t="s">
        <v>143</v>
      </c>
      <c r="C409" s="64" t="s">
        <v>134</v>
      </c>
      <c r="D409" s="65" t="s">
        <v>4</v>
      </c>
      <c r="E409" s="64"/>
      <c r="F409" s="55"/>
      <c r="G409" s="55"/>
      <c r="H409" s="67"/>
      <c r="I409" s="67"/>
      <c r="J409" s="67"/>
      <c r="K409" s="67"/>
      <c r="L409" s="67"/>
      <c r="M409" s="55"/>
      <c r="N409" s="55"/>
      <c r="O409" s="55"/>
      <c r="P409" s="55"/>
      <c r="Q409" s="55"/>
      <c r="R409" s="120"/>
      <c r="S409" s="120"/>
      <c r="T409" s="55"/>
      <c r="U409" s="55"/>
      <c r="V409" s="120"/>
      <c r="W409" s="120"/>
      <c r="X409" s="55"/>
      <c r="Y409" s="55"/>
      <c r="Z409" s="120"/>
      <c r="AA409" s="55"/>
      <c r="AB409" s="55"/>
      <c r="AC409" s="120"/>
      <c r="AD409" s="120"/>
      <c r="AE409" s="120"/>
      <c r="AF409" s="55"/>
      <c r="AG409" s="120"/>
      <c r="AH409" s="55"/>
      <c r="AI409" s="120"/>
      <c r="AJ409" s="120"/>
      <c r="AK409" s="55"/>
      <c r="AL409" s="55"/>
      <c r="AM409" s="55"/>
      <c r="AN409" s="55"/>
      <c r="AO409" s="73"/>
      <c r="AP409" s="120"/>
      <c r="AQ409" s="55"/>
      <c r="AR409" s="55"/>
      <c r="AS409" s="120"/>
      <c r="AT409" s="55"/>
      <c r="AU409" s="55"/>
      <c r="AV409" s="120"/>
      <c r="AW409" s="120"/>
      <c r="AX409" s="120"/>
      <c r="AY409" s="55"/>
      <c r="AZ409" s="55"/>
      <c r="BA409" s="120"/>
      <c r="BB409" s="55"/>
      <c r="BC409" s="55"/>
      <c r="BD409" s="120"/>
      <c r="BE409" s="55"/>
      <c r="BF409" s="55"/>
      <c r="BG409" s="55"/>
      <c r="BH409" s="55"/>
      <c r="BI409" s="122"/>
      <c r="BJ409" s="122"/>
      <c r="BK409" s="122"/>
      <c r="BL409" s="55"/>
      <c r="BM409" s="55"/>
      <c r="BN409" s="120"/>
      <c r="BO409" s="56"/>
      <c r="BP409" s="55"/>
      <c r="BQ409" s="120"/>
      <c r="BR409" s="55"/>
      <c r="BS409" s="55"/>
      <c r="BT409" s="55"/>
      <c r="BU409" s="55"/>
      <c r="BV409" s="55"/>
      <c r="BW409" s="55"/>
      <c r="BX409" s="121"/>
      <c r="BY409" s="55"/>
      <c r="BZ409" s="55"/>
      <c r="CA409" s="55"/>
      <c r="CB409" s="56"/>
      <c r="CC409" s="55"/>
      <c r="CD409" s="55"/>
      <c r="CE409" s="120"/>
      <c r="CF409" s="55"/>
      <c r="CG409" s="55"/>
      <c r="CH409" s="120"/>
      <c r="CI409" s="56"/>
      <c r="CJ409" s="120"/>
      <c r="CK409" s="56"/>
      <c r="CL409" s="120"/>
      <c r="CM409" s="120"/>
      <c r="CN409" s="55"/>
      <c r="CO409" s="55"/>
      <c r="CP409" s="55"/>
      <c r="CQ409" s="55"/>
      <c r="CR409" s="120"/>
      <c r="CS409" s="56"/>
      <c r="CT409" s="120"/>
      <c r="CU409" s="120"/>
      <c r="CV409" s="120"/>
      <c r="CW409" s="55"/>
      <c r="CX409" s="55"/>
      <c r="CY409" s="55">
        <f>CY410</f>
        <v>0</v>
      </c>
      <c r="CZ409" s="55">
        <f t="shared" ref="CZ409:DF409" si="623">CZ410</f>
        <v>0</v>
      </c>
      <c r="DA409" s="55">
        <f t="shared" si="623"/>
        <v>0</v>
      </c>
      <c r="DB409" s="55">
        <f t="shared" si="623"/>
        <v>0</v>
      </c>
      <c r="DC409" s="55">
        <f t="shared" si="623"/>
        <v>0</v>
      </c>
      <c r="DD409" s="55">
        <f t="shared" si="623"/>
        <v>4350</v>
      </c>
      <c r="DE409" s="55">
        <f t="shared" si="623"/>
        <v>4350</v>
      </c>
      <c r="DF409" s="55">
        <f t="shared" si="623"/>
        <v>4350</v>
      </c>
    </row>
    <row r="410" spans="1:110" s="8" customFormat="1" ht="62.25" customHeight="1">
      <c r="A410" s="63" t="s">
        <v>144</v>
      </c>
      <c r="B410" s="64" t="s">
        <v>143</v>
      </c>
      <c r="C410" s="64" t="s">
        <v>134</v>
      </c>
      <c r="D410" s="65" t="s">
        <v>4</v>
      </c>
      <c r="E410" s="64" t="s">
        <v>145</v>
      </c>
      <c r="F410" s="55"/>
      <c r="G410" s="55"/>
      <c r="H410" s="67"/>
      <c r="I410" s="67"/>
      <c r="J410" s="67"/>
      <c r="K410" s="67"/>
      <c r="L410" s="67"/>
      <c r="M410" s="55"/>
      <c r="N410" s="55"/>
      <c r="O410" s="55"/>
      <c r="P410" s="55"/>
      <c r="Q410" s="55"/>
      <c r="R410" s="120"/>
      <c r="S410" s="120"/>
      <c r="T410" s="55"/>
      <c r="U410" s="55"/>
      <c r="V410" s="120"/>
      <c r="W410" s="120"/>
      <c r="X410" s="55"/>
      <c r="Y410" s="55"/>
      <c r="Z410" s="120"/>
      <c r="AA410" s="55"/>
      <c r="AB410" s="55"/>
      <c r="AC410" s="120"/>
      <c r="AD410" s="120"/>
      <c r="AE410" s="120"/>
      <c r="AF410" s="55"/>
      <c r="AG410" s="120"/>
      <c r="AH410" s="55"/>
      <c r="AI410" s="120"/>
      <c r="AJ410" s="120"/>
      <c r="AK410" s="55"/>
      <c r="AL410" s="55"/>
      <c r="AM410" s="55"/>
      <c r="AN410" s="55"/>
      <c r="AO410" s="73"/>
      <c r="AP410" s="120"/>
      <c r="AQ410" s="55"/>
      <c r="AR410" s="55"/>
      <c r="AS410" s="120"/>
      <c r="AT410" s="55"/>
      <c r="AU410" s="55"/>
      <c r="AV410" s="120"/>
      <c r="AW410" s="120"/>
      <c r="AX410" s="120"/>
      <c r="AY410" s="55"/>
      <c r="AZ410" s="55"/>
      <c r="BA410" s="120"/>
      <c r="BB410" s="55"/>
      <c r="BC410" s="55"/>
      <c r="BD410" s="120"/>
      <c r="BE410" s="55"/>
      <c r="BF410" s="55"/>
      <c r="BG410" s="55"/>
      <c r="BH410" s="55"/>
      <c r="BI410" s="122"/>
      <c r="BJ410" s="122"/>
      <c r="BK410" s="122"/>
      <c r="BL410" s="55"/>
      <c r="BM410" s="55"/>
      <c r="BN410" s="120"/>
      <c r="BO410" s="56"/>
      <c r="BP410" s="55"/>
      <c r="BQ410" s="120"/>
      <c r="BR410" s="55"/>
      <c r="BS410" s="55"/>
      <c r="BT410" s="55"/>
      <c r="BU410" s="55"/>
      <c r="BV410" s="55"/>
      <c r="BW410" s="55"/>
      <c r="BX410" s="121"/>
      <c r="BY410" s="55"/>
      <c r="BZ410" s="55"/>
      <c r="CA410" s="55"/>
      <c r="CB410" s="56"/>
      <c r="CC410" s="55"/>
      <c r="CD410" s="55"/>
      <c r="CE410" s="120"/>
      <c r="CF410" s="55"/>
      <c r="CG410" s="55"/>
      <c r="CH410" s="120"/>
      <c r="CI410" s="56"/>
      <c r="CJ410" s="120"/>
      <c r="CK410" s="56"/>
      <c r="CL410" s="120"/>
      <c r="CM410" s="120"/>
      <c r="CN410" s="55"/>
      <c r="CO410" s="55"/>
      <c r="CP410" s="55"/>
      <c r="CQ410" s="55"/>
      <c r="CR410" s="120"/>
      <c r="CS410" s="56"/>
      <c r="CT410" s="120"/>
      <c r="CU410" s="120"/>
      <c r="CV410" s="120"/>
      <c r="CW410" s="55"/>
      <c r="CX410" s="55"/>
      <c r="CY410" s="55"/>
      <c r="CZ410" s="56"/>
      <c r="DA410" s="120"/>
      <c r="DB410" s="120"/>
      <c r="DC410" s="120"/>
      <c r="DD410" s="55">
        <v>4350</v>
      </c>
      <c r="DE410" s="55">
        <f>CW410+CY410+CZ410+DA410+DB410+DC410+DD410</f>
        <v>4350</v>
      </c>
      <c r="DF410" s="55">
        <f>CX410+DD410</f>
        <v>4350</v>
      </c>
    </row>
    <row r="411" spans="1:110" s="8" customFormat="1" ht="22.5" customHeight="1">
      <c r="A411" s="63" t="s">
        <v>223</v>
      </c>
      <c r="B411" s="64" t="s">
        <v>143</v>
      </c>
      <c r="C411" s="64" t="s">
        <v>134</v>
      </c>
      <c r="D411" s="65" t="s">
        <v>222</v>
      </c>
      <c r="E411" s="64"/>
      <c r="F411" s="55"/>
      <c r="G411" s="55"/>
      <c r="H411" s="67"/>
      <c r="I411" s="67"/>
      <c r="J411" s="67"/>
      <c r="K411" s="67"/>
      <c r="L411" s="67"/>
      <c r="M411" s="55"/>
      <c r="N411" s="55"/>
      <c r="O411" s="55"/>
      <c r="P411" s="55"/>
      <c r="Q411" s="55"/>
      <c r="R411" s="120"/>
      <c r="S411" s="120"/>
      <c r="T411" s="55"/>
      <c r="U411" s="55"/>
      <c r="V411" s="120"/>
      <c r="W411" s="120"/>
      <c r="X411" s="55"/>
      <c r="Y411" s="55"/>
      <c r="Z411" s="120"/>
      <c r="AA411" s="55"/>
      <c r="AB411" s="55"/>
      <c r="AC411" s="120"/>
      <c r="AD411" s="120"/>
      <c r="AE411" s="120"/>
      <c r="AF411" s="55"/>
      <c r="AG411" s="120"/>
      <c r="AH411" s="55"/>
      <c r="AI411" s="120"/>
      <c r="AJ411" s="120"/>
      <c r="AK411" s="55"/>
      <c r="AL411" s="55"/>
      <c r="AM411" s="55"/>
      <c r="AN411" s="55"/>
      <c r="AO411" s="73"/>
      <c r="AP411" s="120"/>
      <c r="AQ411" s="55"/>
      <c r="AR411" s="55"/>
      <c r="AS411" s="120"/>
      <c r="AT411" s="55"/>
      <c r="AU411" s="55"/>
      <c r="AV411" s="120">
        <f t="shared" ref="AV411:BK412" si="624">AV412</f>
        <v>0</v>
      </c>
      <c r="AW411" s="120">
        <f t="shared" si="624"/>
        <v>0</v>
      </c>
      <c r="AX411" s="55">
        <f t="shared" si="624"/>
        <v>60000</v>
      </c>
      <c r="AY411" s="55">
        <f t="shared" si="624"/>
        <v>60000</v>
      </c>
      <c r="AZ411" s="55">
        <f t="shared" si="624"/>
        <v>60000</v>
      </c>
      <c r="BA411" s="55">
        <f t="shared" si="624"/>
        <v>0</v>
      </c>
      <c r="BB411" s="55">
        <f t="shared" si="624"/>
        <v>0</v>
      </c>
      <c r="BC411" s="55">
        <f t="shared" si="624"/>
        <v>0</v>
      </c>
      <c r="BD411" s="55">
        <f t="shared" si="624"/>
        <v>0</v>
      </c>
      <c r="BE411" s="55">
        <f t="shared" si="624"/>
        <v>60000</v>
      </c>
      <c r="BF411" s="55">
        <f t="shared" si="624"/>
        <v>60000</v>
      </c>
      <c r="BG411" s="55">
        <f t="shared" si="624"/>
        <v>0</v>
      </c>
      <c r="BH411" s="55">
        <f t="shared" si="624"/>
        <v>0</v>
      </c>
      <c r="BI411" s="55">
        <f t="shared" si="624"/>
        <v>0</v>
      </c>
      <c r="BJ411" s="55">
        <f t="shared" si="624"/>
        <v>0</v>
      </c>
      <c r="BK411" s="55">
        <f t="shared" si="624"/>
        <v>0</v>
      </c>
      <c r="BL411" s="55">
        <f t="shared" ref="BG411:BX412" si="625">BL412</f>
        <v>60000</v>
      </c>
      <c r="BM411" s="55">
        <f t="shared" si="625"/>
        <v>60000</v>
      </c>
      <c r="BN411" s="55">
        <f t="shared" si="625"/>
        <v>0</v>
      </c>
      <c r="BO411" s="55">
        <f t="shared" si="625"/>
        <v>0</v>
      </c>
      <c r="BP411" s="55">
        <f t="shared" si="625"/>
        <v>0</v>
      </c>
      <c r="BQ411" s="55">
        <f t="shared" si="625"/>
        <v>10000</v>
      </c>
      <c r="BR411" s="55">
        <f t="shared" si="625"/>
        <v>70000</v>
      </c>
      <c r="BS411" s="55">
        <f t="shared" si="625"/>
        <v>70000</v>
      </c>
      <c r="BT411" s="55">
        <f t="shared" si="625"/>
        <v>0</v>
      </c>
      <c r="BU411" s="55">
        <f t="shared" si="625"/>
        <v>0</v>
      </c>
      <c r="BV411" s="55">
        <f t="shared" si="625"/>
        <v>0</v>
      </c>
      <c r="BW411" s="55">
        <f t="shared" si="625"/>
        <v>0</v>
      </c>
      <c r="BX411" s="55">
        <f t="shared" si="625"/>
        <v>0</v>
      </c>
      <c r="BY411" s="55">
        <f t="shared" ref="BT411:CI412" si="626">BY412</f>
        <v>70000</v>
      </c>
      <c r="BZ411" s="55">
        <f t="shared" si="626"/>
        <v>70000</v>
      </c>
      <c r="CA411" s="55">
        <f t="shared" si="626"/>
        <v>0</v>
      </c>
      <c r="CB411" s="55">
        <f t="shared" si="626"/>
        <v>0</v>
      </c>
      <c r="CC411" s="55">
        <f t="shared" si="626"/>
        <v>0</v>
      </c>
      <c r="CD411" s="55">
        <f t="shared" si="626"/>
        <v>0</v>
      </c>
      <c r="CE411" s="55">
        <f t="shared" si="626"/>
        <v>0</v>
      </c>
      <c r="CF411" s="55">
        <f t="shared" si="626"/>
        <v>70000</v>
      </c>
      <c r="CG411" s="55">
        <f t="shared" si="626"/>
        <v>70000</v>
      </c>
      <c r="CH411" s="55">
        <f t="shared" si="626"/>
        <v>0</v>
      </c>
      <c r="CI411" s="55">
        <f t="shared" si="626"/>
        <v>0</v>
      </c>
      <c r="CJ411" s="55">
        <f t="shared" ref="CH411:CW412" si="627">CJ412</f>
        <v>0</v>
      </c>
      <c r="CK411" s="55"/>
      <c r="CL411" s="55"/>
      <c r="CM411" s="55">
        <f t="shared" si="627"/>
        <v>0</v>
      </c>
      <c r="CN411" s="55">
        <f t="shared" si="627"/>
        <v>50000</v>
      </c>
      <c r="CO411" s="55">
        <f t="shared" si="627"/>
        <v>120000</v>
      </c>
      <c r="CP411" s="55">
        <f t="shared" si="627"/>
        <v>120000</v>
      </c>
      <c r="CQ411" s="55">
        <f t="shared" si="627"/>
        <v>0</v>
      </c>
      <c r="CR411" s="55">
        <f t="shared" si="627"/>
        <v>0</v>
      </c>
      <c r="CS411" s="55">
        <f t="shared" si="627"/>
        <v>0</v>
      </c>
      <c r="CT411" s="55">
        <f t="shared" si="627"/>
        <v>0</v>
      </c>
      <c r="CU411" s="55">
        <f t="shared" si="627"/>
        <v>0</v>
      </c>
      <c r="CV411" s="55">
        <f t="shared" si="627"/>
        <v>0</v>
      </c>
      <c r="CW411" s="55">
        <f t="shared" si="627"/>
        <v>120000</v>
      </c>
      <c r="CX411" s="55">
        <f t="shared" ref="CQ411:DF412" si="628">CX412</f>
        <v>120000</v>
      </c>
      <c r="CY411" s="55">
        <f t="shared" si="628"/>
        <v>0</v>
      </c>
      <c r="CZ411" s="55">
        <f t="shared" si="628"/>
        <v>0</v>
      </c>
      <c r="DA411" s="55">
        <f t="shared" si="628"/>
        <v>0</v>
      </c>
      <c r="DB411" s="55">
        <f t="shared" si="628"/>
        <v>0</v>
      </c>
      <c r="DC411" s="55">
        <f t="shared" si="628"/>
        <v>0</v>
      </c>
      <c r="DD411" s="55">
        <f t="shared" si="628"/>
        <v>0</v>
      </c>
      <c r="DE411" s="55">
        <f t="shared" si="628"/>
        <v>120000</v>
      </c>
      <c r="DF411" s="55">
        <f t="shared" si="628"/>
        <v>120000</v>
      </c>
    </row>
    <row r="412" spans="1:110" s="8" customFormat="1" ht="48.75" customHeight="1">
      <c r="A412" s="63" t="s">
        <v>539</v>
      </c>
      <c r="B412" s="64" t="s">
        <v>143</v>
      </c>
      <c r="C412" s="64" t="s">
        <v>134</v>
      </c>
      <c r="D412" s="65" t="s">
        <v>522</v>
      </c>
      <c r="E412" s="64"/>
      <c r="F412" s="55"/>
      <c r="G412" s="55"/>
      <c r="H412" s="67"/>
      <c r="I412" s="67"/>
      <c r="J412" s="67"/>
      <c r="K412" s="67"/>
      <c r="L412" s="67"/>
      <c r="M412" s="55"/>
      <c r="N412" s="55"/>
      <c r="O412" s="55"/>
      <c r="P412" s="55"/>
      <c r="Q412" s="55"/>
      <c r="R412" s="120"/>
      <c r="S412" s="120"/>
      <c r="T412" s="55"/>
      <c r="U412" s="55"/>
      <c r="V412" s="120"/>
      <c r="W412" s="120"/>
      <c r="X412" s="55"/>
      <c r="Y412" s="55"/>
      <c r="Z412" s="120"/>
      <c r="AA412" s="55"/>
      <c r="AB412" s="55"/>
      <c r="AC412" s="120"/>
      <c r="AD412" s="120"/>
      <c r="AE412" s="120"/>
      <c r="AF412" s="55"/>
      <c r="AG412" s="120"/>
      <c r="AH412" s="55"/>
      <c r="AI412" s="120"/>
      <c r="AJ412" s="120"/>
      <c r="AK412" s="55"/>
      <c r="AL412" s="55"/>
      <c r="AM412" s="55"/>
      <c r="AN412" s="55"/>
      <c r="AO412" s="73"/>
      <c r="AP412" s="120"/>
      <c r="AQ412" s="55"/>
      <c r="AR412" s="55"/>
      <c r="AS412" s="120"/>
      <c r="AT412" s="55"/>
      <c r="AU412" s="55"/>
      <c r="AV412" s="120">
        <f t="shared" si="624"/>
        <v>0</v>
      </c>
      <c r="AW412" s="120">
        <f t="shared" si="624"/>
        <v>0</v>
      </c>
      <c r="AX412" s="55">
        <f t="shared" si="624"/>
        <v>60000</v>
      </c>
      <c r="AY412" s="55">
        <f t="shared" si="624"/>
        <v>60000</v>
      </c>
      <c r="AZ412" s="55">
        <f t="shared" si="624"/>
        <v>60000</v>
      </c>
      <c r="BA412" s="55">
        <f t="shared" si="624"/>
        <v>0</v>
      </c>
      <c r="BB412" s="55">
        <f t="shared" si="624"/>
        <v>0</v>
      </c>
      <c r="BC412" s="55">
        <f t="shared" si="624"/>
        <v>0</v>
      </c>
      <c r="BD412" s="55">
        <f t="shared" si="624"/>
        <v>0</v>
      </c>
      <c r="BE412" s="55">
        <f t="shared" si="624"/>
        <v>60000</v>
      </c>
      <c r="BF412" s="55">
        <f t="shared" si="624"/>
        <v>60000</v>
      </c>
      <c r="BG412" s="55">
        <f t="shared" si="625"/>
        <v>0</v>
      </c>
      <c r="BH412" s="55">
        <f t="shared" si="625"/>
        <v>0</v>
      </c>
      <c r="BI412" s="55">
        <f t="shared" si="625"/>
        <v>0</v>
      </c>
      <c r="BJ412" s="55">
        <f t="shared" si="625"/>
        <v>0</v>
      </c>
      <c r="BK412" s="55">
        <f t="shared" si="625"/>
        <v>0</v>
      </c>
      <c r="BL412" s="55">
        <f t="shared" si="625"/>
        <v>60000</v>
      </c>
      <c r="BM412" s="55">
        <f t="shared" si="625"/>
        <v>60000</v>
      </c>
      <c r="BN412" s="55">
        <f t="shared" si="625"/>
        <v>0</v>
      </c>
      <c r="BO412" s="55">
        <f t="shared" si="625"/>
        <v>0</v>
      </c>
      <c r="BP412" s="55">
        <f t="shared" si="625"/>
        <v>0</v>
      </c>
      <c r="BQ412" s="55">
        <f t="shared" si="625"/>
        <v>10000</v>
      </c>
      <c r="BR412" s="55">
        <f t="shared" si="625"/>
        <v>70000</v>
      </c>
      <c r="BS412" s="55">
        <f t="shared" si="625"/>
        <v>70000</v>
      </c>
      <c r="BT412" s="55">
        <f t="shared" si="626"/>
        <v>0</v>
      </c>
      <c r="BU412" s="55">
        <f t="shared" si="626"/>
        <v>0</v>
      </c>
      <c r="BV412" s="55">
        <f t="shared" si="626"/>
        <v>0</v>
      </c>
      <c r="BW412" s="55">
        <f t="shared" si="626"/>
        <v>0</v>
      </c>
      <c r="BX412" s="55">
        <f t="shared" si="626"/>
        <v>0</v>
      </c>
      <c r="BY412" s="55">
        <f t="shared" si="626"/>
        <v>70000</v>
      </c>
      <c r="BZ412" s="55">
        <f t="shared" si="626"/>
        <v>70000</v>
      </c>
      <c r="CA412" s="55">
        <f t="shared" si="626"/>
        <v>0</v>
      </c>
      <c r="CB412" s="55">
        <f t="shared" si="626"/>
        <v>0</v>
      </c>
      <c r="CC412" s="55">
        <f t="shared" si="626"/>
        <v>0</v>
      </c>
      <c r="CD412" s="55">
        <f t="shared" si="626"/>
        <v>0</v>
      </c>
      <c r="CE412" s="55">
        <f t="shared" si="626"/>
        <v>0</v>
      </c>
      <c r="CF412" s="55">
        <f t="shared" si="626"/>
        <v>70000</v>
      </c>
      <c r="CG412" s="55">
        <f t="shared" si="626"/>
        <v>70000</v>
      </c>
      <c r="CH412" s="55">
        <f t="shared" si="627"/>
        <v>0</v>
      </c>
      <c r="CI412" s="55">
        <f t="shared" si="627"/>
        <v>0</v>
      </c>
      <c r="CJ412" s="55">
        <f t="shared" si="627"/>
        <v>0</v>
      </c>
      <c r="CK412" s="55"/>
      <c r="CL412" s="55"/>
      <c r="CM412" s="55">
        <f t="shared" si="627"/>
        <v>0</v>
      </c>
      <c r="CN412" s="55">
        <f t="shared" si="627"/>
        <v>50000</v>
      </c>
      <c r="CO412" s="55">
        <f t="shared" si="627"/>
        <v>120000</v>
      </c>
      <c r="CP412" s="55">
        <f t="shared" si="627"/>
        <v>120000</v>
      </c>
      <c r="CQ412" s="55">
        <f t="shared" si="628"/>
        <v>0</v>
      </c>
      <c r="CR412" s="55">
        <f t="shared" si="628"/>
        <v>0</v>
      </c>
      <c r="CS412" s="55">
        <f t="shared" si="628"/>
        <v>0</v>
      </c>
      <c r="CT412" s="55">
        <f t="shared" si="628"/>
        <v>0</v>
      </c>
      <c r="CU412" s="55">
        <f t="shared" si="628"/>
        <v>0</v>
      </c>
      <c r="CV412" s="55">
        <f t="shared" si="628"/>
        <v>0</v>
      </c>
      <c r="CW412" s="55">
        <f t="shared" si="628"/>
        <v>120000</v>
      </c>
      <c r="CX412" s="55">
        <f t="shared" si="628"/>
        <v>120000</v>
      </c>
      <c r="CY412" s="55">
        <f t="shared" si="628"/>
        <v>0</v>
      </c>
      <c r="CZ412" s="55">
        <f t="shared" si="628"/>
        <v>0</v>
      </c>
      <c r="DA412" s="55">
        <f t="shared" si="628"/>
        <v>0</v>
      </c>
      <c r="DB412" s="55">
        <f t="shared" si="628"/>
        <v>0</v>
      </c>
      <c r="DC412" s="55">
        <f t="shared" si="628"/>
        <v>0</v>
      </c>
      <c r="DD412" s="55">
        <f t="shared" si="628"/>
        <v>0</v>
      </c>
      <c r="DE412" s="55">
        <f t="shared" si="628"/>
        <v>120000</v>
      </c>
      <c r="DF412" s="55">
        <f t="shared" si="628"/>
        <v>120000</v>
      </c>
    </row>
    <row r="413" spans="1:110" s="8" customFormat="1" ht="86.25" customHeight="1">
      <c r="A413" s="63" t="s">
        <v>283</v>
      </c>
      <c r="B413" s="64" t="s">
        <v>143</v>
      </c>
      <c r="C413" s="64" t="s">
        <v>134</v>
      </c>
      <c r="D413" s="65" t="s">
        <v>522</v>
      </c>
      <c r="E413" s="64" t="s">
        <v>158</v>
      </c>
      <c r="F413" s="55"/>
      <c r="G413" s="55"/>
      <c r="H413" s="67"/>
      <c r="I413" s="67"/>
      <c r="J413" s="67"/>
      <c r="K413" s="67"/>
      <c r="L413" s="67"/>
      <c r="M413" s="55"/>
      <c r="N413" s="55"/>
      <c r="O413" s="55"/>
      <c r="P413" s="55"/>
      <c r="Q413" s="55"/>
      <c r="R413" s="120"/>
      <c r="S413" s="120"/>
      <c r="T413" s="55"/>
      <c r="U413" s="55"/>
      <c r="V413" s="120"/>
      <c r="W413" s="120"/>
      <c r="X413" s="55"/>
      <c r="Y413" s="55"/>
      <c r="Z413" s="120"/>
      <c r="AA413" s="55"/>
      <c r="AB413" s="55"/>
      <c r="AC413" s="120"/>
      <c r="AD413" s="120"/>
      <c r="AE413" s="120"/>
      <c r="AF413" s="55"/>
      <c r="AG413" s="120"/>
      <c r="AH413" s="55"/>
      <c r="AI413" s="120"/>
      <c r="AJ413" s="120"/>
      <c r="AK413" s="55"/>
      <c r="AL413" s="55"/>
      <c r="AM413" s="55"/>
      <c r="AN413" s="55"/>
      <c r="AO413" s="73"/>
      <c r="AP413" s="120"/>
      <c r="AQ413" s="55"/>
      <c r="AR413" s="55"/>
      <c r="AS413" s="120"/>
      <c r="AT413" s="55"/>
      <c r="AU413" s="55"/>
      <c r="AV413" s="120"/>
      <c r="AW413" s="120"/>
      <c r="AX413" s="55">
        <v>60000</v>
      </c>
      <c r="AY413" s="55">
        <f>AT413+AV413+AW413+AX413</f>
        <v>60000</v>
      </c>
      <c r="AZ413" s="55">
        <f>AU413+AX413</f>
        <v>60000</v>
      </c>
      <c r="BA413" s="120"/>
      <c r="BB413" s="120"/>
      <c r="BC413" s="120"/>
      <c r="BD413" s="120"/>
      <c r="BE413" s="55">
        <f>AY413+BA413+BB413+BC413+BD413</f>
        <v>60000</v>
      </c>
      <c r="BF413" s="55">
        <f>AZ413+BD413</f>
        <v>60000</v>
      </c>
      <c r="BG413" s="55"/>
      <c r="BH413" s="55"/>
      <c r="BI413" s="122"/>
      <c r="BJ413" s="122"/>
      <c r="BK413" s="122"/>
      <c r="BL413" s="55">
        <f>BE413+BG413+BH413+BI413+BJ413+BK413</f>
        <v>60000</v>
      </c>
      <c r="BM413" s="55">
        <f>BF413+BK413</f>
        <v>60000</v>
      </c>
      <c r="BN413" s="120"/>
      <c r="BO413" s="120"/>
      <c r="BP413" s="120"/>
      <c r="BQ413" s="55">
        <v>10000</v>
      </c>
      <c r="BR413" s="55">
        <f>BL413+BN413+BO413+BP413+BQ413</f>
        <v>70000</v>
      </c>
      <c r="BS413" s="55">
        <f>BM413+BQ413</f>
        <v>70000</v>
      </c>
      <c r="BT413" s="121"/>
      <c r="BU413" s="121"/>
      <c r="BV413" s="121"/>
      <c r="BW413" s="121"/>
      <c r="BX413" s="121"/>
      <c r="BY413" s="55">
        <f>BR413+BT413+BU413+BV413+BW413+BX413</f>
        <v>70000</v>
      </c>
      <c r="BZ413" s="55">
        <f>BS413+BX413</f>
        <v>70000</v>
      </c>
      <c r="CA413" s="120"/>
      <c r="CB413" s="120"/>
      <c r="CC413" s="120"/>
      <c r="CD413" s="120"/>
      <c r="CE413" s="120"/>
      <c r="CF413" s="55">
        <f>BY413+CA413+CB413+CC413+CE413</f>
        <v>70000</v>
      </c>
      <c r="CG413" s="55">
        <f>BZ413+CE413</f>
        <v>70000</v>
      </c>
      <c r="CH413" s="120"/>
      <c r="CI413" s="120"/>
      <c r="CJ413" s="120"/>
      <c r="CK413" s="120"/>
      <c r="CL413" s="120"/>
      <c r="CM413" s="120"/>
      <c r="CN413" s="55">
        <v>50000</v>
      </c>
      <c r="CO413" s="55">
        <f>CF413+CH413+CI413+CJ413+CM413+CN413</f>
        <v>120000</v>
      </c>
      <c r="CP413" s="55">
        <f>CG413+CN413</f>
        <v>120000</v>
      </c>
      <c r="CQ413" s="55"/>
      <c r="CR413" s="120"/>
      <c r="CS413" s="120"/>
      <c r="CT413" s="120"/>
      <c r="CU413" s="120"/>
      <c r="CV413" s="120"/>
      <c r="CW413" s="55">
        <f>CO413+CQ413+CR413+CS413+CT413+CU413+CV413</f>
        <v>120000</v>
      </c>
      <c r="CX413" s="55">
        <f>CP413+CV413</f>
        <v>120000</v>
      </c>
      <c r="CY413" s="55"/>
      <c r="CZ413" s="120"/>
      <c r="DA413" s="120"/>
      <c r="DB413" s="120"/>
      <c r="DC413" s="120"/>
      <c r="DD413" s="120"/>
      <c r="DE413" s="55">
        <f>CW413+CY413+CZ413+DA413+DB413+DC413+DD413</f>
        <v>120000</v>
      </c>
      <c r="DF413" s="55">
        <f>CX413+DD413</f>
        <v>120000</v>
      </c>
    </row>
    <row r="414" spans="1:110" s="8" customFormat="1" ht="19.5" customHeight="1">
      <c r="A414" s="63" t="s">
        <v>128</v>
      </c>
      <c r="B414" s="64" t="s">
        <v>143</v>
      </c>
      <c r="C414" s="64" t="s">
        <v>134</v>
      </c>
      <c r="D414" s="65" t="s">
        <v>129</v>
      </c>
      <c r="E414" s="64"/>
      <c r="F414" s="55"/>
      <c r="G414" s="55"/>
      <c r="H414" s="67"/>
      <c r="I414" s="67"/>
      <c r="J414" s="67"/>
      <c r="K414" s="67"/>
      <c r="L414" s="67"/>
      <c r="M414" s="55"/>
      <c r="N414" s="55"/>
      <c r="O414" s="55"/>
      <c r="P414" s="55"/>
      <c r="Q414" s="55"/>
      <c r="R414" s="120"/>
      <c r="S414" s="120"/>
      <c r="T414" s="55"/>
      <c r="U414" s="55"/>
      <c r="V414" s="120"/>
      <c r="W414" s="120"/>
      <c r="X414" s="55"/>
      <c r="Y414" s="55"/>
      <c r="Z414" s="120"/>
      <c r="AA414" s="55"/>
      <c r="AB414" s="55"/>
      <c r="AC414" s="120"/>
      <c r="AD414" s="120"/>
      <c r="AE414" s="120"/>
      <c r="AF414" s="55"/>
      <c r="AG414" s="120"/>
      <c r="AH414" s="55"/>
      <c r="AI414" s="120"/>
      <c r="AJ414" s="120"/>
      <c r="AK414" s="55"/>
      <c r="AL414" s="55"/>
      <c r="AM414" s="55">
        <f t="shared" ref="AM414:BB415" si="629">AM415</f>
        <v>47380</v>
      </c>
      <c r="AN414" s="55">
        <f t="shared" si="629"/>
        <v>47380</v>
      </c>
      <c r="AO414" s="55">
        <f t="shared" si="629"/>
        <v>0</v>
      </c>
      <c r="AP414" s="55">
        <f t="shared" si="629"/>
        <v>0</v>
      </c>
      <c r="AQ414" s="55">
        <f t="shared" si="629"/>
        <v>47380</v>
      </c>
      <c r="AR414" s="55">
        <f t="shared" si="629"/>
        <v>0</v>
      </c>
      <c r="AS414" s="55">
        <f t="shared" si="629"/>
        <v>0</v>
      </c>
      <c r="AT414" s="55">
        <f t="shared" si="629"/>
        <v>47380</v>
      </c>
      <c r="AU414" s="55">
        <f t="shared" si="629"/>
        <v>0</v>
      </c>
      <c r="AV414" s="55">
        <f t="shared" si="629"/>
        <v>-40230</v>
      </c>
      <c r="AW414" s="55">
        <f t="shared" si="629"/>
        <v>0</v>
      </c>
      <c r="AX414" s="55">
        <f t="shared" si="629"/>
        <v>0</v>
      </c>
      <c r="AY414" s="55">
        <f t="shared" si="629"/>
        <v>7150</v>
      </c>
      <c r="AZ414" s="55">
        <f t="shared" si="629"/>
        <v>0</v>
      </c>
      <c r="BA414" s="55">
        <f t="shared" si="629"/>
        <v>0</v>
      </c>
      <c r="BB414" s="55">
        <f t="shared" si="629"/>
        <v>0</v>
      </c>
      <c r="BC414" s="55">
        <f t="shared" ref="AZ414:BO415" si="630">BC415</f>
        <v>0</v>
      </c>
      <c r="BD414" s="55">
        <f t="shared" si="630"/>
        <v>0</v>
      </c>
      <c r="BE414" s="55">
        <f t="shared" si="630"/>
        <v>7150</v>
      </c>
      <c r="BF414" s="55">
        <f t="shared" si="630"/>
        <v>0</v>
      </c>
      <c r="BG414" s="55">
        <f t="shared" si="630"/>
        <v>0</v>
      </c>
      <c r="BH414" s="55">
        <f t="shared" si="630"/>
        <v>0</v>
      </c>
      <c r="BI414" s="55">
        <f t="shared" si="630"/>
        <v>0</v>
      </c>
      <c r="BJ414" s="55">
        <f t="shared" si="630"/>
        <v>0</v>
      </c>
      <c r="BK414" s="55">
        <f t="shared" si="630"/>
        <v>0</v>
      </c>
      <c r="BL414" s="55">
        <f t="shared" si="630"/>
        <v>7150</v>
      </c>
      <c r="BM414" s="55">
        <f t="shared" si="630"/>
        <v>0</v>
      </c>
      <c r="BN414" s="55">
        <f t="shared" si="630"/>
        <v>0</v>
      </c>
      <c r="BO414" s="55">
        <f t="shared" si="630"/>
        <v>0</v>
      </c>
      <c r="BP414" s="55">
        <f t="shared" ref="BM414:CB415" si="631">BP415</f>
        <v>0</v>
      </c>
      <c r="BQ414" s="55">
        <f t="shared" si="631"/>
        <v>0</v>
      </c>
      <c r="BR414" s="55">
        <f t="shared" si="631"/>
        <v>7150</v>
      </c>
      <c r="BS414" s="55">
        <f t="shared" si="631"/>
        <v>0</v>
      </c>
      <c r="BT414" s="55">
        <f t="shared" si="631"/>
        <v>0</v>
      </c>
      <c r="BU414" s="55">
        <f t="shared" si="631"/>
        <v>0</v>
      </c>
      <c r="BV414" s="55">
        <f t="shared" si="631"/>
        <v>-454</v>
      </c>
      <c r="BW414" s="55">
        <f t="shared" si="631"/>
        <v>0</v>
      </c>
      <c r="BX414" s="55">
        <f t="shared" si="631"/>
        <v>0</v>
      </c>
      <c r="BY414" s="55">
        <f t="shared" si="631"/>
        <v>6696</v>
      </c>
      <c r="BZ414" s="55">
        <f t="shared" si="631"/>
        <v>0</v>
      </c>
      <c r="CA414" s="55">
        <f t="shared" si="631"/>
        <v>0</v>
      </c>
      <c r="CB414" s="55">
        <f t="shared" si="631"/>
        <v>0</v>
      </c>
      <c r="CC414" s="55">
        <f t="shared" ref="BZ414:CP415" si="632">CC415</f>
        <v>-414</v>
      </c>
      <c r="CD414" s="55">
        <f t="shared" si="632"/>
        <v>0</v>
      </c>
      <c r="CE414" s="55">
        <f t="shared" si="632"/>
        <v>0</v>
      </c>
      <c r="CF414" s="55">
        <f t="shared" si="632"/>
        <v>6282</v>
      </c>
      <c r="CG414" s="55">
        <f t="shared" si="632"/>
        <v>0</v>
      </c>
      <c r="CH414" s="55">
        <f t="shared" si="632"/>
        <v>1880</v>
      </c>
      <c r="CI414" s="55">
        <f t="shared" si="632"/>
        <v>0</v>
      </c>
      <c r="CJ414" s="55">
        <f t="shared" si="632"/>
        <v>-356</v>
      </c>
      <c r="CK414" s="55"/>
      <c r="CL414" s="55"/>
      <c r="CM414" s="55">
        <f t="shared" si="632"/>
        <v>0</v>
      </c>
      <c r="CN414" s="55">
        <f t="shared" si="632"/>
        <v>0</v>
      </c>
      <c r="CO414" s="55">
        <f t="shared" si="632"/>
        <v>7806</v>
      </c>
      <c r="CP414" s="55">
        <f t="shared" si="632"/>
        <v>0</v>
      </c>
      <c r="CQ414" s="55">
        <f t="shared" ref="CP414:DE415" si="633">CQ415</f>
        <v>0</v>
      </c>
      <c r="CR414" s="55">
        <f t="shared" si="633"/>
        <v>0</v>
      </c>
      <c r="CS414" s="55">
        <f t="shared" si="633"/>
        <v>0</v>
      </c>
      <c r="CT414" s="55">
        <f t="shared" si="633"/>
        <v>0</v>
      </c>
      <c r="CU414" s="55">
        <f t="shared" si="633"/>
        <v>0</v>
      </c>
      <c r="CV414" s="55">
        <f t="shared" si="633"/>
        <v>0</v>
      </c>
      <c r="CW414" s="55">
        <f t="shared" si="633"/>
        <v>7806</v>
      </c>
      <c r="CX414" s="55">
        <f t="shared" si="633"/>
        <v>0</v>
      </c>
      <c r="CY414" s="55">
        <f t="shared" si="633"/>
        <v>0</v>
      </c>
      <c r="CZ414" s="55">
        <f t="shared" si="633"/>
        <v>0</v>
      </c>
      <c r="DA414" s="55">
        <f t="shared" si="633"/>
        <v>0</v>
      </c>
      <c r="DB414" s="55">
        <f t="shared" si="633"/>
        <v>0</v>
      </c>
      <c r="DC414" s="55">
        <f t="shared" si="633"/>
        <v>0</v>
      </c>
      <c r="DD414" s="55">
        <f t="shared" si="633"/>
        <v>0</v>
      </c>
      <c r="DE414" s="55">
        <f t="shared" si="633"/>
        <v>7806</v>
      </c>
      <c r="DF414" s="55">
        <f t="shared" ref="CX414:DF415" si="634">DF415</f>
        <v>0</v>
      </c>
    </row>
    <row r="415" spans="1:110" s="8" customFormat="1" ht="38.25" customHeight="1">
      <c r="A415" s="63" t="s">
        <v>385</v>
      </c>
      <c r="B415" s="64" t="s">
        <v>143</v>
      </c>
      <c r="C415" s="64" t="s">
        <v>134</v>
      </c>
      <c r="D415" s="65" t="s">
        <v>328</v>
      </c>
      <c r="E415" s="64"/>
      <c r="F415" s="55"/>
      <c r="G415" s="55"/>
      <c r="H415" s="67"/>
      <c r="I415" s="67"/>
      <c r="J415" s="67"/>
      <c r="K415" s="67"/>
      <c r="L415" s="67"/>
      <c r="M415" s="55"/>
      <c r="N415" s="55"/>
      <c r="O415" s="55"/>
      <c r="P415" s="55"/>
      <c r="Q415" s="55"/>
      <c r="R415" s="120"/>
      <c r="S415" s="120"/>
      <c r="T415" s="55"/>
      <c r="U415" s="55"/>
      <c r="V415" s="120"/>
      <c r="W415" s="120"/>
      <c r="X415" s="55"/>
      <c r="Y415" s="55"/>
      <c r="Z415" s="120"/>
      <c r="AA415" s="55"/>
      <c r="AB415" s="55"/>
      <c r="AC415" s="120"/>
      <c r="AD415" s="120"/>
      <c r="AE415" s="120"/>
      <c r="AF415" s="55"/>
      <c r="AG415" s="120"/>
      <c r="AH415" s="55"/>
      <c r="AI415" s="120"/>
      <c r="AJ415" s="120"/>
      <c r="AK415" s="55"/>
      <c r="AL415" s="55"/>
      <c r="AM415" s="55">
        <f t="shared" si="629"/>
        <v>47380</v>
      </c>
      <c r="AN415" s="55">
        <f t="shared" si="629"/>
        <v>47380</v>
      </c>
      <c r="AO415" s="55">
        <f t="shared" si="629"/>
        <v>0</v>
      </c>
      <c r="AP415" s="55">
        <f t="shared" si="629"/>
        <v>0</v>
      </c>
      <c r="AQ415" s="55">
        <f t="shared" si="629"/>
        <v>47380</v>
      </c>
      <c r="AR415" s="55">
        <f t="shared" si="629"/>
        <v>0</v>
      </c>
      <c r="AS415" s="55">
        <f t="shared" si="629"/>
        <v>0</v>
      </c>
      <c r="AT415" s="55">
        <f t="shared" si="629"/>
        <v>47380</v>
      </c>
      <c r="AU415" s="55">
        <f t="shared" si="629"/>
        <v>0</v>
      </c>
      <c r="AV415" s="55">
        <f t="shared" si="629"/>
        <v>-40230</v>
      </c>
      <c r="AW415" s="55">
        <f t="shared" si="629"/>
        <v>0</v>
      </c>
      <c r="AX415" s="55">
        <f t="shared" si="629"/>
        <v>0</v>
      </c>
      <c r="AY415" s="55">
        <f t="shared" si="629"/>
        <v>7150</v>
      </c>
      <c r="AZ415" s="55">
        <f t="shared" si="630"/>
        <v>0</v>
      </c>
      <c r="BA415" s="55">
        <f t="shared" si="630"/>
        <v>0</v>
      </c>
      <c r="BB415" s="55">
        <f t="shared" si="630"/>
        <v>0</v>
      </c>
      <c r="BC415" s="55">
        <f t="shared" si="630"/>
        <v>0</v>
      </c>
      <c r="BD415" s="55">
        <f t="shared" si="630"/>
        <v>0</v>
      </c>
      <c r="BE415" s="55">
        <f t="shared" si="630"/>
        <v>7150</v>
      </c>
      <c r="BF415" s="55">
        <f t="shared" si="630"/>
        <v>0</v>
      </c>
      <c r="BG415" s="55">
        <f t="shared" si="630"/>
        <v>0</v>
      </c>
      <c r="BH415" s="55">
        <f t="shared" si="630"/>
        <v>0</v>
      </c>
      <c r="BI415" s="55">
        <f t="shared" si="630"/>
        <v>0</v>
      </c>
      <c r="BJ415" s="55">
        <f t="shared" si="630"/>
        <v>0</v>
      </c>
      <c r="BK415" s="55">
        <f t="shared" si="630"/>
        <v>0</v>
      </c>
      <c r="BL415" s="55">
        <f t="shared" si="630"/>
        <v>7150</v>
      </c>
      <c r="BM415" s="55">
        <f t="shared" si="631"/>
        <v>0</v>
      </c>
      <c r="BN415" s="55">
        <f t="shared" si="631"/>
        <v>0</v>
      </c>
      <c r="BO415" s="55">
        <f t="shared" si="631"/>
        <v>0</v>
      </c>
      <c r="BP415" s="55">
        <f t="shared" si="631"/>
        <v>0</v>
      </c>
      <c r="BQ415" s="55">
        <f t="shared" si="631"/>
        <v>0</v>
      </c>
      <c r="BR415" s="55">
        <f t="shared" si="631"/>
        <v>7150</v>
      </c>
      <c r="BS415" s="55">
        <f t="shared" si="631"/>
        <v>0</v>
      </c>
      <c r="BT415" s="55">
        <f t="shared" si="631"/>
        <v>0</v>
      </c>
      <c r="BU415" s="55">
        <f t="shared" si="631"/>
        <v>0</v>
      </c>
      <c r="BV415" s="55">
        <f t="shared" si="631"/>
        <v>-454</v>
      </c>
      <c r="BW415" s="55">
        <f t="shared" si="631"/>
        <v>0</v>
      </c>
      <c r="BX415" s="55">
        <f t="shared" si="631"/>
        <v>0</v>
      </c>
      <c r="BY415" s="55">
        <f t="shared" si="631"/>
        <v>6696</v>
      </c>
      <c r="BZ415" s="55">
        <f t="shared" si="632"/>
        <v>0</v>
      </c>
      <c r="CA415" s="55">
        <f t="shared" si="632"/>
        <v>0</v>
      </c>
      <c r="CB415" s="55">
        <f t="shared" si="632"/>
        <v>0</v>
      </c>
      <c r="CC415" s="55">
        <f t="shared" si="632"/>
        <v>-414</v>
      </c>
      <c r="CD415" s="55">
        <f t="shared" si="632"/>
        <v>0</v>
      </c>
      <c r="CE415" s="55">
        <f t="shared" si="632"/>
        <v>0</v>
      </c>
      <c r="CF415" s="55">
        <f t="shared" si="632"/>
        <v>6282</v>
      </c>
      <c r="CG415" s="55">
        <f t="shared" si="632"/>
        <v>0</v>
      </c>
      <c r="CH415" s="55">
        <f t="shared" si="632"/>
        <v>1880</v>
      </c>
      <c r="CI415" s="55">
        <f t="shared" si="632"/>
        <v>0</v>
      </c>
      <c r="CJ415" s="55">
        <f t="shared" si="632"/>
        <v>-356</v>
      </c>
      <c r="CK415" s="55"/>
      <c r="CL415" s="55"/>
      <c r="CM415" s="55">
        <f t="shared" si="632"/>
        <v>0</v>
      </c>
      <c r="CN415" s="55">
        <f t="shared" si="632"/>
        <v>0</v>
      </c>
      <c r="CO415" s="55">
        <f t="shared" si="632"/>
        <v>7806</v>
      </c>
      <c r="CP415" s="55">
        <f t="shared" si="633"/>
        <v>0</v>
      </c>
      <c r="CQ415" s="55">
        <f t="shared" si="633"/>
        <v>0</v>
      </c>
      <c r="CR415" s="55">
        <f t="shared" si="633"/>
        <v>0</v>
      </c>
      <c r="CS415" s="55">
        <f t="shared" si="633"/>
        <v>0</v>
      </c>
      <c r="CT415" s="55">
        <f t="shared" si="633"/>
        <v>0</v>
      </c>
      <c r="CU415" s="55">
        <f t="shared" si="633"/>
        <v>0</v>
      </c>
      <c r="CV415" s="55">
        <f t="shared" si="633"/>
        <v>0</v>
      </c>
      <c r="CW415" s="55">
        <f t="shared" si="633"/>
        <v>7806</v>
      </c>
      <c r="CX415" s="55">
        <f t="shared" si="634"/>
        <v>0</v>
      </c>
      <c r="CY415" s="55">
        <f t="shared" si="634"/>
        <v>0</v>
      </c>
      <c r="CZ415" s="55">
        <f t="shared" si="634"/>
        <v>0</v>
      </c>
      <c r="DA415" s="55">
        <f t="shared" si="634"/>
        <v>0</v>
      </c>
      <c r="DB415" s="55">
        <f t="shared" si="634"/>
        <v>0</v>
      </c>
      <c r="DC415" s="55">
        <f t="shared" si="634"/>
        <v>0</v>
      </c>
      <c r="DD415" s="55">
        <f t="shared" si="634"/>
        <v>0</v>
      </c>
      <c r="DE415" s="55">
        <f t="shared" si="634"/>
        <v>7806</v>
      </c>
      <c r="DF415" s="55">
        <f t="shared" si="634"/>
        <v>0</v>
      </c>
    </row>
    <row r="416" spans="1:110" s="8" customFormat="1" ht="85.5" customHeight="1">
      <c r="A416" s="63" t="s">
        <v>283</v>
      </c>
      <c r="B416" s="64" t="s">
        <v>143</v>
      </c>
      <c r="C416" s="64" t="s">
        <v>134</v>
      </c>
      <c r="D416" s="65" t="s">
        <v>328</v>
      </c>
      <c r="E416" s="64" t="s">
        <v>158</v>
      </c>
      <c r="F416" s="55"/>
      <c r="G416" s="55"/>
      <c r="H416" s="67"/>
      <c r="I416" s="67"/>
      <c r="J416" s="67"/>
      <c r="K416" s="67"/>
      <c r="L416" s="67"/>
      <c r="M416" s="55"/>
      <c r="N416" s="55"/>
      <c r="O416" s="55"/>
      <c r="P416" s="55"/>
      <c r="Q416" s="55"/>
      <c r="R416" s="120"/>
      <c r="S416" s="120"/>
      <c r="T416" s="55"/>
      <c r="U416" s="55"/>
      <c r="V416" s="120"/>
      <c r="W416" s="120"/>
      <c r="X416" s="55"/>
      <c r="Y416" s="55"/>
      <c r="Z416" s="120"/>
      <c r="AA416" s="55"/>
      <c r="AB416" s="55"/>
      <c r="AC416" s="120"/>
      <c r="AD416" s="120"/>
      <c r="AE416" s="120"/>
      <c r="AF416" s="55"/>
      <c r="AG416" s="120"/>
      <c r="AH416" s="55"/>
      <c r="AI416" s="120"/>
      <c r="AJ416" s="120"/>
      <c r="AK416" s="55"/>
      <c r="AL416" s="55"/>
      <c r="AM416" s="55">
        <f>AN416-AK416</f>
        <v>47380</v>
      </c>
      <c r="AN416" s="55">
        <v>47380</v>
      </c>
      <c r="AO416" s="120"/>
      <c r="AP416" s="120"/>
      <c r="AQ416" s="55">
        <f>AN416+AP416</f>
        <v>47380</v>
      </c>
      <c r="AR416" s="56">
        <f>AO416</f>
        <v>0</v>
      </c>
      <c r="AS416" s="120"/>
      <c r="AT416" s="55">
        <f>AQ416+AS416</f>
        <v>47380</v>
      </c>
      <c r="AU416" s="56">
        <f>AR416</f>
        <v>0</v>
      </c>
      <c r="AV416" s="55">
        <v>-40230</v>
      </c>
      <c r="AW416" s="120"/>
      <c r="AX416" s="120"/>
      <c r="AY416" s="55">
        <f>AT416+AV416+AW416+AX416</f>
        <v>7150</v>
      </c>
      <c r="AZ416" s="55">
        <f>AU416+AX416</f>
        <v>0</v>
      </c>
      <c r="BA416" s="120"/>
      <c r="BB416" s="120"/>
      <c r="BC416" s="120"/>
      <c r="BD416" s="120"/>
      <c r="BE416" s="55">
        <f>AY416+BA416+BB416+BC416+BD416</f>
        <v>7150</v>
      </c>
      <c r="BF416" s="55">
        <f>AZ416+BD416</f>
        <v>0</v>
      </c>
      <c r="BG416" s="55"/>
      <c r="BH416" s="55"/>
      <c r="BI416" s="122"/>
      <c r="BJ416" s="122"/>
      <c r="BK416" s="122"/>
      <c r="BL416" s="55">
        <f>BE416+BG416+BH416+BI416+BJ416+BK416</f>
        <v>7150</v>
      </c>
      <c r="BM416" s="55">
        <f>BF416+BK416</f>
        <v>0</v>
      </c>
      <c r="BN416" s="120"/>
      <c r="BO416" s="120"/>
      <c r="BP416" s="120"/>
      <c r="BQ416" s="120"/>
      <c r="BR416" s="55">
        <f>BL416+BN416+BO416+BP416+BQ416</f>
        <v>7150</v>
      </c>
      <c r="BS416" s="55">
        <f>BM416+BQ416</f>
        <v>0</v>
      </c>
      <c r="BT416" s="121"/>
      <c r="BU416" s="121"/>
      <c r="BV416" s="55">
        <v>-454</v>
      </c>
      <c r="BW416" s="121"/>
      <c r="BX416" s="121"/>
      <c r="BY416" s="55">
        <f>BR416+BT416+BU416+BV416+BW416+BX416</f>
        <v>6696</v>
      </c>
      <c r="BZ416" s="55">
        <f>BS416+BX416</f>
        <v>0</v>
      </c>
      <c r="CA416" s="56"/>
      <c r="CB416" s="56"/>
      <c r="CC416" s="56">
        <v>-414</v>
      </c>
      <c r="CD416" s="56"/>
      <c r="CE416" s="120"/>
      <c r="CF416" s="55">
        <f>BY416+CA416+CB416+CC416+CE416</f>
        <v>6282</v>
      </c>
      <c r="CG416" s="55">
        <f>BZ416+CE416</f>
        <v>0</v>
      </c>
      <c r="CH416" s="55">
        <v>1880</v>
      </c>
      <c r="CI416" s="120"/>
      <c r="CJ416" s="56">
        <v>-356</v>
      </c>
      <c r="CK416" s="56"/>
      <c r="CL416" s="56"/>
      <c r="CM416" s="120"/>
      <c r="CN416" s="120"/>
      <c r="CO416" s="55">
        <f>CF416+CH416+CI416+CJ416+CM416+CN416</f>
        <v>7806</v>
      </c>
      <c r="CP416" s="55">
        <f>CG416+CN416</f>
        <v>0</v>
      </c>
      <c r="CQ416" s="55"/>
      <c r="CR416" s="120"/>
      <c r="CS416" s="120"/>
      <c r="CT416" s="120"/>
      <c r="CU416" s="120"/>
      <c r="CV416" s="120"/>
      <c r="CW416" s="55">
        <f>CO416+CQ416+CR416+CS416+CT416+CU416+CV416</f>
        <v>7806</v>
      </c>
      <c r="CX416" s="55">
        <f>CP416+CV416</f>
        <v>0</v>
      </c>
      <c r="CY416" s="55"/>
      <c r="CZ416" s="120"/>
      <c r="DA416" s="120"/>
      <c r="DB416" s="120"/>
      <c r="DC416" s="120"/>
      <c r="DD416" s="120"/>
      <c r="DE416" s="55">
        <f>CW416+CY416+CZ416+DA416+DB416+DC416+DD416</f>
        <v>7806</v>
      </c>
      <c r="DF416" s="55">
        <f>CX416+DD416</f>
        <v>0</v>
      </c>
    </row>
    <row r="417" spans="1:110">
      <c r="A417" s="91"/>
      <c r="B417" s="92"/>
      <c r="C417" s="92"/>
      <c r="D417" s="93"/>
      <c r="E417" s="92"/>
      <c r="F417" s="41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1"/>
      <c r="AL417" s="41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38"/>
      <c r="BH417" s="38"/>
      <c r="BI417" s="38"/>
      <c r="BJ417" s="38"/>
      <c r="BK417" s="38"/>
      <c r="BL417" s="38"/>
      <c r="BM417" s="38"/>
      <c r="BN417" s="40"/>
      <c r="BO417" s="40"/>
      <c r="BP417" s="40"/>
      <c r="BQ417" s="40"/>
      <c r="BR417" s="40"/>
      <c r="BS417" s="40"/>
      <c r="BT417" s="41"/>
      <c r="BU417" s="41"/>
      <c r="BV417" s="41"/>
      <c r="BW417" s="41"/>
      <c r="BX417" s="41"/>
      <c r="BY417" s="41"/>
      <c r="BZ417" s="41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  <c r="CN417" s="40"/>
      <c r="CO417" s="40"/>
      <c r="CP417" s="40"/>
      <c r="CQ417" s="40"/>
      <c r="CR417" s="40"/>
      <c r="CS417" s="40"/>
      <c r="CT417" s="40"/>
      <c r="CU417" s="40"/>
      <c r="CV417" s="40"/>
      <c r="CW417" s="40"/>
      <c r="CX417" s="40"/>
      <c r="CY417" s="40"/>
      <c r="CZ417" s="40"/>
      <c r="DA417" s="40"/>
      <c r="DB417" s="40"/>
      <c r="DC417" s="40"/>
      <c r="DD417" s="40"/>
      <c r="DE417" s="40"/>
      <c r="DF417" s="40"/>
    </row>
    <row r="418" spans="1:110" s="10" customFormat="1" ht="18.75">
      <c r="A418" s="49" t="s">
        <v>72</v>
      </c>
      <c r="B418" s="50" t="s">
        <v>143</v>
      </c>
      <c r="C418" s="50" t="s">
        <v>135</v>
      </c>
      <c r="D418" s="61"/>
      <c r="E418" s="50"/>
      <c r="F418" s="62">
        <f t="shared" ref="F418:O418" si="635">F423+F421+F419</f>
        <v>1107938</v>
      </c>
      <c r="G418" s="62">
        <f t="shared" si="635"/>
        <v>205798</v>
      </c>
      <c r="H418" s="62">
        <f t="shared" si="635"/>
        <v>1313736</v>
      </c>
      <c r="I418" s="62">
        <f t="shared" si="635"/>
        <v>0</v>
      </c>
      <c r="J418" s="62">
        <f t="shared" si="635"/>
        <v>1475986</v>
      </c>
      <c r="K418" s="62">
        <f t="shared" si="635"/>
        <v>-144415</v>
      </c>
      <c r="L418" s="62">
        <f t="shared" si="635"/>
        <v>-157319</v>
      </c>
      <c r="M418" s="62">
        <f t="shared" si="635"/>
        <v>1318667</v>
      </c>
      <c r="N418" s="62">
        <f t="shared" si="635"/>
        <v>-416991</v>
      </c>
      <c r="O418" s="62">
        <f t="shared" si="635"/>
        <v>901676</v>
      </c>
      <c r="P418" s="62">
        <f t="shared" ref="P418:Y418" si="636">P423+P421+P419</f>
        <v>0</v>
      </c>
      <c r="Q418" s="62">
        <f t="shared" si="636"/>
        <v>919873</v>
      </c>
      <c r="R418" s="62">
        <f t="shared" si="636"/>
        <v>6490</v>
      </c>
      <c r="S418" s="62">
        <f t="shared" si="636"/>
        <v>6490</v>
      </c>
      <c r="T418" s="62">
        <f t="shared" si="636"/>
        <v>908166</v>
      </c>
      <c r="U418" s="62">
        <f t="shared" si="636"/>
        <v>926363</v>
      </c>
      <c r="V418" s="62">
        <f t="shared" si="636"/>
        <v>2622</v>
      </c>
      <c r="W418" s="62">
        <f t="shared" si="636"/>
        <v>2622</v>
      </c>
      <c r="X418" s="62">
        <f t="shared" si="636"/>
        <v>910788</v>
      </c>
      <c r="Y418" s="62">
        <f t="shared" si="636"/>
        <v>928985</v>
      </c>
      <c r="Z418" s="62">
        <f>Z423+Z421+Z419</f>
        <v>0</v>
      </c>
      <c r="AA418" s="62">
        <f>AA423+AA421+AA419</f>
        <v>910788</v>
      </c>
      <c r="AB418" s="62">
        <f>AB423+AB421+AB419</f>
        <v>928985</v>
      </c>
      <c r="AC418" s="62">
        <f>AC423+AC421+AC419</f>
        <v>0</v>
      </c>
      <c r="AD418" s="62">
        <f>AD423+AD421+AD419</f>
        <v>0</v>
      </c>
      <c r="AE418" s="62"/>
      <c r="AF418" s="62">
        <f t="shared" ref="AF418:AK418" si="637">AF423+AF421+AF419</f>
        <v>910788</v>
      </c>
      <c r="AG418" s="62">
        <f t="shared" si="637"/>
        <v>0</v>
      </c>
      <c r="AH418" s="62">
        <f t="shared" si="637"/>
        <v>928985</v>
      </c>
      <c r="AI418" s="62">
        <f t="shared" si="637"/>
        <v>0</v>
      </c>
      <c r="AJ418" s="62">
        <f t="shared" si="637"/>
        <v>0</v>
      </c>
      <c r="AK418" s="62">
        <f t="shared" si="637"/>
        <v>910788</v>
      </c>
      <c r="AL418" s="62">
        <f>AL423+AL421+AL419</f>
        <v>0</v>
      </c>
      <c r="AM418" s="62">
        <f t="shared" ref="AM418:AZ418" si="638">AM423+AM421+AM419+AM430</f>
        <v>526366</v>
      </c>
      <c r="AN418" s="62">
        <f t="shared" si="638"/>
        <v>1437154</v>
      </c>
      <c r="AO418" s="62">
        <f t="shared" si="638"/>
        <v>113156</v>
      </c>
      <c r="AP418" s="62">
        <f t="shared" si="638"/>
        <v>0</v>
      </c>
      <c r="AQ418" s="62">
        <f t="shared" si="638"/>
        <v>1437154</v>
      </c>
      <c r="AR418" s="62">
        <f t="shared" si="638"/>
        <v>113156</v>
      </c>
      <c r="AS418" s="62">
        <f t="shared" si="638"/>
        <v>0</v>
      </c>
      <c r="AT418" s="62">
        <f t="shared" si="638"/>
        <v>1437154</v>
      </c>
      <c r="AU418" s="62">
        <f t="shared" si="638"/>
        <v>113156</v>
      </c>
      <c r="AV418" s="62">
        <f t="shared" si="638"/>
        <v>0</v>
      </c>
      <c r="AW418" s="62">
        <f t="shared" si="638"/>
        <v>0</v>
      </c>
      <c r="AX418" s="62">
        <f t="shared" si="638"/>
        <v>0</v>
      </c>
      <c r="AY418" s="62">
        <f t="shared" si="638"/>
        <v>1437154</v>
      </c>
      <c r="AZ418" s="62">
        <f t="shared" si="638"/>
        <v>113156</v>
      </c>
      <c r="BA418" s="62">
        <f t="shared" ref="BA418:BS418" si="639">BA423+BA421+BA419+BA430+BA425</f>
        <v>5057</v>
      </c>
      <c r="BB418" s="62">
        <f t="shared" si="639"/>
        <v>22473</v>
      </c>
      <c r="BC418" s="62">
        <f t="shared" si="639"/>
        <v>-20992</v>
      </c>
      <c r="BD418" s="62">
        <f t="shared" si="639"/>
        <v>19983</v>
      </c>
      <c r="BE418" s="62">
        <f t="shared" si="639"/>
        <v>1463675</v>
      </c>
      <c r="BF418" s="62">
        <f t="shared" si="639"/>
        <v>133139</v>
      </c>
      <c r="BG418" s="62">
        <f t="shared" si="639"/>
        <v>-35249</v>
      </c>
      <c r="BH418" s="62">
        <f t="shared" si="639"/>
        <v>-813</v>
      </c>
      <c r="BI418" s="62">
        <f t="shared" si="639"/>
        <v>0</v>
      </c>
      <c r="BJ418" s="62">
        <f t="shared" si="639"/>
        <v>0</v>
      </c>
      <c r="BK418" s="62">
        <f t="shared" si="639"/>
        <v>0</v>
      </c>
      <c r="BL418" s="62">
        <f t="shared" si="639"/>
        <v>1427613</v>
      </c>
      <c r="BM418" s="62">
        <f t="shared" si="639"/>
        <v>133139</v>
      </c>
      <c r="BN418" s="62">
        <f t="shared" si="639"/>
        <v>0</v>
      </c>
      <c r="BO418" s="62">
        <f t="shared" si="639"/>
        <v>13521</v>
      </c>
      <c r="BP418" s="62">
        <f t="shared" si="639"/>
        <v>31885</v>
      </c>
      <c r="BQ418" s="62">
        <f t="shared" si="639"/>
        <v>622</v>
      </c>
      <c r="BR418" s="62">
        <f t="shared" si="639"/>
        <v>1473641</v>
      </c>
      <c r="BS418" s="62">
        <f t="shared" si="639"/>
        <v>133761</v>
      </c>
      <c r="BT418" s="62">
        <f t="shared" ref="BT418:CG418" si="640">BT423+BT421+BT419+BT430+BT425</f>
        <v>-6229</v>
      </c>
      <c r="BU418" s="62">
        <f>BU423+BU421+BU419+BU430+BU425</f>
        <v>554</v>
      </c>
      <c r="BV418" s="62">
        <f>BV423+BV421+BV419+BV430+BV425</f>
        <v>-1582</v>
      </c>
      <c r="BW418" s="62">
        <f>BW423+BW421+BW419+BW430+BW425</f>
        <v>35738</v>
      </c>
      <c r="BX418" s="62">
        <f>BX423+BX421+BX419+BX430+BX425</f>
        <v>0</v>
      </c>
      <c r="BY418" s="62">
        <f t="shared" si="640"/>
        <v>1502122</v>
      </c>
      <c r="BZ418" s="62">
        <f t="shared" si="640"/>
        <v>133761</v>
      </c>
      <c r="CA418" s="62">
        <f t="shared" si="640"/>
        <v>12762</v>
      </c>
      <c r="CB418" s="62">
        <f t="shared" si="640"/>
        <v>-206</v>
      </c>
      <c r="CC418" s="62">
        <f t="shared" si="640"/>
        <v>-29</v>
      </c>
      <c r="CD418" s="62">
        <f>CD423+CD421+CD419+CD430+CD425</f>
        <v>4100</v>
      </c>
      <c r="CE418" s="62">
        <f t="shared" si="640"/>
        <v>0</v>
      </c>
      <c r="CF418" s="62">
        <f t="shared" si="640"/>
        <v>1518749</v>
      </c>
      <c r="CG418" s="62">
        <f t="shared" si="640"/>
        <v>133761</v>
      </c>
      <c r="CH418" s="62">
        <f>CH423+CH421+CH419+CH427+CH430+CH425</f>
        <v>0</v>
      </c>
      <c r="CI418" s="62">
        <f t="shared" ref="CI418:DF418" si="641">CI423+CI421+CI419+CI427+CI430+CI425</f>
        <v>-2799</v>
      </c>
      <c r="CJ418" s="62">
        <f>CJ423+CJ421+CJ419+CJ427+CJ430+CJ425</f>
        <v>0</v>
      </c>
      <c r="CK418" s="62">
        <f>CK423+CK421+CK419+CK427+CK430+CK425</f>
        <v>-2408</v>
      </c>
      <c r="CL418" s="62">
        <f>CL423+CL421+CL419+CL427+CL430+CL425</f>
        <v>-46</v>
      </c>
      <c r="CM418" s="62">
        <f t="shared" si="641"/>
        <v>0</v>
      </c>
      <c r="CN418" s="62">
        <f t="shared" si="641"/>
        <v>7000</v>
      </c>
      <c r="CO418" s="62">
        <f t="shared" si="641"/>
        <v>1520496</v>
      </c>
      <c r="CP418" s="62">
        <f t="shared" si="641"/>
        <v>140761</v>
      </c>
      <c r="CQ418" s="62">
        <f t="shared" si="641"/>
        <v>29788</v>
      </c>
      <c r="CR418" s="62">
        <f t="shared" si="641"/>
        <v>-807</v>
      </c>
      <c r="CS418" s="62">
        <f t="shared" si="641"/>
        <v>-32680</v>
      </c>
      <c r="CT418" s="62">
        <f t="shared" si="641"/>
        <v>0</v>
      </c>
      <c r="CU418" s="62">
        <f t="shared" si="641"/>
        <v>0</v>
      </c>
      <c r="CV418" s="62">
        <f t="shared" si="641"/>
        <v>13803</v>
      </c>
      <c r="CW418" s="62">
        <f t="shared" si="641"/>
        <v>1530600</v>
      </c>
      <c r="CX418" s="62">
        <f t="shared" si="641"/>
        <v>154564</v>
      </c>
      <c r="CY418" s="62">
        <f t="shared" si="641"/>
        <v>0</v>
      </c>
      <c r="CZ418" s="62">
        <f t="shared" si="641"/>
        <v>-1384</v>
      </c>
      <c r="DA418" s="62">
        <f t="shared" si="641"/>
        <v>0</v>
      </c>
      <c r="DB418" s="62">
        <f t="shared" si="641"/>
        <v>0</v>
      </c>
      <c r="DC418" s="62">
        <f t="shared" si="641"/>
        <v>0</v>
      </c>
      <c r="DD418" s="62">
        <f t="shared" si="641"/>
        <v>0</v>
      </c>
      <c r="DE418" s="62">
        <f t="shared" si="641"/>
        <v>1529216</v>
      </c>
      <c r="DF418" s="62">
        <f t="shared" si="641"/>
        <v>154564</v>
      </c>
    </row>
    <row r="419" spans="1:110" s="10" customFormat="1" ht="55.5" hidden="1" customHeight="1">
      <c r="A419" s="63" t="s">
        <v>157</v>
      </c>
      <c r="B419" s="64" t="s">
        <v>143</v>
      </c>
      <c r="C419" s="64" t="s">
        <v>135</v>
      </c>
      <c r="D419" s="65" t="s">
        <v>42</v>
      </c>
      <c r="E419" s="124"/>
      <c r="F419" s="66">
        <f t="shared" ref="F419:AO419" si="642">F420</f>
        <v>67263</v>
      </c>
      <c r="G419" s="66">
        <f t="shared" si="642"/>
        <v>13412</v>
      </c>
      <c r="H419" s="66">
        <f t="shared" si="642"/>
        <v>80675</v>
      </c>
      <c r="I419" s="66">
        <f t="shared" si="642"/>
        <v>0</v>
      </c>
      <c r="J419" s="66">
        <f t="shared" si="642"/>
        <v>110207</v>
      </c>
      <c r="K419" s="66">
        <f t="shared" si="642"/>
        <v>0</v>
      </c>
      <c r="L419" s="66">
        <f t="shared" si="642"/>
        <v>0</v>
      </c>
      <c r="M419" s="66">
        <f t="shared" si="642"/>
        <v>110207</v>
      </c>
      <c r="N419" s="66">
        <f t="shared" si="642"/>
        <v>-109607</v>
      </c>
      <c r="O419" s="66">
        <f t="shared" si="642"/>
        <v>600</v>
      </c>
      <c r="P419" s="66">
        <f t="shared" si="642"/>
        <v>0</v>
      </c>
      <c r="Q419" s="66">
        <f t="shared" si="642"/>
        <v>600</v>
      </c>
      <c r="R419" s="66">
        <f t="shared" si="642"/>
        <v>0</v>
      </c>
      <c r="S419" s="66">
        <f t="shared" si="642"/>
        <v>0</v>
      </c>
      <c r="T419" s="66">
        <f t="shared" si="642"/>
        <v>600</v>
      </c>
      <c r="U419" s="66">
        <f t="shared" si="642"/>
        <v>600</v>
      </c>
      <c r="V419" s="66">
        <f t="shared" si="642"/>
        <v>0</v>
      </c>
      <c r="W419" s="66">
        <f t="shared" si="642"/>
        <v>0</v>
      </c>
      <c r="X419" s="66">
        <f t="shared" si="642"/>
        <v>600</v>
      </c>
      <c r="Y419" s="66">
        <f t="shared" si="642"/>
        <v>600</v>
      </c>
      <c r="Z419" s="66">
        <f t="shared" si="642"/>
        <v>0</v>
      </c>
      <c r="AA419" s="66">
        <f t="shared" si="642"/>
        <v>600</v>
      </c>
      <c r="AB419" s="66">
        <f t="shared" si="642"/>
        <v>600</v>
      </c>
      <c r="AC419" s="66">
        <f t="shared" si="642"/>
        <v>0</v>
      </c>
      <c r="AD419" s="66">
        <f t="shared" si="642"/>
        <v>0</v>
      </c>
      <c r="AE419" s="66"/>
      <c r="AF419" s="66">
        <f t="shared" si="642"/>
        <v>600</v>
      </c>
      <c r="AG419" s="66">
        <f t="shared" si="642"/>
        <v>0</v>
      </c>
      <c r="AH419" s="66">
        <f t="shared" si="642"/>
        <v>600</v>
      </c>
      <c r="AI419" s="66">
        <f t="shared" si="642"/>
        <v>0</v>
      </c>
      <c r="AJ419" s="66">
        <f t="shared" si="642"/>
        <v>0</v>
      </c>
      <c r="AK419" s="66">
        <f t="shared" si="642"/>
        <v>600</v>
      </c>
      <c r="AL419" s="66">
        <f t="shared" si="642"/>
        <v>0</v>
      </c>
      <c r="AM419" s="66">
        <f t="shared" si="642"/>
        <v>-600</v>
      </c>
      <c r="AN419" s="66">
        <f t="shared" si="642"/>
        <v>0</v>
      </c>
      <c r="AO419" s="66">
        <f t="shared" si="642"/>
        <v>0</v>
      </c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6"/>
      <c r="BH419" s="86"/>
      <c r="BI419" s="86"/>
      <c r="BJ419" s="86"/>
      <c r="BK419" s="86"/>
      <c r="BL419" s="86"/>
      <c r="BM419" s="86"/>
      <c r="BN419" s="85"/>
      <c r="BO419" s="85"/>
      <c r="BP419" s="85"/>
      <c r="BQ419" s="85"/>
      <c r="BR419" s="85"/>
      <c r="BS419" s="85"/>
      <c r="BT419" s="87"/>
      <c r="BU419" s="87"/>
      <c r="BV419" s="87"/>
      <c r="BW419" s="87"/>
      <c r="BX419" s="87"/>
      <c r="BY419" s="87"/>
      <c r="BZ419" s="87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</row>
    <row r="420" spans="1:110" s="10" customFormat="1" ht="86.25" hidden="1" customHeight="1">
      <c r="A420" s="63" t="s">
        <v>283</v>
      </c>
      <c r="B420" s="64" t="s">
        <v>143</v>
      </c>
      <c r="C420" s="64" t="s">
        <v>135</v>
      </c>
      <c r="D420" s="65" t="s">
        <v>42</v>
      </c>
      <c r="E420" s="64" t="s">
        <v>158</v>
      </c>
      <c r="F420" s="55">
        <v>67263</v>
      </c>
      <c r="G420" s="55">
        <f>H420-F420</f>
        <v>13412</v>
      </c>
      <c r="H420" s="73">
        <v>80675</v>
      </c>
      <c r="I420" s="73"/>
      <c r="J420" s="73">
        <v>110207</v>
      </c>
      <c r="K420" s="76"/>
      <c r="L420" s="76"/>
      <c r="M420" s="55">
        <v>110207</v>
      </c>
      <c r="N420" s="55">
        <f>O420-M420</f>
        <v>-109607</v>
      </c>
      <c r="O420" s="55">
        <v>600</v>
      </c>
      <c r="P420" s="55"/>
      <c r="Q420" s="55">
        <v>600</v>
      </c>
      <c r="R420" s="85"/>
      <c r="S420" s="85"/>
      <c r="T420" s="55">
        <f>O420+R420</f>
        <v>600</v>
      </c>
      <c r="U420" s="55">
        <f>Q420+S420</f>
        <v>600</v>
      </c>
      <c r="V420" s="85"/>
      <c r="W420" s="85"/>
      <c r="X420" s="55">
        <f>T420+V420</f>
        <v>600</v>
      </c>
      <c r="Y420" s="55">
        <f>U420+W420</f>
        <v>600</v>
      </c>
      <c r="Z420" s="85"/>
      <c r="AA420" s="55">
        <f>X420+Z420</f>
        <v>600</v>
      </c>
      <c r="AB420" s="55">
        <f>Y420</f>
        <v>600</v>
      </c>
      <c r="AC420" s="85"/>
      <c r="AD420" s="85"/>
      <c r="AE420" s="85"/>
      <c r="AF420" s="55">
        <f>AA420+AC420</f>
        <v>600</v>
      </c>
      <c r="AG420" s="85"/>
      <c r="AH420" s="55">
        <f>AB420</f>
        <v>600</v>
      </c>
      <c r="AI420" s="85"/>
      <c r="AJ420" s="85"/>
      <c r="AK420" s="55">
        <f>AF420+AI420</f>
        <v>600</v>
      </c>
      <c r="AL420" s="55">
        <f>AG420</f>
        <v>0</v>
      </c>
      <c r="AM420" s="55">
        <f>AN420-AK420</f>
        <v>-600</v>
      </c>
      <c r="AN420" s="57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6"/>
      <c r="BH420" s="86"/>
      <c r="BI420" s="86"/>
      <c r="BJ420" s="86"/>
      <c r="BK420" s="86"/>
      <c r="BL420" s="86"/>
      <c r="BM420" s="86"/>
      <c r="BN420" s="85"/>
      <c r="BO420" s="85"/>
      <c r="BP420" s="85"/>
      <c r="BQ420" s="85"/>
      <c r="BR420" s="85"/>
      <c r="BS420" s="85"/>
      <c r="BT420" s="87"/>
      <c r="BU420" s="87"/>
      <c r="BV420" s="87"/>
      <c r="BW420" s="87"/>
      <c r="BX420" s="87"/>
      <c r="BY420" s="87"/>
      <c r="BZ420" s="87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</row>
    <row r="421" spans="1:110" s="10" customFormat="1" ht="39.75" customHeight="1">
      <c r="A421" s="63" t="s">
        <v>286</v>
      </c>
      <c r="B421" s="64" t="s">
        <v>143</v>
      </c>
      <c r="C421" s="64" t="s">
        <v>135</v>
      </c>
      <c r="D421" s="65" t="s">
        <v>73</v>
      </c>
      <c r="E421" s="64"/>
      <c r="F421" s="66">
        <f t="shared" ref="F421:BQ421" si="643">F422</f>
        <v>573526</v>
      </c>
      <c r="G421" s="66">
        <f t="shared" si="643"/>
        <v>82674</v>
      </c>
      <c r="H421" s="66">
        <f t="shared" si="643"/>
        <v>656200</v>
      </c>
      <c r="I421" s="66">
        <f t="shared" si="643"/>
        <v>0</v>
      </c>
      <c r="J421" s="66">
        <f t="shared" si="643"/>
        <v>739716</v>
      </c>
      <c r="K421" s="66">
        <f t="shared" si="643"/>
        <v>-119300</v>
      </c>
      <c r="L421" s="66">
        <f t="shared" si="643"/>
        <v>-130548</v>
      </c>
      <c r="M421" s="66">
        <f t="shared" si="643"/>
        <v>609168</v>
      </c>
      <c r="N421" s="66">
        <f t="shared" si="643"/>
        <v>-146181</v>
      </c>
      <c r="O421" s="66">
        <f t="shared" si="643"/>
        <v>462987</v>
      </c>
      <c r="P421" s="66">
        <f t="shared" si="643"/>
        <v>0</v>
      </c>
      <c r="Q421" s="66">
        <f t="shared" si="643"/>
        <v>481184</v>
      </c>
      <c r="R421" s="66">
        <f t="shared" si="643"/>
        <v>0</v>
      </c>
      <c r="S421" s="66">
        <f t="shared" si="643"/>
        <v>0</v>
      </c>
      <c r="T421" s="66">
        <f t="shared" si="643"/>
        <v>462987</v>
      </c>
      <c r="U421" s="66">
        <f t="shared" si="643"/>
        <v>481184</v>
      </c>
      <c r="V421" s="66">
        <f t="shared" si="643"/>
        <v>2622</v>
      </c>
      <c r="W421" s="66">
        <f t="shared" si="643"/>
        <v>2622</v>
      </c>
      <c r="X421" s="66">
        <f t="shared" si="643"/>
        <v>465609</v>
      </c>
      <c r="Y421" s="66">
        <f t="shared" si="643"/>
        <v>483806</v>
      </c>
      <c r="Z421" s="66">
        <f t="shared" si="643"/>
        <v>0</v>
      </c>
      <c r="AA421" s="66">
        <f t="shared" si="643"/>
        <v>465609</v>
      </c>
      <c r="AB421" s="66">
        <f t="shared" si="643"/>
        <v>483806</v>
      </c>
      <c r="AC421" s="66">
        <f t="shared" si="643"/>
        <v>0</v>
      </c>
      <c r="AD421" s="66">
        <f t="shared" si="643"/>
        <v>0</v>
      </c>
      <c r="AE421" s="66"/>
      <c r="AF421" s="66">
        <f t="shared" si="643"/>
        <v>465609</v>
      </c>
      <c r="AG421" s="66">
        <f t="shared" si="643"/>
        <v>0</v>
      </c>
      <c r="AH421" s="66">
        <f t="shared" si="643"/>
        <v>483806</v>
      </c>
      <c r="AI421" s="66">
        <f t="shared" si="643"/>
        <v>0</v>
      </c>
      <c r="AJ421" s="66">
        <f t="shared" si="643"/>
        <v>0</v>
      </c>
      <c r="AK421" s="66">
        <f t="shared" si="643"/>
        <v>465609</v>
      </c>
      <c r="AL421" s="66">
        <f t="shared" si="643"/>
        <v>0</v>
      </c>
      <c r="AM421" s="66">
        <f t="shared" si="643"/>
        <v>156983</v>
      </c>
      <c r="AN421" s="66">
        <f t="shared" si="643"/>
        <v>622592</v>
      </c>
      <c r="AO421" s="66">
        <f t="shared" si="643"/>
        <v>0</v>
      </c>
      <c r="AP421" s="66">
        <f t="shared" si="643"/>
        <v>0</v>
      </c>
      <c r="AQ421" s="66">
        <f t="shared" si="643"/>
        <v>622592</v>
      </c>
      <c r="AR421" s="66">
        <f t="shared" si="643"/>
        <v>0</v>
      </c>
      <c r="AS421" s="66">
        <f t="shared" si="643"/>
        <v>0</v>
      </c>
      <c r="AT421" s="66">
        <f t="shared" si="643"/>
        <v>622592</v>
      </c>
      <c r="AU421" s="66">
        <f t="shared" si="643"/>
        <v>0</v>
      </c>
      <c r="AV421" s="66">
        <f t="shared" si="643"/>
        <v>0</v>
      </c>
      <c r="AW421" s="66">
        <f t="shared" si="643"/>
        <v>0</v>
      </c>
      <c r="AX421" s="66">
        <f t="shared" si="643"/>
        <v>0</v>
      </c>
      <c r="AY421" s="66">
        <f t="shared" si="643"/>
        <v>622592</v>
      </c>
      <c r="AZ421" s="66">
        <f t="shared" si="643"/>
        <v>0</v>
      </c>
      <c r="BA421" s="66">
        <f t="shared" si="643"/>
        <v>0</v>
      </c>
      <c r="BB421" s="66">
        <f t="shared" si="643"/>
        <v>19499</v>
      </c>
      <c r="BC421" s="66">
        <f t="shared" si="643"/>
        <v>-17553</v>
      </c>
      <c r="BD421" s="66">
        <f t="shared" si="643"/>
        <v>0</v>
      </c>
      <c r="BE421" s="66">
        <f t="shared" si="643"/>
        <v>624538</v>
      </c>
      <c r="BF421" s="66">
        <f t="shared" si="643"/>
        <v>0</v>
      </c>
      <c r="BG421" s="66">
        <f t="shared" si="643"/>
        <v>-31101</v>
      </c>
      <c r="BH421" s="66">
        <f t="shared" si="643"/>
        <v>-42</v>
      </c>
      <c r="BI421" s="66">
        <f t="shared" si="643"/>
        <v>0</v>
      </c>
      <c r="BJ421" s="66">
        <f t="shared" si="643"/>
        <v>0</v>
      </c>
      <c r="BK421" s="66">
        <f t="shared" si="643"/>
        <v>0</v>
      </c>
      <c r="BL421" s="66">
        <f t="shared" si="643"/>
        <v>593395</v>
      </c>
      <c r="BM421" s="66">
        <f t="shared" si="643"/>
        <v>0</v>
      </c>
      <c r="BN421" s="66">
        <f t="shared" si="643"/>
        <v>0</v>
      </c>
      <c r="BO421" s="66">
        <f t="shared" si="643"/>
        <v>0</v>
      </c>
      <c r="BP421" s="66">
        <f t="shared" si="643"/>
        <v>25638</v>
      </c>
      <c r="BQ421" s="66">
        <f t="shared" si="643"/>
        <v>0</v>
      </c>
      <c r="BR421" s="66">
        <f t="shared" ref="BR421:DF421" si="644">BR422</f>
        <v>619033</v>
      </c>
      <c r="BS421" s="66">
        <f t="shared" si="644"/>
        <v>0</v>
      </c>
      <c r="BT421" s="66">
        <f t="shared" si="644"/>
        <v>-5248</v>
      </c>
      <c r="BU421" s="66">
        <f t="shared" si="644"/>
        <v>554</v>
      </c>
      <c r="BV421" s="66">
        <f t="shared" si="644"/>
        <v>-40</v>
      </c>
      <c r="BW421" s="66">
        <f t="shared" si="644"/>
        <v>28816</v>
      </c>
      <c r="BX421" s="66">
        <f t="shared" si="644"/>
        <v>0</v>
      </c>
      <c r="BY421" s="66">
        <f t="shared" si="644"/>
        <v>643115</v>
      </c>
      <c r="BZ421" s="66">
        <f t="shared" si="644"/>
        <v>0</v>
      </c>
      <c r="CA421" s="66">
        <f t="shared" si="644"/>
        <v>0</v>
      </c>
      <c r="CB421" s="66">
        <f t="shared" si="644"/>
        <v>0</v>
      </c>
      <c r="CC421" s="66">
        <f t="shared" si="644"/>
        <v>0</v>
      </c>
      <c r="CD421" s="66">
        <f t="shared" si="644"/>
        <v>2700</v>
      </c>
      <c r="CE421" s="66">
        <f t="shared" si="644"/>
        <v>0</v>
      </c>
      <c r="CF421" s="66">
        <f t="shared" si="644"/>
        <v>645815</v>
      </c>
      <c r="CG421" s="66">
        <f t="shared" si="644"/>
        <v>0</v>
      </c>
      <c r="CH421" s="66">
        <f t="shared" si="644"/>
        <v>0</v>
      </c>
      <c r="CI421" s="66">
        <f t="shared" si="644"/>
        <v>0</v>
      </c>
      <c r="CJ421" s="66">
        <f t="shared" si="644"/>
        <v>0</v>
      </c>
      <c r="CK421" s="66">
        <f t="shared" si="644"/>
        <v>-1719</v>
      </c>
      <c r="CL421" s="66">
        <f t="shared" si="644"/>
        <v>-7</v>
      </c>
      <c r="CM421" s="66">
        <f t="shared" si="644"/>
        <v>0</v>
      </c>
      <c r="CN421" s="66">
        <f t="shared" si="644"/>
        <v>0</v>
      </c>
      <c r="CO421" s="66">
        <f t="shared" si="644"/>
        <v>644089</v>
      </c>
      <c r="CP421" s="66">
        <f t="shared" si="644"/>
        <v>0</v>
      </c>
      <c r="CQ421" s="66">
        <f t="shared" si="644"/>
        <v>0</v>
      </c>
      <c r="CR421" s="66">
        <f t="shared" si="644"/>
        <v>-277</v>
      </c>
      <c r="CS421" s="66">
        <f t="shared" si="644"/>
        <v>-1031</v>
      </c>
      <c r="CT421" s="66">
        <f t="shared" si="644"/>
        <v>0</v>
      </c>
      <c r="CU421" s="66">
        <f t="shared" si="644"/>
        <v>0</v>
      </c>
      <c r="CV421" s="66">
        <f t="shared" si="644"/>
        <v>0</v>
      </c>
      <c r="CW421" s="66">
        <f t="shared" si="644"/>
        <v>642781</v>
      </c>
      <c r="CX421" s="66">
        <f t="shared" si="644"/>
        <v>0</v>
      </c>
      <c r="CY421" s="66">
        <f t="shared" si="644"/>
        <v>0</v>
      </c>
      <c r="CZ421" s="66">
        <f t="shared" si="644"/>
        <v>-134</v>
      </c>
      <c r="DA421" s="66">
        <f t="shared" si="644"/>
        <v>0</v>
      </c>
      <c r="DB421" s="66">
        <f t="shared" si="644"/>
        <v>0</v>
      </c>
      <c r="DC421" s="66">
        <f t="shared" si="644"/>
        <v>0</v>
      </c>
      <c r="DD421" s="66">
        <f t="shared" si="644"/>
        <v>0</v>
      </c>
      <c r="DE421" s="66">
        <f t="shared" si="644"/>
        <v>642647</v>
      </c>
      <c r="DF421" s="66">
        <f t="shared" si="644"/>
        <v>0</v>
      </c>
    </row>
    <row r="422" spans="1:110" s="10" customFormat="1" ht="33.75">
      <c r="A422" s="63" t="s">
        <v>136</v>
      </c>
      <c r="B422" s="64" t="s">
        <v>143</v>
      </c>
      <c r="C422" s="64" t="s">
        <v>135</v>
      </c>
      <c r="D422" s="65" t="s">
        <v>73</v>
      </c>
      <c r="E422" s="64" t="s">
        <v>137</v>
      </c>
      <c r="F422" s="55">
        <v>573526</v>
      </c>
      <c r="G422" s="55">
        <f>H422-F422</f>
        <v>82674</v>
      </c>
      <c r="H422" s="73">
        <f>12408+646284-2492</f>
        <v>656200</v>
      </c>
      <c r="I422" s="73"/>
      <c r="J422" s="73">
        <f>13753+728818-2855</f>
        <v>739716</v>
      </c>
      <c r="K422" s="73">
        <v>-119300</v>
      </c>
      <c r="L422" s="73">
        <v>-130548</v>
      </c>
      <c r="M422" s="55">
        <v>609168</v>
      </c>
      <c r="N422" s="55">
        <f>O422-M422</f>
        <v>-146181</v>
      </c>
      <c r="O422" s="55">
        <f>8854+454133</f>
        <v>462987</v>
      </c>
      <c r="P422" s="55"/>
      <c r="Q422" s="55">
        <f>8854+472330</f>
        <v>481184</v>
      </c>
      <c r="R422" s="85"/>
      <c r="S422" s="85"/>
      <c r="T422" s="55">
        <f>O422+R422</f>
        <v>462987</v>
      </c>
      <c r="U422" s="55">
        <f>Q422+S422</f>
        <v>481184</v>
      </c>
      <c r="V422" s="55">
        <v>2622</v>
      </c>
      <c r="W422" s="55">
        <v>2622</v>
      </c>
      <c r="X422" s="55">
        <f>T422+V422</f>
        <v>465609</v>
      </c>
      <c r="Y422" s="55">
        <f>U422+W422</f>
        <v>483806</v>
      </c>
      <c r="Z422" s="85"/>
      <c r="AA422" s="55">
        <f>X422+Z422</f>
        <v>465609</v>
      </c>
      <c r="AB422" s="55">
        <f>Y422</f>
        <v>483806</v>
      </c>
      <c r="AC422" s="85"/>
      <c r="AD422" s="85"/>
      <c r="AE422" s="85"/>
      <c r="AF422" s="55">
        <f>AA422+AC422</f>
        <v>465609</v>
      </c>
      <c r="AG422" s="85"/>
      <c r="AH422" s="55">
        <f>AB422</f>
        <v>483806</v>
      </c>
      <c r="AI422" s="85"/>
      <c r="AJ422" s="85"/>
      <c r="AK422" s="55">
        <f>AF422+AI422</f>
        <v>465609</v>
      </c>
      <c r="AL422" s="55">
        <f>AG422</f>
        <v>0</v>
      </c>
      <c r="AM422" s="55">
        <f>AN422-AK422</f>
        <v>156983</v>
      </c>
      <c r="AN422" s="55">
        <v>622592</v>
      </c>
      <c r="AO422" s="85"/>
      <c r="AP422" s="85"/>
      <c r="AQ422" s="55">
        <f>AN422+AP422</f>
        <v>622592</v>
      </c>
      <c r="AR422" s="56">
        <f>AO422</f>
        <v>0</v>
      </c>
      <c r="AS422" s="85"/>
      <c r="AT422" s="55">
        <f>AQ422+AS422</f>
        <v>622592</v>
      </c>
      <c r="AU422" s="56">
        <f>AR422</f>
        <v>0</v>
      </c>
      <c r="AV422" s="85"/>
      <c r="AW422" s="85"/>
      <c r="AX422" s="85"/>
      <c r="AY422" s="55">
        <f>AT422+AV422+AW422+AX422</f>
        <v>622592</v>
      </c>
      <c r="AZ422" s="55">
        <f>AU422+AX422</f>
        <v>0</v>
      </c>
      <c r="BA422" s="85"/>
      <c r="BB422" s="55">
        <v>19499</v>
      </c>
      <c r="BC422" s="55">
        <v>-17553</v>
      </c>
      <c r="BD422" s="85"/>
      <c r="BE422" s="55">
        <f>AY422+BA422+BB422+BC422+BD422</f>
        <v>624538</v>
      </c>
      <c r="BF422" s="55">
        <f>AZ422+BD422</f>
        <v>0</v>
      </c>
      <c r="BG422" s="55">
        <v>-31101</v>
      </c>
      <c r="BH422" s="55">
        <v>-42</v>
      </c>
      <c r="BI422" s="86"/>
      <c r="BJ422" s="86"/>
      <c r="BK422" s="86"/>
      <c r="BL422" s="55">
        <f>BE422+BG422+BH422+BI422+BJ422+BK422</f>
        <v>593395</v>
      </c>
      <c r="BM422" s="55">
        <f>BF422+BK422</f>
        <v>0</v>
      </c>
      <c r="BN422" s="85"/>
      <c r="BO422" s="85"/>
      <c r="BP422" s="55">
        <v>25638</v>
      </c>
      <c r="BQ422" s="85"/>
      <c r="BR422" s="55">
        <f>BL422+BN422+BO422+BP422+BQ422</f>
        <v>619033</v>
      </c>
      <c r="BS422" s="55">
        <f>BM422+BQ422</f>
        <v>0</v>
      </c>
      <c r="BT422" s="55">
        <v>-5248</v>
      </c>
      <c r="BU422" s="55">
        <v>554</v>
      </c>
      <c r="BV422" s="55">
        <f>-16-24</f>
        <v>-40</v>
      </c>
      <c r="BW422" s="55">
        <v>28816</v>
      </c>
      <c r="BX422" s="87"/>
      <c r="BY422" s="55">
        <f>BR422+BT422+BU422+BV422+BW422+BX422</f>
        <v>643115</v>
      </c>
      <c r="BZ422" s="55">
        <f>BS422+BX422</f>
        <v>0</v>
      </c>
      <c r="CA422" s="85"/>
      <c r="CB422" s="85"/>
      <c r="CC422" s="85"/>
      <c r="CD422" s="55">
        <v>2700</v>
      </c>
      <c r="CE422" s="85"/>
      <c r="CF422" s="55">
        <f>BY422+CA422+CB422+CC422+CD422+CE422</f>
        <v>645815</v>
      </c>
      <c r="CG422" s="55">
        <f>BZ422+CE422</f>
        <v>0</v>
      </c>
      <c r="CH422" s="85"/>
      <c r="CI422" s="85"/>
      <c r="CJ422" s="85"/>
      <c r="CK422" s="55">
        <v>-1719</v>
      </c>
      <c r="CL422" s="55">
        <v>-7</v>
      </c>
      <c r="CM422" s="85"/>
      <c r="CN422" s="85"/>
      <c r="CO422" s="55">
        <f>CF422+CH422+CI422+CJ422+CK422+CL422+CM422+CN422</f>
        <v>644089</v>
      </c>
      <c r="CP422" s="55">
        <f>CG422+CN422</f>
        <v>0</v>
      </c>
      <c r="CQ422" s="55"/>
      <c r="CR422" s="56">
        <v>-277</v>
      </c>
      <c r="CS422" s="55">
        <v>-1031</v>
      </c>
      <c r="CT422" s="85"/>
      <c r="CU422" s="85"/>
      <c r="CV422" s="85"/>
      <c r="CW422" s="55">
        <f>CO422+CQ422+CR422+CS422+CT422+CU422+CV422</f>
        <v>642781</v>
      </c>
      <c r="CX422" s="55">
        <f>CP422+CV422</f>
        <v>0</v>
      </c>
      <c r="CY422" s="55"/>
      <c r="CZ422" s="56">
        <v>-134</v>
      </c>
      <c r="DA422" s="85"/>
      <c r="DB422" s="85"/>
      <c r="DC422" s="85"/>
      <c r="DD422" s="85"/>
      <c r="DE422" s="55">
        <f>CW422+CY422+CZ422+DA422+DB422+DC422+DD422</f>
        <v>642647</v>
      </c>
      <c r="DF422" s="55">
        <f>CX422+DD422</f>
        <v>0</v>
      </c>
    </row>
    <row r="423" spans="1:110" s="10" customFormat="1" ht="21.75" customHeight="1">
      <c r="A423" s="63" t="s">
        <v>74</v>
      </c>
      <c r="B423" s="64" t="s">
        <v>143</v>
      </c>
      <c r="C423" s="64" t="s">
        <v>135</v>
      </c>
      <c r="D423" s="65" t="s">
        <v>75</v>
      </c>
      <c r="E423" s="64"/>
      <c r="F423" s="66">
        <f t="shared" ref="F423:BQ423" si="645">F424</f>
        <v>467149</v>
      </c>
      <c r="G423" s="66">
        <f t="shared" si="645"/>
        <v>109712</v>
      </c>
      <c r="H423" s="66">
        <f t="shared" si="645"/>
        <v>576861</v>
      </c>
      <c r="I423" s="66">
        <f t="shared" si="645"/>
        <v>0</v>
      </c>
      <c r="J423" s="66">
        <f t="shared" si="645"/>
        <v>626063</v>
      </c>
      <c r="K423" s="66">
        <f t="shared" si="645"/>
        <v>-25115</v>
      </c>
      <c r="L423" s="66">
        <f t="shared" si="645"/>
        <v>-26771</v>
      </c>
      <c r="M423" s="66">
        <f t="shared" si="645"/>
        <v>599292</v>
      </c>
      <c r="N423" s="66">
        <f t="shared" si="645"/>
        <v>-161203</v>
      </c>
      <c r="O423" s="66">
        <f t="shared" si="645"/>
        <v>438089</v>
      </c>
      <c r="P423" s="66">
        <f t="shared" si="645"/>
        <v>0</v>
      </c>
      <c r="Q423" s="66">
        <f t="shared" si="645"/>
        <v>438089</v>
      </c>
      <c r="R423" s="66">
        <f t="shared" si="645"/>
        <v>6490</v>
      </c>
      <c r="S423" s="66">
        <f t="shared" si="645"/>
        <v>6490</v>
      </c>
      <c r="T423" s="66">
        <f t="shared" si="645"/>
        <v>444579</v>
      </c>
      <c r="U423" s="66">
        <f t="shared" si="645"/>
        <v>444579</v>
      </c>
      <c r="V423" s="66">
        <f t="shared" si="645"/>
        <v>0</v>
      </c>
      <c r="W423" s="66">
        <f t="shared" si="645"/>
        <v>0</v>
      </c>
      <c r="X423" s="66">
        <f t="shared" si="645"/>
        <v>444579</v>
      </c>
      <c r="Y423" s="66">
        <f t="shared" si="645"/>
        <v>444579</v>
      </c>
      <c r="Z423" s="66">
        <f t="shared" si="645"/>
        <v>0</v>
      </c>
      <c r="AA423" s="66">
        <f t="shared" si="645"/>
        <v>444579</v>
      </c>
      <c r="AB423" s="66">
        <f t="shared" si="645"/>
        <v>444579</v>
      </c>
      <c r="AC423" s="66">
        <f t="shared" si="645"/>
        <v>0</v>
      </c>
      <c r="AD423" s="66">
        <f t="shared" si="645"/>
        <v>0</v>
      </c>
      <c r="AE423" s="66"/>
      <c r="AF423" s="66">
        <f t="shared" si="645"/>
        <v>444579</v>
      </c>
      <c r="AG423" s="66">
        <f t="shared" si="645"/>
        <v>0</v>
      </c>
      <c r="AH423" s="66">
        <f t="shared" si="645"/>
        <v>444579</v>
      </c>
      <c r="AI423" s="66">
        <f t="shared" si="645"/>
        <v>0</v>
      </c>
      <c r="AJ423" s="66">
        <f t="shared" si="645"/>
        <v>0</v>
      </c>
      <c r="AK423" s="66">
        <f t="shared" si="645"/>
        <v>444579</v>
      </c>
      <c r="AL423" s="66">
        <f t="shared" si="645"/>
        <v>0</v>
      </c>
      <c r="AM423" s="66">
        <f t="shared" si="645"/>
        <v>369383</v>
      </c>
      <c r="AN423" s="66">
        <f t="shared" si="645"/>
        <v>813962</v>
      </c>
      <c r="AO423" s="66">
        <f t="shared" si="645"/>
        <v>113156</v>
      </c>
      <c r="AP423" s="66">
        <f t="shared" si="645"/>
        <v>0</v>
      </c>
      <c r="AQ423" s="66">
        <f t="shared" si="645"/>
        <v>813962</v>
      </c>
      <c r="AR423" s="66">
        <f t="shared" si="645"/>
        <v>113156</v>
      </c>
      <c r="AS423" s="66">
        <f t="shared" si="645"/>
        <v>0</v>
      </c>
      <c r="AT423" s="66">
        <f t="shared" si="645"/>
        <v>813962</v>
      </c>
      <c r="AU423" s="66">
        <f t="shared" si="645"/>
        <v>113156</v>
      </c>
      <c r="AV423" s="66">
        <f t="shared" si="645"/>
        <v>0</v>
      </c>
      <c r="AW423" s="66">
        <f t="shared" si="645"/>
        <v>0</v>
      </c>
      <c r="AX423" s="66">
        <f t="shared" si="645"/>
        <v>0</v>
      </c>
      <c r="AY423" s="66">
        <f t="shared" si="645"/>
        <v>813962</v>
      </c>
      <c r="AZ423" s="66">
        <f t="shared" si="645"/>
        <v>113156</v>
      </c>
      <c r="BA423" s="66">
        <f t="shared" si="645"/>
        <v>5084</v>
      </c>
      <c r="BB423" s="66">
        <f t="shared" si="645"/>
        <v>2974</v>
      </c>
      <c r="BC423" s="66">
        <f t="shared" si="645"/>
        <v>-3439</v>
      </c>
      <c r="BD423" s="66">
        <f t="shared" si="645"/>
        <v>2436</v>
      </c>
      <c r="BE423" s="66">
        <f t="shared" si="645"/>
        <v>821017</v>
      </c>
      <c r="BF423" s="66">
        <f t="shared" si="645"/>
        <v>115592</v>
      </c>
      <c r="BG423" s="66">
        <f t="shared" si="645"/>
        <v>-4148</v>
      </c>
      <c r="BH423" s="66">
        <f t="shared" si="645"/>
        <v>-770</v>
      </c>
      <c r="BI423" s="66">
        <f t="shared" si="645"/>
        <v>0</v>
      </c>
      <c r="BJ423" s="66">
        <f t="shared" si="645"/>
        <v>0</v>
      </c>
      <c r="BK423" s="66">
        <f t="shared" si="645"/>
        <v>0</v>
      </c>
      <c r="BL423" s="66">
        <f t="shared" si="645"/>
        <v>816099</v>
      </c>
      <c r="BM423" s="66">
        <f t="shared" si="645"/>
        <v>115592</v>
      </c>
      <c r="BN423" s="66">
        <f t="shared" si="645"/>
        <v>0</v>
      </c>
      <c r="BO423" s="66">
        <f t="shared" si="645"/>
        <v>13521</v>
      </c>
      <c r="BP423" s="66">
        <f t="shared" si="645"/>
        <v>6247</v>
      </c>
      <c r="BQ423" s="66">
        <f t="shared" si="645"/>
        <v>622</v>
      </c>
      <c r="BR423" s="66">
        <f t="shared" ref="BR423:DF423" si="646">BR424</f>
        <v>836489</v>
      </c>
      <c r="BS423" s="66">
        <f t="shared" si="646"/>
        <v>116214</v>
      </c>
      <c r="BT423" s="66">
        <f t="shared" si="646"/>
        <v>-981</v>
      </c>
      <c r="BU423" s="66">
        <f t="shared" si="646"/>
        <v>0</v>
      </c>
      <c r="BV423" s="66">
        <f t="shared" si="646"/>
        <v>-1542</v>
      </c>
      <c r="BW423" s="66">
        <f t="shared" si="646"/>
        <v>6922</v>
      </c>
      <c r="BX423" s="66">
        <f t="shared" si="646"/>
        <v>0</v>
      </c>
      <c r="BY423" s="66">
        <f t="shared" si="646"/>
        <v>840888</v>
      </c>
      <c r="BZ423" s="66">
        <f t="shared" si="646"/>
        <v>116214</v>
      </c>
      <c r="CA423" s="66">
        <f t="shared" si="646"/>
        <v>12762</v>
      </c>
      <c r="CB423" s="66">
        <f t="shared" si="646"/>
        <v>-206</v>
      </c>
      <c r="CC423" s="66">
        <f t="shared" si="646"/>
        <v>0</v>
      </c>
      <c r="CD423" s="66">
        <f t="shared" si="646"/>
        <v>1400</v>
      </c>
      <c r="CE423" s="66">
        <f t="shared" si="646"/>
        <v>0</v>
      </c>
      <c r="CF423" s="66">
        <f t="shared" si="646"/>
        <v>854844</v>
      </c>
      <c r="CG423" s="66">
        <f t="shared" si="646"/>
        <v>116214</v>
      </c>
      <c r="CH423" s="66">
        <f t="shared" si="646"/>
        <v>0</v>
      </c>
      <c r="CI423" s="66">
        <f t="shared" si="646"/>
        <v>-2799</v>
      </c>
      <c r="CJ423" s="66">
        <f t="shared" si="646"/>
        <v>0</v>
      </c>
      <c r="CK423" s="66">
        <f t="shared" si="646"/>
        <v>-689</v>
      </c>
      <c r="CL423" s="66">
        <f t="shared" si="646"/>
        <v>-39</v>
      </c>
      <c r="CM423" s="66">
        <f t="shared" si="646"/>
        <v>0</v>
      </c>
      <c r="CN423" s="66">
        <f t="shared" si="646"/>
        <v>0</v>
      </c>
      <c r="CO423" s="66">
        <f t="shared" si="646"/>
        <v>851317</v>
      </c>
      <c r="CP423" s="66">
        <f t="shared" si="646"/>
        <v>116214</v>
      </c>
      <c r="CQ423" s="66">
        <f t="shared" si="646"/>
        <v>29788</v>
      </c>
      <c r="CR423" s="66">
        <f t="shared" si="646"/>
        <v>-530</v>
      </c>
      <c r="CS423" s="66">
        <f t="shared" si="646"/>
        <v>-31649</v>
      </c>
      <c r="CT423" s="66">
        <f t="shared" si="646"/>
        <v>0</v>
      </c>
      <c r="CU423" s="66">
        <f t="shared" si="646"/>
        <v>0</v>
      </c>
      <c r="CV423" s="66">
        <f t="shared" si="646"/>
        <v>12053</v>
      </c>
      <c r="CW423" s="66">
        <f t="shared" si="646"/>
        <v>860979</v>
      </c>
      <c r="CX423" s="66">
        <f t="shared" si="646"/>
        <v>128267</v>
      </c>
      <c r="CY423" s="66">
        <f t="shared" si="646"/>
        <v>0</v>
      </c>
      <c r="CZ423" s="66">
        <f t="shared" si="646"/>
        <v>-1250</v>
      </c>
      <c r="DA423" s="66">
        <f t="shared" si="646"/>
        <v>0</v>
      </c>
      <c r="DB423" s="66">
        <f t="shared" si="646"/>
        <v>0</v>
      </c>
      <c r="DC423" s="66">
        <f t="shared" si="646"/>
        <v>0</v>
      </c>
      <c r="DD423" s="66">
        <f t="shared" si="646"/>
        <v>0</v>
      </c>
      <c r="DE423" s="66">
        <f t="shared" si="646"/>
        <v>859729</v>
      </c>
      <c r="DF423" s="66">
        <f t="shared" si="646"/>
        <v>128267</v>
      </c>
    </row>
    <row r="424" spans="1:110" s="11" customFormat="1" ht="33">
      <c r="A424" s="63" t="s">
        <v>136</v>
      </c>
      <c r="B424" s="64" t="s">
        <v>143</v>
      </c>
      <c r="C424" s="64" t="s">
        <v>135</v>
      </c>
      <c r="D424" s="65" t="s">
        <v>75</v>
      </c>
      <c r="E424" s="64" t="s">
        <v>137</v>
      </c>
      <c r="F424" s="55">
        <v>467149</v>
      </c>
      <c r="G424" s="55">
        <f>H424-F424</f>
        <v>109712</v>
      </c>
      <c r="H424" s="73">
        <f>159786+117293+300978-1196</f>
        <v>576861</v>
      </c>
      <c r="I424" s="73"/>
      <c r="J424" s="73">
        <f>172674+129187+325385-1183</f>
        <v>626063</v>
      </c>
      <c r="K424" s="73">
        <v>-25115</v>
      </c>
      <c r="L424" s="73">
        <v>-26771</v>
      </c>
      <c r="M424" s="55">
        <v>599292</v>
      </c>
      <c r="N424" s="55">
        <f>O424-M424</f>
        <v>-161203</v>
      </c>
      <c r="O424" s="55">
        <f>92234+213685+132170</f>
        <v>438089</v>
      </c>
      <c r="P424" s="55"/>
      <c r="Q424" s="55">
        <f>92234+213685+132170</f>
        <v>438089</v>
      </c>
      <c r="R424" s="55">
        <v>6490</v>
      </c>
      <c r="S424" s="55">
        <v>6490</v>
      </c>
      <c r="T424" s="55">
        <f>O424+R424</f>
        <v>444579</v>
      </c>
      <c r="U424" s="55">
        <f>Q424+S424</f>
        <v>444579</v>
      </c>
      <c r="V424" s="81"/>
      <c r="W424" s="81"/>
      <c r="X424" s="55">
        <f>T424+V424</f>
        <v>444579</v>
      </c>
      <c r="Y424" s="55">
        <f>U424+W424</f>
        <v>444579</v>
      </c>
      <c r="Z424" s="81"/>
      <c r="AA424" s="55">
        <f>X424+Z424</f>
        <v>444579</v>
      </c>
      <c r="AB424" s="55">
        <f>Y424</f>
        <v>444579</v>
      </c>
      <c r="AC424" s="81"/>
      <c r="AD424" s="81"/>
      <c r="AE424" s="81"/>
      <c r="AF424" s="55">
        <f>AA424+AC424</f>
        <v>444579</v>
      </c>
      <c r="AG424" s="81"/>
      <c r="AH424" s="55">
        <f>AB424</f>
        <v>444579</v>
      </c>
      <c r="AI424" s="81"/>
      <c r="AJ424" s="81"/>
      <c r="AK424" s="55">
        <f>AF424+AI424</f>
        <v>444579</v>
      </c>
      <c r="AL424" s="55">
        <f>AG424</f>
        <v>0</v>
      </c>
      <c r="AM424" s="55">
        <f>AN424-AK424</f>
        <v>369383</v>
      </c>
      <c r="AN424" s="55">
        <f>205340+181345+427277</f>
        <v>813962</v>
      </c>
      <c r="AO424" s="55">
        <f>133130-19974</f>
        <v>113156</v>
      </c>
      <c r="AP424" s="81"/>
      <c r="AQ424" s="55">
        <f>AN424+AP424</f>
        <v>813962</v>
      </c>
      <c r="AR424" s="55">
        <f>AO424</f>
        <v>113156</v>
      </c>
      <c r="AS424" s="81"/>
      <c r="AT424" s="55">
        <f>AQ424+AS424</f>
        <v>813962</v>
      </c>
      <c r="AU424" s="55">
        <f>AR424</f>
        <v>113156</v>
      </c>
      <c r="AV424" s="81"/>
      <c r="AW424" s="81"/>
      <c r="AX424" s="81"/>
      <c r="AY424" s="55">
        <f>AT424+AV424+AW424+AX424</f>
        <v>813962</v>
      </c>
      <c r="AZ424" s="55">
        <f>AU424+AX424</f>
        <v>113156</v>
      </c>
      <c r="BA424" s="55">
        <f>-287-64+5435</f>
        <v>5084</v>
      </c>
      <c r="BB424" s="55">
        <f>1409+782+783</f>
        <v>2974</v>
      </c>
      <c r="BC424" s="55">
        <f>-120-3439+120</f>
        <v>-3439</v>
      </c>
      <c r="BD424" s="55">
        <v>2436</v>
      </c>
      <c r="BE424" s="55">
        <f>AY424+BA424+BB424+BC424+BD424</f>
        <v>821017</v>
      </c>
      <c r="BF424" s="55">
        <f>AZ424+BD424</f>
        <v>115592</v>
      </c>
      <c r="BG424" s="55">
        <v>-4148</v>
      </c>
      <c r="BH424" s="55">
        <f>-3-761-6</f>
        <v>-770</v>
      </c>
      <c r="BI424" s="82"/>
      <c r="BJ424" s="82"/>
      <c r="BK424" s="82"/>
      <c r="BL424" s="55">
        <f>BE424+BG424+BH424+BI424+BJ424+BK424</f>
        <v>816099</v>
      </c>
      <c r="BM424" s="55">
        <f>BF424+BK424</f>
        <v>115592</v>
      </c>
      <c r="BN424" s="81"/>
      <c r="BO424" s="55">
        <f>778+3643+1516+5774+1810</f>
        <v>13521</v>
      </c>
      <c r="BP424" s="55">
        <f>1410+4095+742</f>
        <v>6247</v>
      </c>
      <c r="BQ424" s="56">
        <v>622</v>
      </c>
      <c r="BR424" s="55">
        <f>BL424+BN424+BO424+BP424+BQ424</f>
        <v>836489</v>
      </c>
      <c r="BS424" s="55">
        <f>BM424+BQ424</f>
        <v>116214</v>
      </c>
      <c r="BT424" s="55">
        <f>-300-263-418</f>
        <v>-981</v>
      </c>
      <c r="BU424" s="83"/>
      <c r="BV424" s="55">
        <f>-622-911-9</f>
        <v>-1542</v>
      </c>
      <c r="BW424" s="55">
        <f>595+1451+4876</f>
        <v>6922</v>
      </c>
      <c r="BX424" s="83"/>
      <c r="BY424" s="55">
        <f>BR424+BT424+BU424+BV424+BW424+BX424</f>
        <v>840888</v>
      </c>
      <c r="BZ424" s="55">
        <f>BS424+BX424</f>
        <v>116214</v>
      </c>
      <c r="CA424" s="55">
        <v>12762</v>
      </c>
      <c r="CB424" s="56">
        <v>-206</v>
      </c>
      <c r="CC424" s="55"/>
      <c r="CD424" s="55">
        <v>1400</v>
      </c>
      <c r="CE424" s="55"/>
      <c r="CF424" s="55">
        <f>BY424+CA424+CB424+CC424+CD424+CE424</f>
        <v>854844</v>
      </c>
      <c r="CG424" s="55">
        <f>BZ424+CE424</f>
        <v>116214</v>
      </c>
      <c r="CH424" s="81"/>
      <c r="CI424" s="55">
        <v>-2799</v>
      </c>
      <c r="CJ424" s="81"/>
      <c r="CK424" s="56">
        <f>-209-480</f>
        <v>-689</v>
      </c>
      <c r="CL424" s="56">
        <f>-11-25-3</f>
        <v>-39</v>
      </c>
      <c r="CM424" s="81"/>
      <c r="CN424" s="81"/>
      <c r="CO424" s="55">
        <f>CF424+CH424+CI424+CJ424+CK424+CL424+CM424+CN424</f>
        <v>851317</v>
      </c>
      <c r="CP424" s="55">
        <f>CG424+CN424</f>
        <v>116214</v>
      </c>
      <c r="CQ424" s="55">
        <v>29788</v>
      </c>
      <c r="CR424" s="56">
        <v>-530</v>
      </c>
      <c r="CS424" s="55">
        <f>-70-31579</f>
        <v>-31649</v>
      </c>
      <c r="CT424" s="81"/>
      <c r="CU424" s="81"/>
      <c r="CV424" s="55">
        <v>12053</v>
      </c>
      <c r="CW424" s="55">
        <f>CO424+CQ424+CR424+CS424+CT424+CU424+CV424</f>
        <v>860979</v>
      </c>
      <c r="CX424" s="55">
        <f>CP424+CV424</f>
        <v>128267</v>
      </c>
      <c r="CY424" s="55"/>
      <c r="CZ424" s="55">
        <f>-14-1236</f>
        <v>-1250</v>
      </c>
      <c r="DA424" s="81"/>
      <c r="DB424" s="81"/>
      <c r="DC424" s="81"/>
      <c r="DD424" s="81"/>
      <c r="DE424" s="55">
        <f>CW424+CY424+CZ424+DA424+DB424+DC424+DD424</f>
        <v>859729</v>
      </c>
      <c r="DF424" s="55">
        <f>CX424+DD424</f>
        <v>128267</v>
      </c>
    </row>
    <row r="425" spans="1:110" s="11" customFormat="1" ht="138" customHeight="1">
      <c r="A425" s="63" t="s">
        <v>3</v>
      </c>
      <c r="B425" s="64" t="s">
        <v>143</v>
      </c>
      <c r="C425" s="64" t="s">
        <v>135</v>
      </c>
      <c r="D425" s="65" t="s">
        <v>556</v>
      </c>
      <c r="E425" s="64"/>
      <c r="F425" s="55"/>
      <c r="G425" s="55"/>
      <c r="H425" s="73"/>
      <c r="I425" s="73"/>
      <c r="J425" s="73"/>
      <c r="K425" s="73"/>
      <c r="L425" s="73"/>
      <c r="M425" s="55"/>
      <c r="N425" s="55"/>
      <c r="O425" s="55"/>
      <c r="P425" s="55"/>
      <c r="Q425" s="55"/>
      <c r="R425" s="55"/>
      <c r="S425" s="55"/>
      <c r="T425" s="55"/>
      <c r="U425" s="55"/>
      <c r="V425" s="81"/>
      <c r="W425" s="81"/>
      <c r="X425" s="55"/>
      <c r="Y425" s="55"/>
      <c r="Z425" s="81"/>
      <c r="AA425" s="55"/>
      <c r="AB425" s="55"/>
      <c r="AC425" s="81"/>
      <c r="AD425" s="81"/>
      <c r="AE425" s="81"/>
      <c r="AF425" s="55"/>
      <c r="AG425" s="81"/>
      <c r="AH425" s="55"/>
      <c r="AI425" s="81"/>
      <c r="AJ425" s="81"/>
      <c r="AK425" s="55"/>
      <c r="AL425" s="55"/>
      <c r="AM425" s="55"/>
      <c r="AN425" s="55"/>
      <c r="AO425" s="55"/>
      <c r="AP425" s="81"/>
      <c r="AQ425" s="55"/>
      <c r="AR425" s="55"/>
      <c r="AS425" s="81"/>
      <c r="AT425" s="55"/>
      <c r="AU425" s="55"/>
      <c r="AV425" s="81"/>
      <c r="AW425" s="81"/>
      <c r="AX425" s="81"/>
      <c r="AY425" s="55"/>
      <c r="AZ425" s="55"/>
      <c r="BA425" s="56">
        <f t="shared" ref="BA425:DF425" si="647">BA426</f>
        <v>0</v>
      </c>
      <c r="BB425" s="56">
        <f t="shared" si="647"/>
        <v>0</v>
      </c>
      <c r="BC425" s="56">
        <f t="shared" si="647"/>
        <v>0</v>
      </c>
      <c r="BD425" s="55">
        <f t="shared" si="647"/>
        <v>17547</v>
      </c>
      <c r="BE425" s="55">
        <f t="shared" si="647"/>
        <v>17547</v>
      </c>
      <c r="BF425" s="55">
        <f t="shared" si="647"/>
        <v>17547</v>
      </c>
      <c r="BG425" s="55">
        <f t="shared" si="647"/>
        <v>0</v>
      </c>
      <c r="BH425" s="55">
        <f t="shared" si="647"/>
        <v>0</v>
      </c>
      <c r="BI425" s="55">
        <f t="shared" si="647"/>
        <v>0</v>
      </c>
      <c r="BJ425" s="55">
        <f t="shared" si="647"/>
        <v>0</v>
      </c>
      <c r="BK425" s="55">
        <f t="shared" si="647"/>
        <v>0</v>
      </c>
      <c r="BL425" s="55">
        <f t="shared" si="647"/>
        <v>17547</v>
      </c>
      <c r="BM425" s="55">
        <f t="shared" si="647"/>
        <v>17547</v>
      </c>
      <c r="BN425" s="55">
        <f t="shared" si="647"/>
        <v>0</v>
      </c>
      <c r="BO425" s="55">
        <f t="shared" si="647"/>
        <v>0</v>
      </c>
      <c r="BP425" s="55">
        <f t="shared" si="647"/>
        <v>0</v>
      </c>
      <c r="BQ425" s="55">
        <f t="shared" si="647"/>
        <v>0</v>
      </c>
      <c r="BR425" s="55">
        <f t="shared" si="647"/>
        <v>17547</v>
      </c>
      <c r="BS425" s="55">
        <f t="shared" si="647"/>
        <v>17547</v>
      </c>
      <c r="BT425" s="55">
        <f t="shared" si="647"/>
        <v>0</v>
      </c>
      <c r="BU425" s="55">
        <f t="shared" si="647"/>
        <v>0</v>
      </c>
      <c r="BV425" s="55">
        <f t="shared" si="647"/>
        <v>0</v>
      </c>
      <c r="BW425" s="55">
        <f t="shared" si="647"/>
        <v>0</v>
      </c>
      <c r="BX425" s="55">
        <f t="shared" si="647"/>
        <v>0</v>
      </c>
      <c r="BY425" s="55">
        <f t="shared" si="647"/>
        <v>17547</v>
      </c>
      <c r="BZ425" s="55">
        <f t="shared" si="647"/>
        <v>17547</v>
      </c>
      <c r="CA425" s="55">
        <f t="shared" si="647"/>
        <v>0</v>
      </c>
      <c r="CB425" s="55">
        <f t="shared" si="647"/>
        <v>0</v>
      </c>
      <c r="CC425" s="55">
        <f t="shared" si="647"/>
        <v>0</v>
      </c>
      <c r="CD425" s="55">
        <f t="shared" si="647"/>
        <v>0</v>
      </c>
      <c r="CE425" s="55">
        <f t="shared" si="647"/>
        <v>0</v>
      </c>
      <c r="CF425" s="55">
        <f t="shared" si="647"/>
        <v>17547</v>
      </c>
      <c r="CG425" s="55">
        <f t="shared" si="647"/>
        <v>17547</v>
      </c>
      <c r="CH425" s="55">
        <f t="shared" si="647"/>
        <v>0</v>
      </c>
      <c r="CI425" s="55">
        <f t="shared" si="647"/>
        <v>0</v>
      </c>
      <c r="CJ425" s="55">
        <f t="shared" si="647"/>
        <v>0</v>
      </c>
      <c r="CK425" s="55"/>
      <c r="CL425" s="55"/>
      <c r="CM425" s="55">
        <f t="shared" si="647"/>
        <v>0</v>
      </c>
      <c r="CN425" s="55">
        <f t="shared" si="647"/>
        <v>0</v>
      </c>
      <c r="CO425" s="55">
        <f t="shared" si="647"/>
        <v>17547</v>
      </c>
      <c r="CP425" s="55">
        <f t="shared" si="647"/>
        <v>17547</v>
      </c>
      <c r="CQ425" s="55">
        <f t="shared" si="647"/>
        <v>0</v>
      </c>
      <c r="CR425" s="55">
        <f t="shared" si="647"/>
        <v>0</v>
      </c>
      <c r="CS425" s="55">
        <f t="shared" si="647"/>
        <v>0</v>
      </c>
      <c r="CT425" s="55">
        <f t="shared" si="647"/>
        <v>0</v>
      </c>
      <c r="CU425" s="55">
        <f t="shared" si="647"/>
        <v>0</v>
      </c>
      <c r="CV425" s="55">
        <f t="shared" si="647"/>
        <v>0</v>
      </c>
      <c r="CW425" s="55">
        <f t="shared" si="647"/>
        <v>17547</v>
      </c>
      <c r="CX425" s="55">
        <f t="shared" si="647"/>
        <v>17547</v>
      </c>
      <c r="CY425" s="55">
        <f t="shared" si="647"/>
        <v>0</v>
      </c>
      <c r="CZ425" s="55">
        <f t="shared" si="647"/>
        <v>0</v>
      </c>
      <c r="DA425" s="55">
        <f t="shared" si="647"/>
        <v>0</v>
      </c>
      <c r="DB425" s="55">
        <f t="shared" si="647"/>
        <v>0</v>
      </c>
      <c r="DC425" s="55">
        <f t="shared" si="647"/>
        <v>0</v>
      </c>
      <c r="DD425" s="55">
        <f t="shared" si="647"/>
        <v>0</v>
      </c>
      <c r="DE425" s="55">
        <f t="shared" si="647"/>
        <v>17547</v>
      </c>
      <c r="DF425" s="55">
        <f t="shared" si="647"/>
        <v>17547</v>
      </c>
    </row>
    <row r="426" spans="1:110" s="11" customFormat="1" ht="52.5" customHeight="1">
      <c r="A426" s="63" t="s">
        <v>144</v>
      </c>
      <c r="B426" s="64" t="s">
        <v>143</v>
      </c>
      <c r="C426" s="64" t="s">
        <v>135</v>
      </c>
      <c r="D426" s="65" t="s">
        <v>556</v>
      </c>
      <c r="E426" s="64" t="s">
        <v>145</v>
      </c>
      <c r="F426" s="55"/>
      <c r="G426" s="55"/>
      <c r="H426" s="73"/>
      <c r="I426" s="73"/>
      <c r="J426" s="73"/>
      <c r="K426" s="73"/>
      <c r="L426" s="73"/>
      <c r="M426" s="55"/>
      <c r="N426" s="55"/>
      <c r="O426" s="55"/>
      <c r="P426" s="55"/>
      <c r="Q426" s="55"/>
      <c r="R426" s="55"/>
      <c r="S426" s="55"/>
      <c r="T426" s="55"/>
      <c r="U426" s="55"/>
      <c r="V426" s="81"/>
      <c r="W426" s="81"/>
      <c r="X426" s="55"/>
      <c r="Y426" s="55"/>
      <c r="Z426" s="81"/>
      <c r="AA426" s="55"/>
      <c r="AB426" s="55"/>
      <c r="AC426" s="81"/>
      <c r="AD426" s="81"/>
      <c r="AE426" s="81"/>
      <c r="AF426" s="55"/>
      <c r="AG426" s="81"/>
      <c r="AH426" s="55"/>
      <c r="AI426" s="81"/>
      <c r="AJ426" s="81"/>
      <c r="AK426" s="55"/>
      <c r="AL426" s="55"/>
      <c r="AM426" s="55"/>
      <c r="AN426" s="55"/>
      <c r="AO426" s="55"/>
      <c r="AP426" s="81"/>
      <c r="AQ426" s="55"/>
      <c r="AR426" s="55"/>
      <c r="AS426" s="81"/>
      <c r="AT426" s="55"/>
      <c r="AU426" s="55"/>
      <c r="AV426" s="81"/>
      <c r="AW426" s="81"/>
      <c r="AX426" s="81"/>
      <c r="AY426" s="55"/>
      <c r="AZ426" s="55"/>
      <c r="BA426" s="81"/>
      <c r="BB426" s="81"/>
      <c r="BC426" s="81"/>
      <c r="BD426" s="55">
        <f>183+17364</f>
        <v>17547</v>
      </c>
      <c r="BE426" s="55">
        <f>AY426+BA426+BB426+BC426+BD426</f>
        <v>17547</v>
      </c>
      <c r="BF426" s="55">
        <f>AZ426+BD426</f>
        <v>17547</v>
      </c>
      <c r="BG426" s="55"/>
      <c r="BH426" s="55"/>
      <c r="BI426" s="82"/>
      <c r="BJ426" s="82"/>
      <c r="BK426" s="82"/>
      <c r="BL426" s="55">
        <f>BE426+BG426+BH426+BI426+BJ426+BK426</f>
        <v>17547</v>
      </c>
      <c r="BM426" s="55">
        <f>BF426+BK426</f>
        <v>17547</v>
      </c>
      <c r="BN426" s="81"/>
      <c r="BO426" s="81"/>
      <c r="BP426" s="81"/>
      <c r="BQ426" s="81"/>
      <c r="BR426" s="55">
        <f>BL426+BN426+BO426+BP426+BQ426</f>
        <v>17547</v>
      </c>
      <c r="BS426" s="55">
        <f>BM426+BQ426</f>
        <v>17547</v>
      </c>
      <c r="BT426" s="83"/>
      <c r="BU426" s="83"/>
      <c r="BV426" s="83"/>
      <c r="BW426" s="83"/>
      <c r="BX426" s="83"/>
      <c r="BY426" s="55">
        <f>BR426+BT426+BU426+BV426+BW426+BX426</f>
        <v>17547</v>
      </c>
      <c r="BZ426" s="55">
        <f>BS426+BX426</f>
        <v>17547</v>
      </c>
      <c r="CA426" s="81"/>
      <c r="CB426" s="81"/>
      <c r="CC426" s="81"/>
      <c r="CD426" s="81"/>
      <c r="CE426" s="81"/>
      <c r="CF426" s="55">
        <f>BY426+CA426+CB426+CC426+CE426</f>
        <v>17547</v>
      </c>
      <c r="CG426" s="55">
        <f>BZ426+CE426</f>
        <v>17547</v>
      </c>
      <c r="CH426" s="81"/>
      <c r="CI426" s="81"/>
      <c r="CJ426" s="81"/>
      <c r="CK426" s="81"/>
      <c r="CL426" s="81"/>
      <c r="CM426" s="81"/>
      <c r="CN426" s="81"/>
      <c r="CO426" s="55">
        <f>CF426+CH426+CI426+CJ426+CM426+CN426</f>
        <v>17547</v>
      </c>
      <c r="CP426" s="55">
        <f>CG426+CN426</f>
        <v>17547</v>
      </c>
      <c r="CQ426" s="55"/>
      <c r="CR426" s="81"/>
      <c r="CS426" s="81"/>
      <c r="CT426" s="81"/>
      <c r="CU426" s="81"/>
      <c r="CV426" s="81"/>
      <c r="CW426" s="55">
        <f>CO426+CQ426+CR426+CS426+CT426+CU426+CV426</f>
        <v>17547</v>
      </c>
      <c r="CX426" s="55">
        <f>CP426+CV426</f>
        <v>17547</v>
      </c>
      <c r="CY426" s="55"/>
      <c r="CZ426" s="81"/>
      <c r="DA426" s="81"/>
      <c r="DB426" s="81"/>
      <c r="DC426" s="81"/>
      <c r="DD426" s="81"/>
      <c r="DE426" s="55">
        <f>CW426+CY426+CZ426+DA426+DB426+DC426+DD426</f>
        <v>17547</v>
      </c>
      <c r="DF426" s="55">
        <f>CX426+DD426</f>
        <v>17547</v>
      </c>
    </row>
    <row r="427" spans="1:110" s="11" customFormat="1" ht="25.5" customHeight="1">
      <c r="A427" s="63" t="s">
        <v>276</v>
      </c>
      <c r="B427" s="64" t="s">
        <v>143</v>
      </c>
      <c r="C427" s="64" t="s">
        <v>135</v>
      </c>
      <c r="D427" s="65" t="s">
        <v>173</v>
      </c>
      <c r="E427" s="64"/>
      <c r="F427" s="55"/>
      <c r="G427" s="55"/>
      <c r="H427" s="73"/>
      <c r="I427" s="73"/>
      <c r="J427" s="73"/>
      <c r="K427" s="73"/>
      <c r="L427" s="73"/>
      <c r="M427" s="55"/>
      <c r="N427" s="55"/>
      <c r="O427" s="55"/>
      <c r="P427" s="55"/>
      <c r="Q427" s="55"/>
      <c r="R427" s="55"/>
      <c r="S427" s="55"/>
      <c r="T427" s="55"/>
      <c r="U427" s="55"/>
      <c r="V427" s="81"/>
      <c r="W427" s="81"/>
      <c r="X427" s="55"/>
      <c r="Y427" s="55"/>
      <c r="Z427" s="81"/>
      <c r="AA427" s="55"/>
      <c r="AB427" s="55"/>
      <c r="AC427" s="81"/>
      <c r="AD427" s="81"/>
      <c r="AE427" s="81"/>
      <c r="AF427" s="55"/>
      <c r="AG427" s="81"/>
      <c r="AH427" s="55"/>
      <c r="AI427" s="81"/>
      <c r="AJ427" s="81"/>
      <c r="AK427" s="55"/>
      <c r="AL427" s="55"/>
      <c r="AM427" s="55"/>
      <c r="AN427" s="55"/>
      <c r="AO427" s="55"/>
      <c r="AP427" s="81"/>
      <c r="AQ427" s="55"/>
      <c r="AR427" s="55"/>
      <c r="AS427" s="81"/>
      <c r="AT427" s="55"/>
      <c r="AU427" s="55"/>
      <c r="AV427" s="81"/>
      <c r="AW427" s="81"/>
      <c r="AX427" s="81"/>
      <c r="AY427" s="55"/>
      <c r="AZ427" s="55"/>
      <c r="BA427" s="81"/>
      <c r="BB427" s="81"/>
      <c r="BC427" s="81"/>
      <c r="BD427" s="55"/>
      <c r="BE427" s="55"/>
      <c r="BF427" s="55"/>
      <c r="BG427" s="55"/>
      <c r="BH427" s="55"/>
      <c r="BI427" s="82"/>
      <c r="BJ427" s="82"/>
      <c r="BK427" s="82"/>
      <c r="BL427" s="55"/>
      <c r="BM427" s="55"/>
      <c r="BN427" s="81"/>
      <c r="BO427" s="81"/>
      <c r="BP427" s="81"/>
      <c r="BQ427" s="81"/>
      <c r="BR427" s="55"/>
      <c r="BS427" s="55"/>
      <c r="BT427" s="83"/>
      <c r="BU427" s="83"/>
      <c r="BV427" s="83"/>
      <c r="BW427" s="83"/>
      <c r="BX427" s="83"/>
      <c r="BY427" s="55"/>
      <c r="BZ427" s="55"/>
      <c r="CA427" s="81"/>
      <c r="CB427" s="81"/>
      <c r="CC427" s="81"/>
      <c r="CD427" s="81"/>
      <c r="CE427" s="81"/>
      <c r="CF427" s="55"/>
      <c r="CG427" s="55"/>
      <c r="CH427" s="81">
        <f>CH428</f>
        <v>0</v>
      </c>
      <c r="CI427" s="81">
        <f t="shared" ref="CI427:CY428" si="648">CI428</f>
        <v>0</v>
      </c>
      <c r="CJ427" s="81">
        <f t="shared" si="648"/>
        <v>0</v>
      </c>
      <c r="CK427" s="81"/>
      <c r="CL427" s="81"/>
      <c r="CM427" s="81">
        <f t="shared" si="648"/>
        <v>0</v>
      </c>
      <c r="CN427" s="55">
        <f t="shared" si="648"/>
        <v>7000</v>
      </c>
      <c r="CO427" s="55">
        <f t="shared" si="648"/>
        <v>7000</v>
      </c>
      <c r="CP427" s="55">
        <f t="shared" si="648"/>
        <v>7000</v>
      </c>
      <c r="CQ427" s="55">
        <f t="shared" si="648"/>
        <v>0</v>
      </c>
      <c r="CR427" s="55">
        <f t="shared" si="648"/>
        <v>0</v>
      </c>
      <c r="CS427" s="55">
        <f t="shared" si="648"/>
        <v>0</v>
      </c>
      <c r="CT427" s="55">
        <f t="shared" si="648"/>
        <v>0</v>
      </c>
      <c r="CU427" s="55">
        <f t="shared" si="648"/>
        <v>0</v>
      </c>
      <c r="CV427" s="55">
        <f t="shared" si="648"/>
        <v>1750</v>
      </c>
      <c r="CW427" s="55">
        <f t="shared" si="648"/>
        <v>8750</v>
      </c>
      <c r="CX427" s="55">
        <f t="shared" si="648"/>
        <v>8750</v>
      </c>
      <c r="CY427" s="55">
        <f t="shared" si="648"/>
        <v>0</v>
      </c>
      <c r="CZ427" s="55">
        <f t="shared" ref="CY427:DF428" si="649">CZ428</f>
        <v>0</v>
      </c>
      <c r="DA427" s="55">
        <f t="shared" si="649"/>
        <v>0</v>
      </c>
      <c r="DB427" s="55">
        <f t="shared" si="649"/>
        <v>0</v>
      </c>
      <c r="DC427" s="55">
        <f t="shared" si="649"/>
        <v>0</v>
      </c>
      <c r="DD427" s="55">
        <f t="shared" si="649"/>
        <v>0</v>
      </c>
      <c r="DE427" s="55">
        <f t="shared" si="649"/>
        <v>8750</v>
      </c>
      <c r="DF427" s="55">
        <f t="shared" si="649"/>
        <v>8750</v>
      </c>
    </row>
    <row r="428" spans="1:110" s="11" customFormat="1" ht="103.5" customHeight="1">
      <c r="A428" s="63" t="s">
        <v>357</v>
      </c>
      <c r="B428" s="64" t="s">
        <v>143</v>
      </c>
      <c r="C428" s="64" t="s">
        <v>135</v>
      </c>
      <c r="D428" s="65" t="s">
        <v>356</v>
      </c>
      <c r="E428" s="64"/>
      <c r="F428" s="55"/>
      <c r="G428" s="55"/>
      <c r="H428" s="73"/>
      <c r="I428" s="73"/>
      <c r="J428" s="73"/>
      <c r="K428" s="73"/>
      <c r="L428" s="73"/>
      <c r="M428" s="55"/>
      <c r="N428" s="55"/>
      <c r="O428" s="55"/>
      <c r="P428" s="55"/>
      <c r="Q428" s="55"/>
      <c r="R428" s="55"/>
      <c r="S428" s="55"/>
      <c r="T428" s="55"/>
      <c r="U428" s="55"/>
      <c r="V428" s="81"/>
      <c r="W428" s="81"/>
      <c r="X428" s="55"/>
      <c r="Y428" s="55"/>
      <c r="Z428" s="81"/>
      <c r="AA428" s="55"/>
      <c r="AB428" s="55"/>
      <c r="AC428" s="81"/>
      <c r="AD428" s="81"/>
      <c r="AE428" s="81"/>
      <c r="AF428" s="55"/>
      <c r="AG428" s="81"/>
      <c r="AH428" s="55"/>
      <c r="AI428" s="81"/>
      <c r="AJ428" s="81"/>
      <c r="AK428" s="55"/>
      <c r="AL428" s="55"/>
      <c r="AM428" s="55"/>
      <c r="AN428" s="55"/>
      <c r="AO428" s="55"/>
      <c r="AP428" s="81"/>
      <c r="AQ428" s="55"/>
      <c r="AR428" s="55"/>
      <c r="AS428" s="81"/>
      <c r="AT428" s="55"/>
      <c r="AU428" s="55"/>
      <c r="AV428" s="81"/>
      <c r="AW428" s="81"/>
      <c r="AX428" s="81"/>
      <c r="AY428" s="55"/>
      <c r="AZ428" s="55"/>
      <c r="BA428" s="81"/>
      <c r="BB428" s="81"/>
      <c r="BC428" s="81"/>
      <c r="BD428" s="55"/>
      <c r="BE428" s="55"/>
      <c r="BF428" s="55"/>
      <c r="BG428" s="55"/>
      <c r="BH428" s="55"/>
      <c r="BI428" s="82"/>
      <c r="BJ428" s="82"/>
      <c r="BK428" s="82"/>
      <c r="BL428" s="55"/>
      <c r="BM428" s="55"/>
      <c r="BN428" s="81"/>
      <c r="BO428" s="81"/>
      <c r="BP428" s="81"/>
      <c r="BQ428" s="81"/>
      <c r="BR428" s="55"/>
      <c r="BS428" s="55"/>
      <c r="BT428" s="83"/>
      <c r="BU428" s="83"/>
      <c r="BV428" s="83"/>
      <c r="BW428" s="83"/>
      <c r="BX428" s="83"/>
      <c r="BY428" s="55"/>
      <c r="BZ428" s="55"/>
      <c r="CA428" s="81"/>
      <c r="CB428" s="81"/>
      <c r="CC428" s="81"/>
      <c r="CD428" s="81"/>
      <c r="CE428" s="81"/>
      <c r="CF428" s="55"/>
      <c r="CG428" s="55"/>
      <c r="CH428" s="81">
        <f>CH429</f>
        <v>0</v>
      </c>
      <c r="CI428" s="81">
        <f t="shared" si="648"/>
        <v>0</v>
      </c>
      <c r="CJ428" s="81">
        <f t="shared" si="648"/>
        <v>0</v>
      </c>
      <c r="CK428" s="81"/>
      <c r="CL428" s="81"/>
      <c r="CM428" s="81">
        <f t="shared" si="648"/>
        <v>0</v>
      </c>
      <c r="CN428" s="55">
        <f t="shared" si="648"/>
        <v>7000</v>
      </c>
      <c r="CO428" s="55">
        <f t="shared" si="648"/>
        <v>7000</v>
      </c>
      <c r="CP428" s="55">
        <f t="shared" si="648"/>
        <v>7000</v>
      </c>
      <c r="CQ428" s="55">
        <f t="shared" si="648"/>
        <v>0</v>
      </c>
      <c r="CR428" s="55">
        <f t="shared" si="648"/>
        <v>0</v>
      </c>
      <c r="CS428" s="55">
        <f t="shared" si="648"/>
        <v>0</v>
      </c>
      <c r="CT428" s="55">
        <f t="shared" si="648"/>
        <v>0</v>
      </c>
      <c r="CU428" s="55">
        <f t="shared" si="648"/>
        <v>0</v>
      </c>
      <c r="CV428" s="55">
        <f t="shared" si="648"/>
        <v>1750</v>
      </c>
      <c r="CW428" s="55">
        <f t="shared" si="648"/>
        <v>8750</v>
      </c>
      <c r="CX428" s="55">
        <f t="shared" si="648"/>
        <v>8750</v>
      </c>
      <c r="CY428" s="55">
        <f t="shared" si="649"/>
        <v>0</v>
      </c>
      <c r="CZ428" s="55">
        <f t="shared" si="649"/>
        <v>0</v>
      </c>
      <c r="DA428" s="55">
        <f t="shared" si="649"/>
        <v>0</v>
      </c>
      <c r="DB428" s="55">
        <f t="shared" si="649"/>
        <v>0</v>
      </c>
      <c r="DC428" s="55">
        <f t="shared" si="649"/>
        <v>0</v>
      </c>
      <c r="DD428" s="55">
        <f t="shared" si="649"/>
        <v>0</v>
      </c>
      <c r="DE428" s="55">
        <f t="shared" si="649"/>
        <v>8750</v>
      </c>
      <c r="DF428" s="55">
        <f t="shared" si="649"/>
        <v>8750</v>
      </c>
    </row>
    <row r="429" spans="1:110" s="11" customFormat="1" ht="52.5" customHeight="1">
      <c r="A429" s="63" t="s">
        <v>144</v>
      </c>
      <c r="B429" s="64" t="s">
        <v>143</v>
      </c>
      <c r="C429" s="64" t="s">
        <v>135</v>
      </c>
      <c r="D429" s="65" t="s">
        <v>356</v>
      </c>
      <c r="E429" s="64" t="s">
        <v>145</v>
      </c>
      <c r="F429" s="55"/>
      <c r="G429" s="55"/>
      <c r="H429" s="73"/>
      <c r="I429" s="73"/>
      <c r="J429" s="73"/>
      <c r="K429" s="73"/>
      <c r="L429" s="73"/>
      <c r="M429" s="55"/>
      <c r="N429" s="55"/>
      <c r="O429" s="55"/>
      <c r="P429" s="55"/>
      <c r="Q429" s="55"/>
      <c r="R429" s="55"/>
      <c r="S429" s="55"/>
      <c r="T429" s="55"/>
      <c r="U429" s="55"/>
      <c r="V429" s="81"/>
      <c r="W429" s="81"/>
      <c r="X429" s="55"/>
      <c r="Y429" s="55"/>
      <c r="Z429" s="81"/>
      <c r="AA429" s="55"/>
      <c r="AB429" s="55"/>
      <c r="AC429" s="81"/>
      <c r="AD429" s="81"/>
      <c r="AE429" s="81"/>
      <c r="AF429" s="55"/>
      <c r="AG429" s="81"/>
      <c r="AH429" s="55"/>
      <c r="AI429" s="81"/>
      <c r="AJ429" s="81"/>
      <c r="AK429" s="55"/>
      <c r="AL429" s="55"/>
      <c r="AM429" s="55"/>
      <c r="AN429" s="55"/>
      <c r="AO429" s="55"/>
      <c r="AP429" s="81"/>
      <c r="AQ429" s="55"/>
      <c r="AR429" s="55"/>
      <c r="AS429" s="81"/>
      <c r="AT429" s="55"/>
      <c r="AU429" s="55"/>
      <c r="AV429" s="81"/>
      <c r="AW429" s="81"/>
      <c r="AX429" s="81"/>
      <c r="AY429" s="55"/>
      <c r="AZ429" s="55"/>
      <c r="BA429" s="81"/>
      <c r="BB429" s="81"/>
      <c r="BC429" s="81"/>
      <c r="BD429" s="55"/>
      <c r="BE429" s="55"/>
      <c r="BF429" s="55"/>
      <c r="BG429" s="55"/>
      <c r="BH429" s="55"/>
      <c r="BI429" s="82"/>
      <c r="BJ429" s="82"/>
      <c r="BK429" s="82"/>
      <c r="BL429" s="55"/>
      <c r="BM429" s="55"/>
      <c r="BN429" s="81"/>
      <c r="BO429" s="81"/>
      <c r="BP429" s="81"/>
      <c r="BQ429" s="81"/>
      <c r="BR429" s="55"/>
      <c r="BS429" s="55"/>
      <c r="BT429" s="83"/>
      <c r="BU429" s="83"/>
      <c r="BV429" s="83"/>
      <c r="BW429" s="83"/>
      <c r="BX429" s="83"/>
      <c r="BY429" s="55"/>
      <c r="BZ429" s="55"/>
      <c r="CA429" s="81"/>
      <c r="CB429" s="81"/>
      <c r="CC429" s="81"/>
      <c r="CD429" s="81"/>
      <c r="CE429" s="81"/>
      <c r="CF429" s="55"/>
      <c r="CG429" s="55"/>
      <c r="CH429" s="81"/>
      <c r="CI429" s="81"/>
      <c r="CJ429" s="81"/>
      <c r="CK429" s="81"/>
      <c r="CL429" s="81"/>
      <c r="CM429" s="81"/>
      <c r="CN429" s="55">
        <v>7000</v>
      </c>
      <c r="CO429" s="55">
        <f>CF429+CH429+CI429+CJ429+CM429+CN429</f>
        <v>7000</v>
      </c>
      <c r="CP429" s="55">
        <f>CG429+CN429</f>
        <v>7000</v>
      </c>
      <c r="CQ429" s="55"/>
      <c r="CR429" s="81"/>
      <c r="CS429" s="81"/>
      <c r="CT429" s="81"/>
      <c r="CU429" s="81"/>
      <c r="CV429" s="55">
        <v>1750</v>
      </c>
      <c r="CW429" s="55">
        <f>CO429+CQ429+CR429+CS429+CT429+CU429+CV429</f>
        <v>8750</v>
      </c>
      <c r="CX429" s="55">
        <f>CP429+CV429</f>
        <v>8750</v>
      </c>
      <c r="CY429" s="55"/>
      <c r="CZ429" s="81"/>
      <c r="DA429" s="81"/>
      <c r="DB429" s="81"/>
      <c r="DC429" s="81"/>
      <c r="DD429" s="81"/>
      <c r="DE429" s="55">
        <f>CW429+CY429+CZ429+DA429+DB429+DC429+DD429</f>
        <v>8750</v>
      </c>
      <c r="DF429" s="55">
        <f>CX429+DD429</f>
        <v>8750</v>
      </c>
    </row>
    <row r="430" spans="1:110" s="11" customFormat="1" ht="24" customHeight="1">
      <c r="A430" s="63" t="s">
        <v>128</v>
      </c>
      <c r="B430" s="64" t="s">
        <v>143</v>
      </c>
      <c r="C430" s="64" t="s">
        <v>135</v>
      </c>
      <c r="D430" s="65" t="s">
        <v>129</v>
      </c>
      <c r="E430" s="64"/>
      <c r="F430" s="55"/>
      <c r="G430" s="55"/>
      <c r="H430" s="73"/>
      <c r="I430" s="73"/>
      <c r="J430" s="73"/>
      <c r="K430" s="73"/>
      <c r="L430" s="73"/>
      <c r="M430" s="55"/>
      <c r="N430" s="55"/>
      <c r="O430" s="55"/>
      <c r="P430" s="55"/>
      <c r="Q430" s="55"/>
      <c r="R430" s="55"/>
      <c r="S430" s="55"/>
      <c r="T430" s="55"/>
      <c r="U430" s="55"/>
      <c r="V430" s="81"/>
      <c r="W430" s="81"/>
      <c r="X430" s="55"/>
      <c r="Y430" s="55"/>
      <c r="Z430" s="81"/>
      <c r="AA430" s="55"/>
      <c r="AB430" s="55"/>
      <c r="AC430" s="81"/>
      <c r="AD430" s="81"/>
      <c r="AE430" s="81"/>
      <c r="AF430" s="55"/>
      <c r="AG430" s="81"/>
      <c r="AH430" s="55"/>
      <c r="AI430" s="81"/>
      <c r="AJ430" s="81"/>
      <c r="AK430" s="55"/>
      <c r="AL430" s="55"/>
      <c r="AM430" s="55">
        <f t="shared" ref="AM430:BB431" si="650">AM431</f>
        <v>600</v>
      </c>
      <c r="AN430" s="55">
        <f t="shared" si="650"/>
        <v>600</v>
      </c>
      <c r="AO430" s="55">
        <f t="shared" si="650"/>
        <v>0</v>
      </c>
      <c r="AP430" s="55">
        <f t="shared" si="650"/>
        <v>0</v>
      </c>
      <c r="AQ430" s="55">
        <f t="shared" si="650"/>
        <v>600</v>
      </c>
      <c r="AR430" s="55">
        <f t="shared" si="650"/>
        <v>0</v>
      </c>
      <c r="AS430" s="55">
        <f t="shared" si="650"/>
        <v>0</v>
      </c>
      <c r="AT430" s="55">
        <f t="shared" si="650"/>
        <v>600</v>
      </c>
      <c r="AU430" s="55">
        <f t="shared" si="650"/>
        <v>0</v>
      </c>
      <c r="AV430" s="55">
        <f t="shared" si="650"/>
        <v>0</v>
      </c>
      <c r="AW430" s="55">
        <f t="shared" si="650"/>
        <v>0</v>
      </c>
      <c r="AX430" s="55">
        <f t="shared" si="650"/>
        <v>0</v>
      </c>
      <c r="AY430" s="55">
        <f t="shared" si="650"/>
        <v>600</v>
      </c>
      <c r="AZ430" s="55">
        <f t="shared" si="650"/>
        <v>0</v>
      </c>
      <c r="BA430" s="55">
        <f t="shared" si="650"/>
        <v>-27</v>
      </c>
      <c r="BB430" s="55">
        <f t="shared" si="650"/>
        <v>0</v>
      </c>
      <c r="BC430" s="55">
        <f t="shared" ref="AZ430:BO431" si="651">BC431</f>
        <v>0</v>
      </c>
      <c r="BD430" s="55">
        <f t="shared" si="651"/>
        <v>0</v>
      </c>
      <c r="BE430" s="55">
        <f t="shared" si="651"/>
        <v>573</v>
      </c>
      <c r="BF430" s="55">
        <f t="shared" si="651"/>
        <v>0</v>
      </c>
      <c r="BG430" s="55">
        <f t="shared" si="651"/>
        <v>0</v>
      </c>
      <c r="BH430" s="55">
        <f t="shared" si="651"/>
        <v>-1</v>
      </c>
      <c r="BI430" s="55">
        <f t="shared" si="651"/>
        <v>0</v>
      </c>
      <c r="BJ430" s="55">
        <f t="shared" si="651"/>
        <v>0</v>
      </c>
      <c r="BK430" s="55">
        <f t="shared" si="651"/>
        <v>0</v>
      </c>
      <c r="BL430" s="55">
        <f t="shared" si="651"/>
        <v>572</v>
      </c>
      <c r="BM430" s="55">
        <f t="shared" si="651"/>
        <v>0</v>
      </c>
      <c r="BN430" s="55">
        <f t="shared" si="651"/>
        <v>0</v>
      </c>
      <c r="BO430" s="55">
        <f t="shared" si="651"/>
        <v>0</v>
      </c>
      <c r="BP430" s="55">
        <f t="shared" ref="BM430:CB431" si="652">BP431</f>
        <v>0</v>
      </c>
      <c r="BQ430" s="55">
        <f t="shared" si="652"/>
        <v>0</v>
      </c>
      <c r="BR430" s="55">
        <f t="shared" si="652"/>
        <v>572</v>
      </c>
      <c r="BS430" s="55">
        <f t="shared" si="652"/>
        <v>0</v>
      </c>
      <c r="BT430" s="55">
        <f t="shared" si="652"/>
        <v>0</v>
      </c>
      <c r="BU430" s="55">
        <f t="shared" si="652"/>
        <v>0</v>
      </c>
      <c r="BV430" s="55">
        <f t="shared" si="652"/>
        <v>0</v>
      </c>
      <c r="BW430" s="55">
        <f t="shared" si="652"/>
        <v>0</v>
      </c>
      <c r="BX430" s="55">
        <f t="shared" si="652"/>
        <v>0</v>
      </c>
      <c r="BY430" s="55">
        <f t="shared" si="652"/>
        <v>572</v>
      </c>
      <c r="BZ430" s="55">
        <f t="shared" si="652"/>
        <v>0</v>
      </c>
      <c r="CA430" s="55">
        <f t="shared" si="652"/>
        <v>0</v>
      </c>
      <c r="CB430" s="55">
        <f t="shared" si="652"/>
        <v>0</v>
      </c>
      <c r="CC430" s="55">
        <f t="shared" ref="BZ430:CP431" si="653">CC431</f>
        <v>-29</v>
      </c>
      <c r="CD430" s="55">
        <f t="shared" si="653"/>
        <v>0</v>
      </c>
      <c r="CE430" s="55">
        <f t="shared" si="653"/>
        <v>0</v>
      </c>
      <c r="CF430" s="55">
        <f t="shared" si="653"/>
        <v>543</v>
      </c>
      <c r="CG430" s="55">
        <f t="shared" si="653"/>
        <v>0</v>
      </c>
      <c r="CH430" s="55">
        <f t="shared" si="653"/>
        <v>0</v>
      </c>
      <c r="CI430" s="55">
        <f t="shared" si="653"/>
        <v>0</v>
      </c>
      <c r="CJ430" s="55">
        <f t="shared" si="653"/>
        <v>0</v>
      </c>
      <c r="CK430" s="55"/>
      <c r="CL430" s="55"/>
      <c r="CM430" s="55">
        <f t="shared" si="653"/>
        <v>0</v>
      </c>
      <c r="CN430" s="55">
        <f t="shared" si="653"/>
        <v>0</v>
      </c>
      <c r="CO430" s="55">
        <f t="shared" si="653"/>
        <v>543</v>
      </c>
      <c r="CP430" s="55">
        <f t="shared" si="653"/>
        <v>0</v>
      </c>
      <c r="CQ430" s="55">
        <f t="shared" ref="CP430:DE431" si="654">CQ431</f>
        <v>0</v>
      </c>
      <c r="CR430" s="55">
        <f t="shared" si="654"/>
        <v>0</v>
      </c>
      <c r="CS430" s="55">
        <f t="shared" si="654"/>
        <v>0</v>
      </c>
      <c r="CT430" s="55">
        <f t="shared" si="654"/>
        <v>0</v>
      </c>
      <c r="CU430" s="55">
        <f t="shared" si="654"/>
        <v>0</v>
      </c>
      <c r="CV430" s="55">
        <f t="shared" si="654"/>
        <v>0</v>
      </c>
      <c r="CW430" s="55">
        <f t="shared" si="654"/>
        <v>543</v>
      </c>
      <c r="CX430" s="55">
        <f t="shared" si="654"/>
        <v>0</v>
      </c>
      <c r="CY430" s="55">
        <f t="shared" si="654"/>
        <v>0</v>
      </c>
      <c r="CZ430" s="55">
        <f t="shared" si="654"/>
        <v>0</v>
      </c>
      <c r="DA430" s="55">
        <f t="shared" si="654"/>
        <v>0</v>
      </c>
      <c r="DB430" s="55">
        <f t="shared" si="654"/>
        <v>0</v>
      </c>
      <c r="DC430" s="55">
        <f t="shared" si="654"/>
        <v>0</v>
      </c>
      <c r="DD430" s="55">
        <f t="shared" si="654"/>
        <v>0</v>
      </c>
      <c r="DE430" s="55">
        <f t="shared" si="654"/>
        <v>543</v>
      </c>
      <c r="DF430" s="55">
        <f t="shared" ref="CX430:DF431" si="655">DF431</f>
        <v>0</v>
      </c>
    </row>
    <row r="431" spans="1:110" s="11" customFormat="1" ht="37.5" customHeight="1">
      <c r="A431" s="63" t="s">
        <v>385</v>
      </c>
      <c r="B431" s="64" t="s">
        <v>143</v>
      </c>
      <c r="C431" s="64" t="s">
        <v>135</v>
      </c>
      <c r="D431" s="65" t="s">
        <v>328</v>
      </c>
      <c r="E431" s="64"/>
      <c r="F431" s="55"/>
      <c r="G431" s="55"/>
      <c r="H431" s="73"/>
      <c r="I431" s="73"/>
      <c r="J431" s="73"/>
      <c r="K431" s="73"/>
      <c r="L431" s="73"/>
      <c r="M431" s="55"/>
      <c r="N431" s="55"/>
      <c r="O431" s="55"/>
      <c r="P431" s="55"/>
      <c r="Q431" s="55"/>
      <c r="R431" s="55"/>
      <c r="S431" s="55"/>
      <c r="T431" s="55"/>
      <c r="U431" s="55"/>
      <c r="V431" s="81"/>
      <c r="W431" s="81"/>
      <c r="X431" s="55"/>
      <c r="Y431" s="55"/>
      <c r="Z431" s="81"/>
      <c r="AA431" s="55"/>
      <c r="AB431" s="55"/>
      <c r="AC431" s="81"/>
      <c r="AD431" s="81"/>
      <c r="AE431" s="81"/>
      <c r="AF431" s="55"/>
      <c r="AG431" s="81"/>
      <c r="AH431" s="55"/>
      <c r="AI431" s="81"/>
      <c r="AJ431" s="81"/>
      <c r="AK431" s="55"/>
      <c r="AL431" s="55"/>
      <c r="AM431" s="55">
        <f t="shared" si="650"/>
        <v>600</v>
      </c>
      <c r="AN431" s="55">
        <f t="shared" si="650"/>
        <v>600</v>
      </c>
      <c r="AO431" s="55">
        <f t="shared" si="650"/>
        <v>0</v>
      </c>
      <c r="AP431" s="55">
        <f t="shared" si="650"/>
        <v>0</v>
      </c>
      <c r="AQ431" s="55">
        <f t="shared" si="650"/>
        <v>600</v>
      </c>
      <c r="AR431" s="55">
        <f t="shared" si="650"/>
        <v>0</v>
      </c>
      <c r="AS431" s="55">
        <f t="shared" si="650"/>
        <v>0</v>
      </c>
      <c r="AT431" s="55">
        <f t="shared" si="650"/>
        <v>600</v>
      </c>
      <c r="AU431" s="55">
        <f t="shared" si="650"/>
        <v>0</v>
      </c>
      <c r="AV431" s="55">
        <f t="shared" si="650"/>
        <v>0</v>
      </c>
      <c r="AW431" s="55">
        <f t="shared" si="650"/>
        <v>0</v>
      </c>
      <c r="AX431" s="55">
        <f t="shared" si="650"/>
        <v>0</v>
      </c>
      <c r="AY431" s="55">
        <f t="shared" si="650"/>
        <v>600</v>
      </c>
      <c r="AZ431" s="55">
        <f t="shared" si="651"/>
        <v>0</v>
      </c>
      <c r="BA431" s="55">
        <f t="shared" si="651"/>
        <v>-27</v>
      </c>
      <c r="BB431" s="55">
        <f t="shared" si="651"/>
        <v>0</v>
      </c>
      <c r="BC431" s="55">
        <f t="shared" si="651"/>
        <v>0</v>
      </c>
      <c r="BD431" s="55">
        <f t="shared" si="651"/>
        <v>0</v>
      </c>
      <c r="BE431" s="55">
        <f t="shared" si="651"/>
        <v>573</v>
      </c>
      <c r="BF431" s="55">
        <f t="shared" si="651"/>
        <v>0</v>
      </c>
      <c r="BG431" s="55">
        <f t="shared" si="651"/>
        <v>0</v>
      </c>
      <c r="BH431" s="55">
        <f t="shared" si="651"/>
        <v>-1</v>
      </c>
      <c r="BI431" s="55">
        <f t="shared" si="651"/>
        <v>0</v>
      </c>
      <c r="BJ431" s="55">
        <f t="shared" si="651"/>
        <v>0</v>
      </c>
      <c r="BK431" s="55">
        <f t="shared" si="651"/>
        <v>0</v>
      </c>
      <c r="BL431" s="55">
        <f t="shared" si="651"/>
        <v>572</v>
      </c>
      <c r="BM431" s="55">
        <f t="shared" si="652"/>
        <v>0</v>
      </c>
      <c r="BN431" s="55">
        <f t="shared" si="652"/>
        <v>0</v>
      </c>
      <c r="BO431" s="55">
        <f t="shared" si="652"/>
        <v>0</v>
      </c>
      <c r="BP431" s="55">
        <f t="shared" si="652"/>
        <v>0</v>
      </c>
      <c r="BQ431" s="55">
        <f t="shared" si="652"/>
        <v>0</v>
      </c>
      <c r="BR431" s="55">
        <f t="shared" si="652"/>
        <v>572</v>
      </c>
      <c r="BS431" s="55">
        <f t="shared" si="652"/>
        <v>0</v>
      </c>
      <c r="BT431" s="55">
        <f t="shared" si="652"/>
        <v>0</v>
      </c>
      <c r="BU431" s="55">
        <f t="shared" si="652"/>
        <v>0</v>
      </c>
      <c r="BV431" s="55">
        <f t="shared" si="652"/>
        <v>0</v>
      </c>
      <c r="BW431" s="55">
        <f t="shared" si="652"/>
        <v>0</v>
      </c>
      <c r="BX431" s="55">
        <f t="shared" si="652"/>
        <v>0</v>
      </c>
      <c r="BY431" s="55">
        <f t="shared" si="652"/>
        <v>572</v>
      </c>
      <c r="BZ431" s="55">
        <f t="shared" si="653"/>
        <v>0</v>
      </c>
      <c r="CA431" s="55">
        <f t="shared" si="653"/>
        <v>0</v>
      </c>
      <c r="CB431" s="55">
        <f t="shared" si="653"/>
        <v>0</v>
      </c>
      <c r="CC431" s="55">
        <f t="shared" si="653"/>
        <v>-29</v>
      </c>
      <c r="CD431" s="55">
        <f t="shared" si="653"/>
        <v>0</v>
      </c>
      <c r="CE431" s="55">
        <f t="shared" si="653"/>
        <v>0</v>
      </c>
      <c r="CF431" s="55">
        <f t="shared" si="653"/>
        <v>543</v>
      </c>
      <c r="CG431" s="55">
        <f t="shared" si="653"/>
        <v>0</v>
      </c>
      <c r="CH431" s="55">
        <f t="shared" si="653"/>
        <v>0</v>
      </c>
      <c r="CI431" s="55">
        <f t="shared" si="653"/>
        <v>0</v>
      </c>
      <c r="CJ431" s="55">
        <f t="shared" si="653"/>
        <v>0</v>
      </c>
      <c r="CK431" s="55"/>
      <c r="CL431" s="55"/>
      <c r="CM431" s="55">
        <f t="shared" si="653"/>
        <v>0</v>
      </c>
      <c r="CN431" s="55">
        <f t="shared" si="653"/>
        <v>0</v>
      </c>
      <c r="CO431" s="55">
        <f t="shared" si="653"/>
        <v>543</v>
      </c>
      <c r="CP431" s="55">
        <f t="shared" si="654"/>
        <v>0</v>
      </c>
      <c r="CQ431" s="55">
        <f t="shared" si="654"/>
        <v>0</v>
      </c>
      <c r="CR431" s="55">
        <f t="shared" si="654"/>
        <v>0</v>
      </c>
      <c r="CS431" s="55">
        <f t="shared" si="654"/>
        <v>0</v>
      </c>
      <c r="CT431" s="55">
        <f t="shared" si="654"/>
        <v>0</v>
      </c>
      <c r="CU431" s="55">
        <f t="shared" si="654"/>
        <v>0</v>
      </c>
      <c r="CV431" s="55">
        <f t="shared" si="654"/>
        <v>0</v>
      </c>
      <c r="CW431" s="55">
        <f t="shared" si="654"/>
        <v>543</v>
      </c>
      <c r="CX431" s="55">
        <f t="shared" si="655"/>
        <v>0</v>
      </c>
      <c r="CY431" s="55">
        <f t="shared" si="655"/>
        <v>0</v>
      </c>
      <c r="CZ431" s="55">
        <f t="shared" si="655"/>
        <v>0</v>
      </c>
      <c r="DA431" s="55">
        <f t="shared" si="655"/>
        <v>0</v>
      </c>
      <c r="DB431" s="55">
        <f t="shared" si="655"/>
        <v>0</v>
      </c>
      <c r="DC431" s="55">
        <f t="shared" si="655"/>
        <v>0</v>
      </c>
      <c r="DD431" s="55">
        <f t="shared" si="655"/>
        <v>0</v>
      </c>
      <c r="DE431" s="55">
        <f t="shared" si="655"/>
        <v>543</v>
      </c>
      <c r="DF431" s="55">
        <f t="shared" si="655"/>
        <v>0</v>
      </c>
    </row>
    <row r="432" spans="1:110" s="11" customFormat="1" ht="84.75" customHeight="1">
      <c r="A432" s="63" t="s">
        <v>283</v>
      </c>
      <c r="B432" s="64" t="s">
        <v>143</v>
      </c>
      <c r="C432" s="64" t="s">
        <v>135</v>
      </c>
      <c r="D432" s="65" t="s">
        <v>328</v>
      </c>
      <c r="E432" s="64" t="s">
        <v>158</v>
      </c>
      <c r="F432" s="55"/>
      <c r="G432" s="55"/>
      <c r="H432" s="73"/>
      <c r="I432" s="73"/>
      <c r="J432" s="73"/>
      <c r="K432" s="73"/>
      <c r="L432" s="73"/>
      <c r="M432" s="55"/>
      <c r="N432" s="55"/>
      <c r="O432" s="55"/>
      <c r="P432" s="55"/>
      <c r="Q432" s="55"/>
      <c r="R432" s="55"/>
      <c r="S432" s="55"/>
      <c r="T432" s="55"/>
      <c r="U432" s="55"/>
      <c r="V432" s="81"/>
      <c r="W432" s="81"/>
      <c r="X432" s="55"/>
      <c r="Y432" s="55"/>
      <c r="Z432" s="81"/>
      <c r="AA432" s="55"/>
      <c r="AB432" s="55"/>
      <c r="AC432" s="81"/>
      <c r="AD432" s="81"/>
      <c r="AE432" s="81"/>
      <c r="AF432" s="55"/>
      <c r="AG432" s="81"/>
      <c r="AH432" s="55"/>
      <c r="AI432" s="81"/>
      <c r="AJ432" s="81"/>
      <c r="AK432" s="55"/>
      <c r="AL432" s="55"/>
      <c r="AM432" s="55">
        <f>AN432-AK432</f>
        <v>600</v>
      </c>
      <c r="AN432" s="55">
        <v>600</v>
      </c>
      <c r="AO432" s="55"/>
      <c r="AP432" s="81"/>
      <c r="AQ432" s="55">
        <f>AN432+AP432</f>
        <v>600</v>
      </c>
      <c r="AR432" s="56">
        <f>AO432</f>
        <v>0</v>
      </c>
      <c r="AS432" s="81"/>
      <c r="AT432" s="55">
        <f>AQ432+AS432</f>
        <v>600</v>
      </c>
      <c r="AU432" s="56">
        <f>AR432</f>
        <v>0</v>
      </c>
      <c r="AV432" s="81"/>
      <c r="AW432" s="81"/>
      <c r="AX432" s="81"/>
      <c r="AY432" s="55">
        <f>AT432+AV432+AW432+AX432</f>
        <v>600</v>
      </c>
      <c r="AZ432" s="55">
        <f>AU432+AX432</f>
        <v>0</v>
      </c>
      <c r="BA432" s="56">
        <v>-27</v>
      </c>
      <c r="BB432" s="81"/>
      <c r="BC432" s="81"/>
      <c r="BD432" s="81"/>
      <c r="BE432" s="55">
        <f>AY432+BA432+BB432+BC432+BD432</f>
        <v>573</v>
      </c>
      <c r="BF432" s="55">
        <f>AZ432+BD432</f>
        <v>0</v>
      </c>
      <c r="BG432" s="55"/>
      <c r="BH432" s="55">
        <v>-1</v>
      </c>
      <c r="BI432" s="82"/>
      <c r="BJ432" s="82"/>
      <c r="BK432" s="82"/>
      <c r="BL432" s="55">
        <f>BE432+BG432+BH432+BI432+BJ432+BK432</f>
        <v>572</v>
      </c>
      <c r="BM432" s="55">
        <f>BF432+BK432</f>
        <v>0</v>
      </c>
      <c r="BN432" s="81"/>
      <c r="BO432" s="81"/>
      <c r="BP432" s="81"/>
      <c r="BQ432" s="81"/>
      <c r="BR432" s="55">
        <f>BL432+BN432+BO432+BP432+BQ432</f>
        <v>572</v>
      </c>
      <c r="BS432" s="55">
        <f>BM432+BQ432</f>
        <v>0</v>
      </c>
      <c r="BT432" s="83"/>
      <c r="BU432" s="83"/>
      <c r="BV432" s="83"/>
      <c r="BW432" s="83"/>
      <c r="BX432" s="83"/>
      <c r="BY432" s="55">
        <f>BR432+BT432+BU432+BV432+BW432+BX432</f>
        <v>572</v>
      </c>
      <c r="BZ432" s="55">
        <f>BS432+BX432</f>
        <v>0</v>
      </c>
      <c r="CA432" s="56"/>
      <c r="CB432" s="56"/>
      <c r="CC432" s="56">
        <v>-29</v>
      </c>
      <c r="CD432" s="56"/>
      <c r="CE432" s="81"/>
      <c r="CF432" s="55">
        <f>BY432+CA432+CB432+CC432+CE432</f>
        <v>543</v>
      </c>
      <c r="CG432" s="55">
        <f>BZ432+CE432</f>
        <v>0</v>
      </c>
      <c r="CH432" s="81"/>
      <c r="CI432" s="81"/>
      <c r="CJ432" s="81"/>
      <c r="CK432" s="81"/>
      <c r="CL432" s="81"/>
      <c r="CM432" s="81"/>
      <c r="CN432" s="81"/>
      <c r="CO432" s="55">
        <f>CF432+CH432+CI432+CJ432+CM432+CN432</f>
        <v>543</v>
      </c>
      <c r="CP432" s="55">
        <f>CG432+CN432</f>
        <v>0</v>
      </c>
      <c r="CQ432" s="55"/>
      <c r="CR432" s="81"/>
      <c r="CS432" s="81"/>
      <c r="CT432" s="81"/>
      <c r="CU432" s="81"/>
      <c r="CV432" s="81"/>
      <c r="CW432" s="55">
        <f>CO432+CQ432+CR432+CS432+CT432+CU432+CV432</f>
        <v>543</v>
      </c>
      <c r="CX432" s="55">
        <f>CP432+CV432</f>
        <v>0</v>
      </c>
      <c r="CY432" s="55"/>
      <c r="CZ432" s="81"/>
      <c r="DA432" s="81"/>
      <c r="DB432" s="81"/>
      <c r="DC432" s="81"/>
      <c r="DD432" s="81"/>
      <c r="DE432" s="55">
        <f>CW432+CY432+CZ432+DA432+DB432+DC432+DD432</f>
        <v>543</v>
      </c>
      <c r="DF432" s="55">
        <f>CX432+DD432</f>
        <v>0</v>
      </c>
    </row>
    <row r="433" spans="1:110" s="12" customFormat="1" ht="16.5">
      <c r="A433" s="63"/>
      <c r="B433" s="64"/>
      <c r="C433" s="64"/>
      <c r="D433" s="112"/>
      <c r="E433" s="64"/>
      <c r="F433" s="126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5"/>
      <c r="AL433" s="55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8"/>
      <c r="BH433" s="58"/>
      <c r="BI433" s="58"/>
      <c r="BJ433" s="58"/>
      <c r="BK433" s="58"/>
      <c r="BL433" s="58"/>
      <c r="BM433" s="58"/>
      <c r="BN433" s="57"/>
      <c r="BO433" s="57"/>
      <c r="BP433" s="57"/>
      <c r="BQ433" s="57"/>
      <c r="BR433" s="57"/>
      <c r="BS433" s="57"/>
      <c r="BT433" s="55"/>
      <c r="BU433" s="55"/>
      <c r="BV433" s="55"/>
      <c r="BW433" s="55"/>
      <c r="BX433" s="55"/>
      <c r="BY433" s="55"/>
      <c r="BZ433" s="55"/>
      <c r="CA433" s="57"/>
      <c r="CB433" s="57"/>
      <c r="CC433" s="57"/>
      <c r="CD433" s="57"/>
      <c r="CE433" s="57"/>
      <c r="CF433" s="57"/>
      <c r="CG433" s="57"/>
      <c r="CH433" s="57"/>
      <c r="CI433" s="57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57"/>
      <c r="CU433" s="57"/>
      <c r="CV433" s="57"/>
      <c r="CW433" s="57"/>
      <c r="CX433" s="57"/>
      <c r="CY433" s="57"/>
      <c r="CZ433" s="57"/>
      <c r="DA433" s="57"/>
      <c r="DB433" s="57"/>
      <c r="DC433" s="57"/>
      <c r="DD433" s="57"/>
      <c r="DE433" s="57"/>
      <c r="DF433" s="57"/>
    </row>
    <row r="434" spans="1:110" s="12" customFormat="1" ht="56.25">
      <c r="A434" s="49" t="s">
        <v>172</v>
      </c>
      <c r="B434" s="50" t="s">
        <v>143</v>
      </c>
      <c r="C434" s="50" t="s">
        <v>164</v>
      </c>
      <c r="D434" s="61"/>
      <c r="E434" s="50"/>
      <c r="F434" s="52">
        <f t="shared" ref="F434:V435" si="656">F435</f>
        <v>4930</v>
      </c>
      <c r="G434" s="52">
        <f t="shared" si="656"/>
        <v>417</v>
      </c>
      <c r="H434" s="52">
        <f t="shared" si="656"/>
        <v>5347</v>
      </c>
      <c r="I434" s="52">
        <f t="shared" si="656"/>
        <v>0</v>
      </c>
      <c r="J434" s="52">
        <f t="shared" si="656"/>
        <v>5745</v>
      </c>
      <c r="K434" s="52">
        <f t="shared" si="656"/>
        <v>0</v>
      </c>
      <c r="L434" s="52">
        <f t="shared" si="656"/>
        <v>0</v>
      </c>
      <c r="M434" s="52">
        <f t="shared" si="656"/>
        <v>5745</v>
      </c>
      <c r="N434" s="52">
        <f t="shared" si="656"/>
        <v>-1209</v>
      </c>
      <c r="O434" s="52">
        <f t="shared" si="656"/>
        <v>4536</v>
      </c>
      <c r="P434" s="52">
        <f t="shared" si="656"/>
        <v>0</v>
      </c>
      <c r="Q434" s="52">
        <f t="shared" si="656"/>
        <v>4536</v>
      </c>
      <c r="R434" s="52">
        <f t="shared" si="656"/>
        <v>0</v>
      </c>
      <c r="S434" s="52">
        <f t="shared" si="656"/>
        <v>0</v>
      </c>
      <c r="T434" s="52">
        <f t="shared" si="656"/>
        <v>4536</v>
      </c>
      <c r="U434" s="52">
        <f t="shared" si="656"/>
        <v>4536</v>
      </c>
      <c r="V434" s="52">
        <f t="shared" si="656"/>
        <v>0</v>
      </c>
      <c r="W434" s="52">
        <f t="shared" ref="W434:AL435" si="657">W435</f>
        <v>0</v>
      </c>
      <c r="X434" s="52">
        <f t="shared" si="657"/>
        <v>4536</v>
      </c>
      <c r="Y434" s="52">
        <f t="shared" si="657"/>
        <v>4536</v>
      </c>
      <c r="Z434" s="52">
        <f t="shared" si="657"/>
        <v>0</v>
      </c>
      <c r="AA434" s="52">
        <f t="shared" si="657"/>
        <v>4536</v>
      </c>
      <c r="AB434" s="52">
        <f t="shared" si="657"/>
        <v>4536</v>
      </c>
      <c r="AC434" s="52">
        <f t="shared" si="657"/>
        <v>0</v>
      </c>
      <c r="AD434" s="52">
        <f t="shared" si="657"/>
        <v>0</v>
      </c>
      <c r="AE434" s="52"/>
      <c r="AF434" s="52">
        <f t="shared" si="657"/>
        <v>4536</v>
      </c>
      <c r="AG434" s="52">
        <f t="shared" si="657"/>
        <v>0</v>
      </c>
      <c r="AH434" s="52">
        <f t="shared" si="657"/>
        <v>4536</v>
      </c>
      <c r="AI434" s="52">
        <f t="shared" si="657"/>
        <v>0</v>
      </c>
      <c r="AJ434" s="52">
        <f t="shared" si="657"/>
        <v>0</v>
      </c>
      <c r="AK434" s="52">
        <f t="shared" si="657"/>
        <v>4536</v>
      </c>
      <c r="AL434" s="52">
        <f t="shared" si="657"/>
        <v>0</v>
      </c>
      <c r="AM434" s="52">
        <f t="shared" ref="AM434:AZ434" si="658">AM435</f>
        <v>1956</v>
      </c>
      <c r="AN434" s="52">
        <f t="shared" si="658"/>
        <v>6492</v>
      </c>
      <c r="AO434" s="52">
        <f t="shared" si="658"/>
        <v>0</v>
      </c>
      <c r="AP434" s="52">
        <f t="shared" si="658"/>
        <v>0</v>
      </c>
      <c r="AQ434" s="52">
        <f t="shared" si="658"/>
        <v>6492</v>
      </c>
      <c r="AR434" s="52">
        <f t="shared" si="658"/>
        <v>0</v>
      </c>
      <c r="AS434" s="52">
        <f t="shared" si="658"/>
        <v>0</v>
      </c>
      <c r="AT434" s="52">
        <f t="shared" si="658"/>
        <v>6492</v>
      </c>
      <c r="AU434" s="52">
        <f t="shared" si="658"/>
        <v>0</v>
      </c>
      <c r="AV434" s="52">
        <f t="shared" si="658"/>
        <v>304</v>
      </c>
      <c r="AW434" s="52">
        <f t="shared" si="658"/>
        <v>0</v>
      </c>
      <c r="AX434" s="52">
        <f t="shared" si="658"/>
        <v>0</v>
      </c>
      <c r="AY434" s="52">
        <f t="shared" si="658"/>
        <v>6796</v>
      </c>
      <c r="AZ434" s="52">
        <f t="shared" si="658"/>
        <v>0</v>
      </c>
      <c r="BA434" s="52">
        <f>BA435+BA437</f>
        <v>0</v>
      </c>
      <c r="BB434" s="52">
        <f>BB435+BB437</f>
        <v>0</v>
      </c>
      <c r="BC434" s="52">
        <f>BC435+BC437</f>
        <v>80</v>
      </c>
      <c r="BD434" s="52">
        <f>BD435+BD437</f>
        <v>0</v>
      </c>
      <c r="BE434" s="52">
        <f>BE435+BE437</f>
        <v>6876</v>
      </c>
      <c r="BF434" s="52">
        <f t="shared" ref="BF434:BL434" si="659">BF435+BF437</f>
        <v>0</v>
      </c>
      <c r="BG434" s="52">
        <f t="shared" si="659"/>
        <v>0</v>
      </c>
      <c r="BH434" s="52">
        <f t="shared" si="659"/>
        <v>0</v>
      </c>
      <c r="BI434" s="52">
        <f t="shared" si="659"/>
        <v>0</v>
      </c>
      <c r="BJ434" s="52">
        <f t="shared" si="659"/>
        <v>0</v>
      </c>
      <c r="BK434" s="52">
        <f t="shared" si="659"/>
        <v>0</v>
      </c>
      <c r="BL434" s="52">
        <f t="shared" si="659"/>
        <v>6876</v>
      </c>
      <c r="BM434" s="52">
        <f t="shared" ref="BM434:BS434" si="660">BM435+BM437</f>
        <v>0</v>
      </c>
      <c r="BN434" s="52">
        <f t="shared" si="660"/>
        <v>0</v>
      </c>
      <c r="BO434" s="52">
        <f t="shared" si="660"/>
        <v>0</v>
      </c>
      <c r="BP434" s="52">
        <f t="shared" si="660"/>
        <v>0</v>
      </c>
      <c r="BQ434" s="52">
        <f t="shared" si="660"/>
        <v>0</v>
      </c>
      <c r="BR434" s="52">
        <f t="shared" si="660"/>
        <v>6876</v>
      </c>
      <c r="BS434" s="52">
        <f t="shared" si="660"/>
        <v>0</v>
      </c>
      <c r="BT434" s="52">
        <f t="shared" ref="BT434:BY434" si="661">BT435+BT437</f>
        <v>0</v>
      </c>
      <c r="BU434" s="52">
        <f t="shared" si="661"/>
        <v>0</v>
      </c>
      <c r="BV434" s="52">
        <f t="shared" si="661"/>
        <v>-33</v>
      </c>
      <c r="BW434" s="52">
        <f t="shared" si="661"/>
        <v>0</v>
      </c>
      <c r="BX434" s="52">
        <f t="shared" si="661"/>
        <v>0</v>
      </c>
      <c r="BY434" s="52">
        <f t="shared" si="661"/>
        <v>6843</v>
      </c>
      <c r="BZ434" s="52">
        <f t="shared" ref="BZ434:CF434" si="662">BZ435+BZ437</f>
        <v>0</v>
      </c>
      <c r="CA434" s="52">
        <f t="shared" si="662"/>
        <v>0</v>
      </c>
      <c r="CB434" s="52">
        <f t="shared" si="662"/>
        <v>0</v>
      </c>
      <c r="CC434" s="52">
        <f t="shared" si="662"/>
        <v>0</v>
      </c>
      <c r="CD434" s="52">
        <f>CD435+CD437</f>
        <v>-10</v>
      </c>
      <c r="CE434" s="52">
        <f t="shared" si="662"/>
        <v>0</v>
      </c>
      <c r="CF434" s="52">
        <f t="shared" si="662"/>
        <v>6833</v>
      </c>
      <c r="CG434" s="52">
        <f t="shared" ref="CG434:CO434" si="663">CG435+CG437</f>
        <v>0</v>
      </c>
      <c r="CH434" s="52">
        <f t="shared" si="663"/>
        <v>0</v>
      </c>
      <c r="CI434" s="52">
        <f t="shared" si="663"/>
        <v>-11</v>
      </c>
      <c r="CJ434" s="52">
        <f t="shared" si="663"/>
        <v>0</v>
      </c>
      <c r="CK434" s="52"/>
      <c r="CL434" s="52"/>
      <c r="CM434" s="52">
        <f t="shared" si="663"/>
        <v>0</v>
      </c>
      <c r="CN434" s="52">
        <f t="shared" si="663"/>
        <v>0</v>
      </c>
      <c r="CO434" s="52">
        <f t="shared" si="663"/>
        <v>6822</v>
      </c>
      <c r="CP434" s="52">
        <f t="shared" ref="CP434:CW434" si="664">CP435+CP437</f>
        <v>0</v>
      </c>
      <c r="CQ434" s="52">
        <f t="shared" si="664"/>
        <v>0</v>
      </c>
      <c r="CR434" s="52">
        <f t="shared" si="664"/>
        <v>-79</v>
      </c>
      <c r="CS434" s="52">
        <f t="shared" si="664"/>
        <v>0</v>
      </c>
      <c r="CT434" s="52">
        <f t="shared" si="664"/>
        <v>0</v>
      </c>
      <c r="CU434" s="52">
        <f t="shared" si="664"/>
        <v>0</v>
      </c>
      <c r="CV434" s="52">
        <f t="shared" si="664"/>
        <v>0</v>
      </c>
      <c r="CW434" s="52">
        <f t="shared" si="664"/>
        <v>6743</v>
      </c>
      <c r="CX434" s="52">
        <f t="shared" ref="CX434:DF434" si="665">CX435+CX437</f>
        <v>0</v>
      </c>
      <c r="CY434" s="52">
        <f t="shared" si="665"/>
        <v>0</v>
      </c>
      <c r="CZ434" s="52">
        <f t="shared" si="665"/>
        <v>0</v>
      </c>
      <c r="DA434" s="52">
        <f t="shared" si="665"/>
        <v>0</v>
      </c>
      <c r="DB434" s="52">
        <f t="shared" si="665"/>
        <v>0</v>
      </c>
      <c r="DC434" s="52">
        <f t="shared" si="665"/>
        <v>0</v>
      </c>
      <c r="DD434" s="52">
        <f t="shared" si="665"/>
        <v>0</v>
      </c>
      <c r="DE434" s="52">
        <f t="shared" si="665"/>
        <v>6743</v>
      </c>
      <c r="DF434" s="52">
        <f t="shared" si="665"/>
        <v>0</v>
      </c>
    </row>
    <row r="435" spans="1:110" s="9" customFormat="1" ht="33">
      <c r="A435" s="63" t="s">
        <v>76</v>
      </c>
      <c r="B435" s="64" t="s">
        <v>143</v>
      </c>
      <c r="C435" s="64" t="s">
        <v>164</v>
      </c>
      <c r="D435" s="65" t="s">
        <v>77</v>
      </c>
      <c r="E435" s="64"/>
      <c r="F435" s="55">
        <f t="shared" si="656"/>
        <v>4930</v>
      </c>
      <c r="G435" s="55">
        <f t="shared" si="656"/>
        <v>417</v>
      </c>
      <c r="H435" s="55">
        <f t="shared" si="656"/>
        <v>5347</v>
      </c>
      <c r="I435" s="55">
        <f t="shared" si="656"/>
        <v>0</v>
      </c>
      <c r="J435" s="55">
        <f t="shared" si="656"/>
        <v>5745</v>
      </c>
      <c r="K435" s="55">
        <f t="shared" si="656"/>
        <v>0</v>
      </c>
      <c r="L435" s="55">
        <f t="shared" si="656"/>
        <v>0</v>
      </c>
      <c r="M435" s="55">
        <f t="shared" si="656"/>
        <v>5745</v>
      </c>
      <c r="N435" s="55">
        <f t="shared" si="656"/>
        <v>-1209</v>
      </c>
      <c r="O435" s="55">
        <f t="shared" si="656"/>
        <v>4536</v>
      </c>
      <c r="P435" s="55">
        <f t="shared" si="656"/>
        <v>0</v>
      </c>
      <c r="Q435" s="55">
        <f t="shared" si="656"/>
        <v>4536</v>
      </c>
      <c r="R435" s="55">
        <f t="shared" si="656"/>
        <v>0</v>
      </c>
      <c r="S435" s="55">
        <f t="shared" si="656"/>
        <v>0</v>
      </c>
      <c r="T435" s="55">
        <f t="shared" si="656"/>
        <v>4536</v>
      </c>
      <c r="U435" s="55">
        <f t="shared" si="656"/>
        <v>4536</v>
      </c>
      <c r="V435" s="55">
        <f t="shared" si="656"/>
        <v>0</v>
      </c>
      <c r="W435" s="55">
        <f t="shared" si="657"/>
        <v>0</v>
      </c>
      <c r="X435" s="55">
        <f t="shared" si="657"/>
        <v>4536</v>
      </c>
      <c r="Y435" s="55">
        <f t="shared" si="657"/>
        <v>4536</v>
      </c>
      <c r="Z435" s="55">
        <f t="shared" si="657"/>
        <v>0</v>
      </c>
      <c r="AA435" s="55">
        <f t="shared" si="657"/>
        <v>4536</v>
      </c>
      <c r="AB435" s="55">
        <f t="shared" si="657"/>
        <v>4536</v>
      </c>
      <c r="AC435" s="55">
        <f t="shared" si="657"/>
        <v>0</v>
      </c>
      <c r="AD435" s="55">
        <f t="shared" si="657"/>
        <v>0</v>
      </c>
      <c r="AE435" s="55"/>
      <c r="AF435" s="55">
        <f t="shared" si="657"/>
        <v>4536</v>
      </c>
      <c r="AG435" s="55">
        <f t="shared" si="657"/>
        <v>0</v>
      </c>
      <c r="AH435" s="55">
        <f t="shared" si="657"/>
        <v>4536</v>
      </c>
      <c r="AI435" s="55">
        <f t="shared" ref="AI435:CT435" si="666">AI436</f>
        <v>0</v>
      </c>
      <c r="AJ435" s="55">
        <f t="shared" si="666"/>
        <v>0</v>
      </c>
      <c r="AK435" s="55">
        <f t="shared" si="666"/>
        <v>4536</v>
      </c>
      <c r="AL435" s="55">
        <f t="shared" si="666"/>
        <v>0</v>
      </c>
      <c r="AM435" s="55">
        <f t="shared" si="666"/>
        <v>1956</v>
      </c>
      <c r="AN435" s="55">
        <f t="shared" si="666"/>
        <v>6492</v>
      </c>
      <c r="AO435" s="55">
        <f t="shared" si="666"/>
        <v>0</v>
      </c>
      <c r="AP435" s="55">
        <f t="shared" si="666"/>
        <v>0</v>
      </c>
      <c r="AQ435" s="55">
        <f t="shared" si="666"/>
        <v>6492</v>
      </c>
      <c r="AR435" s="55">
        <f t="shared" si="666"/>
        <v>0</v>
      </c>
      <c r="AS435" s="55">
        <f t="shared" si="666"/>
        <v>0</v>
      </c>
      <c r="AT435" s="55">
        <f t="shared" si="666"/>
        <v>6492</v>
      </c>
      <c r="AU435" s="55">
        <f t="shared" si="666"/>
        <v>0</v>
      </c>
      <c r="AV435" s="55">
        <f t="shared" si="666"/>
        <v>304</v>
      </c>
      <c r="AW435" s="55">
        <f t="shared" si="666"/>
        <v>0</v>
      </c>
      <c r="AX435" s="55">
        <f t="shared" si="666"/>
        <v>0</v>
      </c>
      <c r="AY435" s="55">
        <f t="shared" si="666"/>
        <v>6796</v>
      </c>
      <c r="AZ435" s="55">
        <f t="shared" si="666"/>
        <v>0</v>
      </c>
      <c r="BA435" s="55">
        <f t="shared" si="666"/>
        <v>0</v>
      </c>
      <c r="BB435" s="55">
        <f t="shared" si="666"/>
        <v>0</v>
      </c>
      <c r="BC435" s="55">
        <f t="shared" si="666"/>
        <v>52</v>
      </c>
      <c r="BD435" s="55">
        <f t="shared" si="666"/>
        <v>0</v>
      </c>
      <c r="BE435" s="55">
        <f t="shared" si="666"/>
        <v>6848</v>
      </c>
      <c r="BF435" s="55">
        <f t="shared" si="666"/>
        <v>0</v>
      </c>
      <c r="BG435" s="55">
        <f t="shared" si="666"/>
        <v>0</v>
      </c>
      <c r="BH435" s="55">
        <f t="shared" si="666"/>
        <v>0</v>
      </c>
      <c r="BI435" s="55">
        <f t="shared" si="666"/>
        <v>0</v>
      </c>
      <c r="BJ435" s="55">
        <f t="shared" si="666"/>
        <v>0</v>
      </c>
      <c r="BK435" s="55">
        <f t="shared" si="666"/>
        <v>0</v>
      </c>
      <c r="BL435" s="55">
        <f t="shared" si="666"/>
        <v>6848</v>
      </c>
      <c r="BM435" s="55">
        <f t="shared" si="666"/>
        <v>0</v>
      </c>
      <c r="BN435" s="55">
        <f t="shared" si="666"/>
        <v>0</v>
      </c>
      <c r="BO435" s="55">
        <f t="shared" si="666"/>
        <v>0</v>
      </c>
      <c r="BP435" s="55">
        <f t="shared" si="666"/>
        <v>0</v>
      </c>
      <c r="BQ435" s="55">
        <f t="shared" si="666"/>
        <v>0</v>
      </c>
      <c r="BR435" s="55">
        <f t="shared" si="666"/>
        <v>6848</v>
      </c>
      <c r="BS435" s="55">
        <f t="shared" si="666"/>
        <v>0</v>
      </c>
      <c r="BT435" s="55">
        <f t="shared" si="666"/>
        <v>0</v>
      </c>
      <c r="BU435" s="55">
        <f t="shared" si="666"/>
        <v>0</v>
      </c>
      <c r="BV435" s="55">
        <f t="shared" si="666"/>
        <v>-33</v>
      </c>
      <c r="BW435" s="55">
        <f t="shared" si="666"/>
        <v>0</v>
      </c>
      <c r="BX435" s="55">
        <f t="shared" si="666"/>
        <v>0</v>
      </c>
      <c r="BY435" s="55">
        <f t="shared" si="666"/>
        <v>6815</v>
      </c>
      <c r="BZ435" s="55">
        <f t="shared" si="666"/>
        <v>0</v>
      </c>
      <c r="CA435" s="55">
        <f t="shared" si="666"/>
        <v>0</v>
      </c>
      <c r="CB435" s="55">
        <f t="shared" si="666"/>
        <v>0</v>
      </c>
      <c r="CC435" s="55">
        <f t="shared" si="666"/>
        <v>0</v>
      </c>
      <c r="CD435" s="55">
        <f t="shared" si="666"/>
        <v>-10</v>
      </c>
      <c r="CE435" s="55">
        <f t="shared" si="666"/>
        <v>0</v>
      </c>
      <c r="CF435" s="55">
        <f t="shared" si="666"/>
        <v>6805</v>
      </c>
      <c r="CG435" s="55">
        <f t="shared" si="666"/>
        <v>0</v>
      </c>
      <c r="CH435" s="55">
        <f t="shared" si="666"/>
        <v>0</v>
      </c>
      <c r="CI435" s="55">
        <f t="shared" si="666"/>
        <v>-11</v>
      </c>
      <c r="CJ435" s="55">
        <f t="shared" si="666"/>
        <v>0</v>
      </c>
      <c r="CK435" s="55"/>
      <c r="CL435" s="55"/>
      <c r="CM435" s="55">
        <f t="shared" si="666"/>
        <v>0</v>
      </c>
      <c r="CN435" s="55">
        <f t="shared" si="666"/>
        <v>0</v>
      </c>
      <c r="CO435" s="55">
        <f t="shared" si="666"/>
        <v>6794</v>
      </c>
      <c r="CP435" s="55">
        <f t="shared" si="666"/>
        <v>0</v>
      </c>
      <c r="CQ435" s="55">
        <f t="shared" si="666"/>
        <v>0</v>
      </c>
      <c r="CR435" s="55">
        <f t="shared" si="666"/>
        <v>-79</v>
      </c>
      <c r="CS435" s="55">
        <f t="shared" si="666"/>
        <v>0</v>
      </c>
      <c r="CT435" s="55">
        <f t="shared" si="666"/>
        <v>0</v>
      </c>
      <c r="CU435" s="55">
        <f>CU436</f>
        <v>0</v>
      </c>
      <c r="CV435" s="55">
        <f>CV436</f>
        <v>0</v>
      </c>
      <c r="CW435" s="55">
        <f>CW436</f>
        <v>6715</v>
      </c>
      <c r="CX435" s="55">
        <f t="shared" ref="CX435:DF435" si="667">CX436</f>
        <v>0</v>
      </c>
      <c r="CY435" s="55">
        <f t="shared" si="667"/>
        <v>0</v>
      </c>
      <c r="CZ435" s="55">
        <f t="shared" si="667"/>
        <v>0</v>
      </c>
      <c r="DA435" s="55">
        <f t="shared" si="667"/>
        <v>0</v>
      </c>
      <c r="DB435" s="55">
        <f t="shared" si="667"/>
        <v>0</v>
      </c>
      <c r="DC435" s="55">
        <f t="shared" si="667"/>
        <v>0</v>
      </c>
      <c r="DD435" s="55">
        <f t="shared" si="667"/>
        <v>0</v>
      </c>
      <c r="DE435" s="55">
        <f t="shared" si="667"/>
        <v>6715</v>
      </c>
      <c r="DF435" s="55">
        <f t="shared" si="667"/>
        <v>0</v>
      </c>
    </row>
    <row r="436" spans="1:110" s="18" customFormat="1" ht="33">
      <c r="A436" s="63" t="s">
        <v>136</v>
      </c>
      <c r="B436" s="64" t="s">
        <v>143</v>
      </c>
      <c r="C436" s="64" t="s">
        <v>164</v>
      </c>
      <c r="D436" s="65" t="s">
        <v>77</v>
      </c>
      <c r="E436" s="64" t="s">
        <v>137</v>
      </c>
      <c r="F436" s="55">
        <v>4930</v>
      </c>
      <c r="G436" s="55">
        <f>H436-F436</f>
        <v>417</v>
      </c>
      <c r="H436" s="73">
        <f>2681+2666</f>
        <v>5347</v>
      </c>
      <c r="I436" s="73"/>
      <c r="J436" s="73">
        <f>2890+2855</f>
        <v>5745</v>
      </c>
      <c r="K436" s="127"/>
      <c r="L436" s="127"/>
      <c r="M436" s="55">
        <v>5745</v>
      </c>
      <c r="N436" s="55">
        <f>O436-M436</f>
        <v>-1209</v>
      </c>
      <c r="O436" s="55">
        <f>2350+2186</f>
        <v>4536</v>
      </c>
      <c r="P436" s="55"/>
      <c r="Q436" s="55">
        <f>2350+2186</f>
        <v>4536</v>
      </c>
      <c r="R436" s="106"/>
      <c r="S436" s="106"/>
      <c r="T436" s="55">
        <f>O436+R436</f>
        <v>4536</v>
      </c>
      <c r="U436" s="55">
        <f>Q436+S436</f>
        <v>4536</v>
      </c>
      <c r="V436" s="106"/>
      <c r="W436" s="106"/>
      <c r="X436" s="55">
        <f>T436+V436</f>
        <v>4536</v>
      </c>
      <c r="Y436" s="55">
        <f>U436+W436</f>
        <v>4536</v>
      </c>
      <c r="Z436" s="106"/>
      <c r="AA436" s="55">
        <f>X436+Z436</f>
        <v>4536</v>
      </c>
      <c r="AB436" s="55">
        <f>Y436</f>
        <v>4536</v>
      </c>
      <c r="AC436" s="106"/>
      <c r="AD436" s="106"/>
      <c r="AE436" s="106"/>
      <c r="AF436" s="55">
        <f>AA436+AC436</f>
        <v>4536</v>
      </c>
      <c r="AG436" s="106"/>
      <c r="AH436" s="55">
        <f>AB436</f>
        <v>4536</v>
      </c>
      <c r="AI436" s="106"/>
      <c r="AJ436" s="106"/>
      <c r="AK436" s="55">
        <f>AF436+AI436</f>
        <v>4536</v>
      </c>
      <c r="AL436" s="55">
        <f>AG436</f>
        <v>0</v>
      </c>
      <c r="AM436" s="55">
        <f>AN436-AK436</f>
        <v>1956</v>
      </c>
      <c r="AN436" s="55">
        <f>3322+3170</f>
        <v>6492</v>
      </c>
      <c r="AO436" s="106"/>
      <c r="AP436" s="106"/>
      <c r="AQ436" s="55">
        <f>AN436+AP436</f>
        <v>6492</v>
      </c>
      <c r="AR436" s="56">
        <f>AO436</f>
        <v>0</v>
      </c>
      <c r="AS436" s="106"/>
      <c r="AT436" s="55">
        <f>AQ436+AS436</f>
        <v>6492</v>
      </c>
      <c r="AU436" s="56">
        <f>AR436</f>
        <v>0</v>
      </c>
      <c r="AV436" s="56">
        <v>304</v>
      </c>
      <c r="AW436" s="106"/>
      <c r="AX436" s="106"/>
      <c r="AY436" s="55">
        <f>AT436+AV436+AW436+AX436</f>
        <v>6796</v>
      </c>
      <c r="AZ436" s="55">
        <f>AU436+AX436</f>
        <v>0</v>
      </c>
      <c r="BA436" s="106"/>
      <c r="BB436" s="106"/>
      <c r="BC436" s="56">
        <f>46+6</f>
        <v>52</v>
      </c>
      <c r="BD436" s="106"/>
      <c r="BE436" s="55">
        <f>AY436+BA436+BB436+BC436+BD436</f>
        <v>6848</v>
      </c>
      <c r="BF436" s="55">
        <f>AZ436+BD436</f>
        <v>0</v>
      </c>
      <c r="BG436" s="55"/>
      <c r="BH436" s="55"/>
      <c r="BI436" s="108"/>
      <c r="BJ436" s="108"/>
      <c r="BK436" s="108"/>
      <c r="BL436" s="55">
        <f>BE436+BG436+BH436+BI436+BJ436+BK436</f>
        <v>6848</v>
      </c>
      <c r="BM436" s="55">
        <f>BF436+BK436</f>
        <v>0</v>
      </c>
      <c r="BN436" s="106"/>
      <c r="BO436" s="106"/>
      <c r="BP436" s="106"/>
      <c r="BQ436" s="106"/>
      <c r="BR436" s="55">
        <f>BL436+BN436+BO436+BP436+BQ436</f>
        <v>6848</v>
      </c>
      <c r="BS436" s="55">
        <f>BM436+BQ436</f>
        <v>0</v>
      </c>
      <c r="BT436" s="107"/>
      <c r="BU436" s="107"/>
      <c r="BV436" s="55">
        <v>-33</v>
      </c>
      <c r="BW436" s="107"/>
      <c r="BX436" s="107"/>
      <c r="BY436" s="55">
        <f>BR436+BT436+BU436+BV436+BW436+BX436</f>
        <v>6815</v>
      </c>
      <c r="BZ436" s="55">
        <f>BS436+BX436</f>
        <v>0</v>
      </c>
      <c r="CA436" s="106"/>
      <c r="CB436" s="106"/>
      <c r="CC436" s="106"/>
      <c r="CD436" s="56">
        <v>-10</v>
      </c>
      <c r="CE436" s="106"/>
      <c r="CF436" s="55">
        <f>BY436+CA436+CB436+CC436+CD436+CE436</f>
        <v>6805</v>
      </c>
      <c r="CG436" s="55">
        <f>BZ436+CE436</f>
        <v>0</v>
      </c>
      <c r="CH436" s="106"/>
      <c r="CI436" s="56">
        <v>-11</v>
      </c>
      <c r="CJ436" s="106"/>
      <c r="CK436" s="106"/>
      <c r="CL436" s="106"/>
      <c r="CM436" s="106"/>
      <c r="CN436" s="106"/>
      <c r="CO436" s="55">
        <f>CF436+CH436+CI436+CJ436+CM436+CN436</f>
        <v>6794</v>
      </c>
      <c r="CP436" s="55">
        <f>CG436+CN436</f>
        <v>0</v>
      </c>
      <c r="CQ436" s="55"/>
      <c r="CR436" s="56">
        <v>-79</v>
      </c>
      <c r="CS436" s="106"/>
      <c r="CT436" s="106"/>
      <c r="CU436" s="106"/>
      <c r="CV436" s="106"/>
      <c r="CW436" s="55">
        <f>CO436+CQ436+CR436+CS436+CT436+CU436+CV436</f>
        <v>6715</v>
      </c>
      <c r="CX436" s="55">
        <f>CP436+CV436</f>
        <v>0</v>
      </c>
      <c r="CY436" s="55"/>
      <c r="CZ436" s="106"/>
      <c r="DA436" s="106"/>
      <c r="DB436" s="106"/>
      <c r="DC436" s="106"/>
      <c r="DD436" s="106"/>
      <c r="DE436" s="55">
        <f>CW436+CY436+CZ436+DA436+DB436+DC436+DD436</f>
        <v>6715</v>
      </c>
      <c r="DF436" s="55">
        <f>CX436+DD436</f>
        <v>0</v>
      </c>
    </row>
    <row r="437" spans="1:110" s="18" customFormat="1" ht="26.25" customHeight="1">
      <c r="A437" s="63" t="s">
        <v>128</v>
      </c>
      <c r="B437" s="64" t="s">
        <v>143</v>
      </c>
      <c r="C437" s="64" t="s">
        <v>164</v>
      </c>
      <c r="D437" s="65" t="s">
        <v>129</v>
      </c>
      <c r="E437" s="64"/>
      <c r="F437" s="55"/>
      <c r="G437" s="55"/>
      <c r="H437" s="73"/>
      <c r="I437" s="73"/>
      <c r="J437" s="73"/>
      <c r="K437" s="127"/>
      <c r="L437" s="127"/>
      <c r="M437" s="55"/>
      <c r="N437" s="55"/>
      <c r="O437" s="55"/>
      <c r="P437" s="55"/>
      <c r="Q437" s="55"/>
      <c r="R437" s="106"/>
      <c r="S437" s="106"/>
      <c r="T437" s="55"/>
      <c r="U437" s="55"/>
      <c r="V437" s="106"/>
      <c r="W437" s="106"/>
      <c r="X437" s="55"/>
      <c r="Y437" s="55"/>
      <c r="Z437" s="106"/>
      <c r="AA437" s="55"/>
      <c r="AB437" s="55"/>
      <c r="AC437" s="106"/>
      <c r="AD437" s="106"/>
      <c r="AE437" s="106"/>
      <c r="AF437" s="55"/>
      <c r="AG437" s="106"/>
      <c r="AH437" s="55"/>
      <c r="AI437" s="106"/>
      <c r="AJ437" s="106"/>
      <c r="AK437" s="55"/>
      <c r="AL437" s="55"/>
      <c r="AM437" s="55"/>
      <c r="AN437" s="55"/>
      <c r="AO437" s="106"/>
      <c r="AP437" s="106"/>
      <c r="AQ437" s="55"/>
      <c r="AR437" s="56"/>
      <c r="AS437" s="106"/>
      <c r="AT437" s="55"/>
      <c r="AU437" s="56"/>
      <c r="AV437" s="56"/>
      <c r="AW437" s="106"/>
      <c r="AX437" s="106"/>
      <c r="AY437" s="55"/>
      <c r="AZ437" s="55"/>
      <c r="BA437" s="106">
        <f>BA438</f>
        <v>0</v>
      </c>
      <c r="BB437" s="106">
        <f t="shared" ref="BB437:BQ438" si="668">BB438</f>
        <v>0</v>
      </c>
      <c r="BC437" s="56">
        <f t="shared" si="668"/>
        <v>28</v>
      </c>
      <c r="BD437" s="56">
        <f t="shared" si="668"/>
        <v>0</v>
      </c>
      <c r="BE437" s="56">
        <f t="shared" si="668"/>
        <v>28</v>
      </c>
      <c r="BF437" s="56">
        <f t="shared" si="668"/>
        <v>0</v>
      </c>
      <c r="BG437" s="55">
        <f t="shared" si="668"/>
        <v>0</v>
      </c>
      <c r="BH437" s="55">
        <f t="shared" si="668"/>
        <v>0</v>
      </c>
      <c r="BI437" s="55">
        <f t="shared" si="668"/>
        <v>0</v>
      </c>
      <c r="BJ437" s="55">
        <f t="shared" si="668"/>
        <v>0</v>
      </c>
      <c r="BK437" s="55">
        <f t="shared" si="668"/>
        <v>0</v>
      </c>
      <c r="BL437" s="55">
        <f t="shared" si="668"/>
        <v>28</v>
      </c>
      <c r="BM437" s="55">
        <f t="shared" si="668"/>
        <v>0</v>
      </c>
      <c r="BN437" s="55">
        <f t="shared" si="668"/>
        <v>0</v>
      </c>
      <c r="BO437" s="55">
        <f t="shared" si="668"/>
        <v>0</v>
      </c>
      <c r="BP437" s="55">
        <f t="shared" si="668"/>
        <v>0</v>
      </c>
      <c r="BQ437" s="55">
        <f t="shared" si="668"/>
        <v>0</v>
      </c>
      <c r="BR437" s="55">
        <f t="shared" ref="BM437:CB438" si="669">BR438</f>
        <v>28</v>
      </c>
      <c r="BS437" s="55">
        <f t="shared" si="669"/>
        <v>0</v>
      </c>
      <c r="BT437" s="55">
        <f t="shared" si="669"/>
        <v>0</v>
      </c>
      <c r="BU437" s="55">
        <f t="shared" si="669"/>
        <v>0</v>
      </c>
      <c r="BV437" s="55">
        <f t="shared" si="669"/>
        <v>0</v>
      </c>
      <c r="BW437" s="55">
        <f t="shared" si="669"/>
        <v>0</v>
      </c>
      <c r="BX437" s="55">
        <f t="shared" si="669"/>
        <v>0</v>
      </c>
      <c r="BY437" s="55">
        <f t="shared" si="669"/>
        <v>28</v>
      </c>
      <c r="BZ437" s="55">
        <f t="shared" si="669"/>
        <v>0</v>
      </c>
      <c r="CA437" s="55">
        <f t="shared" si="669"/>
        <v>0</v>
      </c>
      <c r="CB437" s="55">
        <f t="shared" si="669"/>
        <v>0</v>
      </c>
      <c r="CC437" s="55">
        <f t="shared" ref="BZ437:CP438" si="670">CC438</f>
        <v>0</v>
      </c>
      <c r="CD437" s="55">
        <f t="shared" si="670"/>
        <v>0</v>
      </c>
      <c r="CE437" s="55">
        <f t="shared" si="670"/>
        <v>0</v>
      </c>
      <c r="CF437" s="55">
        <f t="shared" si="670"/>
        <v>28</v>
      </c>
      <c r="CG437" s="55">
        <f t="shared" si="670"/>
        <v>0</v>
      </c>
      <c r="CH437" s="55">
        <f t="shared" si="670"/>
        <v>0</v>
      </c>
      <c r="CI437" s="55">
        <f t="shared" si="670"/>
        <v>0</v>
      </c>
      <c r="CJ437" s="55">
        <f t="shared" si="670"/>
        <v>0</v>
      </c>
      <c r="CK437" s="55"/>
      <c r="CL437" s="55"/>
      <c r="CM437" s="55">
        <f t="shared" si="670"/>
        <v>0</v>
      </c>
      <c r="CN437" s="55">
        <f t="shared" si="670"/>
        <v>0</v>
      </c>
      <c r="CO437" s="55">
        <f t="shared" si="670"/>
        <v>28</v>
      </c>
      <c r="CP437" s="55">
        <f t="shared" si="670"/>
        <v>0</v>
      </c>
      <c r="CQ437" s="55">
        <f t="shared" ref="CP437:DE438" si="671">CQ438</f>
        <v>0</v>
      </c>
      <c r="CR437" s="55">
        <f t="shared" si="671"/>
        <v>0</v>
      </c>
      <c r="CS437" s="55">
        <f t="shared" si="671"/>
        <v>0</v>
      </c>
      <c r="CT437" s="55">
        <f t="shared" si="671"/>
        <v>0</v>
      </c>
      <c r="CU437" s="55">
        <f t="shared" si="671"/>
        <v>0</v>
      </c>
      <c r="CV437" s="55">
        <f t="shared" si="671"/>
        <v>0</v>
      </c>
      <c r="CW437" s="55">
        <f t="shared" si="671"/>
        <v>28</v>
      </c>
      <c r="CX437" s="55">
        <f t="shared" si="671"/>
        <v>0</v>
      </c>
      <c r="CY437" s="55">
        <f t="shared" si="671"/>
        <v>0</v>
      </c>
      <c r="CZ437" s="55">
        <f t="shared" si="671"/>
        <v>0</v>
      </c>
      <c r="DA437" s="55">
        <f t="shared" si="671"/>
        <v>0</v>
      </c>
      <c r="DB437" s="55">
        <f t="shared" si="671"/>
        <v>0</v>
      </c>
      <c r="DC437" s="55">
        <f t="shared" si="671"/>
        <v>0</v>
      </c>
      <c r="DD437" s="55">
        <f t="shared" si="671"/>
        <v>0</v>
      </c>
      <c r="DE437" s="55">
        <f t="shared" si="671"/>
        <v>28</v>
      </c>
      <c r="DF437" s="55">
        <f t="shared" ref="CX437:DF438" si="672">DF438</f>
        <v>0</v>
      </c>
    </row>
    <row r="438" spans="1:110" s="18" customFormat="1" ht="66">
      <c r="A438" s="63" t="s">
        <v>178</v>
      </c>
      <c r="B438" s="64" t="s">
        <v>143</v>
      </c>
      <c r="C438" s="64" t="s">
        <v>164</v>
      </c>
      <c r="D438" s="65" t="s">
        <v>399</v>
      </c>
      <c r="E438" s="64"/>
      <c r="F438" s="55"/>
      <c r="G438" s="55"/>
      <c r="H438" s="73"/>
      <c r="I438" s="73"/>
      <c r="J438" s="73"/>
      <c r="K438" s="127"/>
      <c r="L438" s="127"/>
      <c r="M438" s="55"/>
      <c r="N438" s="55"/>
      <c r="O438" s="55"/>
      <c r="P438" s="55"/>
      <c r="Q438" s="55"/>
      <c r="R438" s="106"/>
      <c r="S438" s="106"/>
      <c r="T438" s="55"/>
      <c r="U438" s="55"/>
      <c r="V438" s="106"/>
      <c r="W438" s="106"/>
      <c r="X438" s="55"/>
      <c r="Y438" s="55"/>
      <c r="Z438" s="106"/>
      <c r="AA438" s="55"/>
      <c r="AB438" s="55"/>
      <c r="AC438" s="106"/>
      <c r="AD438" s="106"/>
      <c r="AE438" s="106"/>
      <c r="AF438" s="55"/>
      <c r="AG438" s="106"/>
      <c r="AH438" s="55"/>
      <c r="AI438" s="106"/>
      <c r="AJ438" s="106"/>
      <c r="AK438" s="55"/>
      <c r="AL438" s="55"/>
      <c r="AM438" s="55"/>
      <c r="AN438" s="55"/>
      <c r="AO438" s="106"/>
      <c r="AP438" s="106"/>
      <c r="AQ438" s="55"/>
      <c r="AR438" s="56"/>
      <c r="AS438" s="106"/>
      <c r="AT438" s="55"/>
      <c r="AU438" s="56"/>
      <c r="AV438" s="56"/>
      <c r="AW438" s="106"/>
      <c r="AX438" s="106"/>
      <c r="AY438" s="55"/>
      <c r="AZ438" s="55"/>
      <c r="BA438" s="106">
        <f>BA439</f>
        <v>0</v>
      </c>
      <c r="BB438" s="106">
        <f t="shared" si="668"/>
        <v>0</v>
      </c>
      <c r="BC438" s="56">
        <f t="shared" si="668"/>
        <v>28</v>
      </c>
      <c r="BD438" s="56">
        <f t="shared" si="668"/>
        <v>0</v>
      </c>
      <c r="BE438" s="56">
        <f t="shared" si="668"/>
        <v>28</v>
      </c>
      <c r="BF438" s="56">
        <f t="shared" si="668"/>
        <v>0</v>
      </c>
      <c r="BG438" s="55">
        <f t="shared" si="668"/>
        <v>0</v>
      </c>
      <c r="BH438" s="55">
        <f t="shared" si="668"/>
        <v>0</v>
      </c>
      <c r="BI438" s="55">
        <f t="shared" si="668"/>
        <v>0</v>
      </c>
      <c r="BJ438" s="55">
        <f t="shared" si="668"/>
        <v>0</v>
      </c>
      <c r="BK438" s="55">
        <f t="shared" si="668"/>
        <v>0</v>
      </c>
      <c r="BL438" s="55">
        <f t="shared" si="668"/>
        <v>28</v>
      </c>
      <c r="BM438" s="55">
        <f t="shared" si="669"/>
        <v>0</v>
      </c>
      <c r="BN438" s="55">
        <f t="shared" si="669"/>
        <v>0</v>
      </c>
      <c r="BO438" s="55">
        <f t="shared" si="669"/>
        <v>0</v>
      </c>
      <c r="BP438" s="55">
        <f t="shared" si="669"/>
        <v>0</v>
      </c>
      <c r="BQ438" s="55">
        <f t="shared" si="669"/>
        <v>0</v>
      </c>
      <c r="BR438" s="55">
        <f t="shared" si="669"/>
        <v>28</v>
      </c>
      <c r="BS438" s="55">
        <f t="shared" si="669"/>
        <v>0</v>
      </c>
      <c r="BT438" s="55">
        <f t="shared" si="669"/>
        <v>0</v>
      </c>
      <c r="BU438" s="55">
        <f t="shared" si="669"/>
        <v>0</v>
      </c>
      <c r="BV438" s="55">
        <f t="shared" si="669"/>
        <v>0</v>
      </c>
      <c r="BW438" s="55">
        <f t="shared" si="669"/>
        <v>0</v>
      </c>
      <c r="BX438" s="55">
        <f t="shared" si="669"/>
        <v>0</v>
      </c>
      <c r="BY438" s="55">
        <f t="shared" si="669"/>
        <v>28</v>
      </c>
      <c r="BZ438" s="55">
        <f t="shared" si="670"/>
        <v>0</v>
      </c>
      <c r="CA438" s="55">
        <f t="shared" si="670"/>
        <v>0</v>
      </c>
      <c r="CB438" s="55">
        <f t="shared" si="670"/>
        <v>0</v>
      </c>
      <c r="CC438" s="55">
        <f t="shared" si="670"/>
        <v>0</v>
      </c>
      <c r="CD438" s="55">
        <f t="shared" si="670"/>
        <v>0</v>
      </c>
      <c r="CE438" s="55">
        <f t="shared" si="670"/>
        <v>0</v>
      </c>
      <c r="CF438" s="55">
        <f t="shared" si="670"/>
        <v>28</v>
      </c>
      <c r="CG438" s="55">
        <f t="shared" si="670"/>
        <v>0</v>
      </c>
      <c r="CH438" s="55">
        <f t="shared" si="670"/>
        <v>0</v>
      </c>
      <c r="CI438" s="55">
        <f t="shared" si="670"/>
        <v>0</v>
      </c>
      <c r="CJ438" s="55">
        <f t="shared" si="670"/>
        <v>0</v>
      </c>
      <c r="CK438" s="55"/>
      <c r="CL438" s="55"/>
      <c r="CM438" s="55">
        <f t="shared" si="670"/>
        <v>0</v>
      </c>
      <c r="CN438" s="55">
        <f t="shared" si="670"/>
        <v>0</v>
      </c>
      <c r="CO438" s="55">
        <f t="shared" si="670"/>
        <v>28</v>
      </c>
      <c r="CP438" s="55">
        <f t="shared" si="671"/>
        <v>0</v>
      </c>
      <c r="CQ438" s="55">
        <f t="shared" si="671"/>
        <v>0</v>
      </c>
      <c r="CR438" s="55">
        <f t="shared" si="671"/>
        <v>0</v>
      </c>
      <c r="CS438" s="55">
        <f t="shared" si="671"/>
        <v>0</v>
      </c>
      <c r="CT438" s="55">
        <f t="shared" si="671"/>
        <v>0</v>
      </c>
      <c r="CU438" s="55">
        <f t="shared" si="671"/>
        <v>0</v>
      </c>
      <c r="CV438" s="55">
        <f t="shared" si="671"/>
        <v>0</v>
      </c>
      <c r="CW438" s="55">
        <f t="shared" si="671"/>
        <v>28</v>
      </c>
      <c r="CX438" s="55">
        <f t="shared" si="672"/>
        <v>0</v>
      </c>
      <c r="CY438" s="55">
        <f t="shared" si="672"/>
        <v>0</v>
      </c>
      <c r="CZ438" s="55">
        <f t="shared" si="672"/>
        <v>0</v>
      </c>
      <c r="DA438" s="55">
        <f t="shared" si="672"/>
        <v>0</v>
      </c>
      <c r="DB438" s="55">
        <f t="shared" si="672"/>
        <v>0</v>
      </c>
      <c r="DC438" s="55">
        <f t="shared" si="672"/>
        <v>0</v>
      </c>
      <c r="DD438" s="55">
        <f t="shared" si="672"/>
        <v>0</v>
      </c>
      <c r="DE438" s="55">
        <f t="shared" si="672"/>
        <v>28</v>
      </c>
      <c r="DF438" s="55">
        <f t="shared" si="672"/>
        <v>0</v>
      </c>
    </row>
    <row r="439" spans="1:110" s="18" customFormat="1" ht="54" customHeight="1">
      <c r="A439" s="63" t="s">
        <v>144</v>
      </c>
      <c r="B439" s="64" t="s">
        <v>143</v>
      </c>
      <c r="C439" s="64" t="s">
        <v>164</v>
      </c>
      <c r="D439" s="65" t="s">
        <v>399</v>
      </c>
      <c r="E439" s="64" t="s">
        <v>145</v>
      </c>
      <c r="F439" s="55"/>
      <c r="G439" s="55"/>
      <c r="H439" s="73"/>
      <c r="I439" s="73"/>
      <c r="J439" s="73"/>
      <c r="K439" s="127"/>
      <c r="L439" s="127"/>
      <c r="M439" s="55"/>
      <c r="N439" s="55"/>
      <c r="O439" s="55"/>
      <c r="P439" s="55"/>
      <c r="Q439" s="55"/>
      <c r="R439" s="106"/>
      <c r="S439" s="106"/>
      <c r="T439" s="55"/>
      <c r="U439" s="55"/>
      <c r="V439" s="106"/>
      <c r="W439" s="106"/>
      <c r="X439" s="55"/>
      <c r="Y439" s="55"/>
      <c r="Z439" s="106"/>
      <c r="AA439" s="55"/>
      <c r="AB439" s="55"/>
      <c r="AC439" s="106"/>
      <c r="AD439" s="106"/>
      <c r="AE439" s="106"/>
      <c r="AF439" s="55"/>
      <c r="AG439" s="106"/>
      <c r="AH439" s="55"/>
      <c r="AI439" s="106"/>
      <c r="AJ439" s="106"/>
      <c r="AK439" s="55"/>
      <c r="AL439" s="55"/>
      <c r="AM439" s="55"/>
      <c r="AN439" s="55"/>
      <c r="AO439" s="106"/>
      <c r="AP439" s="106"/>
      <c r="AQ439" s="55"/>
      <c r="AR439" s="56"/>
      <c r="AS439" s="106"/>
      <c r="AT439" s="55"/>
      <c r="AU439" s="56"/>
      <c r="AV439" s="56"/>
      <c r="AW439" s="106"/>
      <c r="AX439" s="106"/>
      <c r="AY439" s="55"/>
      <c r="AZ439" s="55"/>
      <c r="BA439" s="106"/>
      <c r="BB439" s="106"/>
      <c r="BC439" s="56">
        <v>28</v>
      </c>
      <c r="BD439" s="56"/>
      <c r="BE439" s="55">
        <f>AY439+BA439+BB439+BC439+BD439</f>
        <v>28</v>
      </c>
      <c r="BF439" s="55">
        <f>AZ439+BD439</f>
        <v>0</v>
      </c>
      <c r="BG439" s="55"/>
      <c r="BH439" s="55"/>
      <c r="BI439" s="108"/>
      <c r="BJ439" s="108"/>
      <c r="BK439" s="108"/>
      <c r="BL439" s="55">
        <f>BE439+BG439+BH439+BI439+BJ439+BK439</f>
        <v>28</v>
      </c>
      <c r="BM439" s="55">
        <f>BF439+BK439</f>
        <v>0</v>
      </c>
      <c r="BN439" s="106"/>
      <c r="BO439" s="106"/>
      <c r="BP439" s="106"/>
      <c r="BQ439" s="106"/>
      <c r="BR439" s="55">
        <f>BL439+BN439+BO439+BP439+BQ439</f>
        <v>28</v>
      </c>
      <c r="BS439" s="55">
        <f>BM439+BQ439</f>
        <v>0</v>
      </c>
      <c r="BT439" s="107"/>
      <c r="BU439" s="107"/>
      <c r="BV439" s="107"/>
      <c r="BW439" s="107"/>
      <c r="BX439" s="107"/>
      <c r="BY439" s="55">
        <f>BR439+BT439+BU439+BV439+BW439+BX439</f>
        <v>28</v>
      </c>
      <c r="BZ439" s="55">
        <f>BS439+BX439</f>
        <v>0</v>
      </c>
      <c r="CA439" s="106"/>
      <c r="CB439" s="106"/>
      <c r="CC439" s="56"/>
      <c r="CD439" s="56"/>
      <c r="CE439" s="106"/>
      <c r="CF439" s="55">
        <f>BY439+CA439+CB439+CC439+CD439+CE439</f>
        <v>28</v>
      </c>
      <c r="CG439" s="55">
        <f>BZ439+CE439</f>
        <v>0</v>
      </c>
      <c r="CH439" s="106"/>
      <c r="CI439" s="106"/>
      <c r="CJ439" s="106"/>
      <c r="CK439" s="106"/>
      <c r="CL439" s="106"/>
      <c r="CM439" s="106"/>
      <c r="CN439" s="106"/>
      <c r="CO439" s="55">
        <f>CF439+CH439+CI439+CJ439+CM439+CN439</f>
        <v>28</v>
      </c>
      <c r="CP439" s="55">
        <f>CG439+CN439</f>
        <v>0</v>
      </c>
      <c r="CQ439" s="55"/>
      <c r="CR439" s="106"/>
      <c r="CS439" s="106"/>
      <c r="CT439" s="106"/>
      <c r="CU439" s="106"/>
      <c r="CV439" s="106"/>
      <c r="CW439" s="55">
        <f>CO439+CQ439+CR439+CS439+CT439+CU439+CV439</f>
        <v>28</v>
      </c>
      <c r="CX439" s="55">
        <f>CP439+CV439</f>
        <v>0</v>
      </c>
      <c r="CY439" s="55"/>
      <c r="CZ439" s="106"/>
      <c r="DA439" s="106"/>
      <c r="DB439" s="106"/>
      <c r="DC439" s="106"/>
      <c r="DD439" s="106"/>
      <c r="DE439" s="55">
        <f>CW439+CY439+CZ439+DA439+DB439+DC439+DD439</f>
        <v>28</v>
      </c>
      <c r="DF439" s="55">
        <f>CX439+DD439</f>
        <v>0</v>
      </c>
    </row>
    <row r="440" spans="1:110" s="18" customFormat="1" ht="16.5">
      <c r="A440" s="63"/>
      <c r="B440" s="64"/>
      <c r="C440" s="64"/>
      <c r="D440" s="65"/>
      <c r="E440" s="64"/>
      <c r="F440" s="128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7"/>
      <c r="AL440" s="107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8"/>
      <c r="BH440" s="108"/>
      <c r="BI440" s="108"/>
      <c r="BJ440" s="108"/>
      <c r="BK440" s="108"/>
      <c r="BL440" s="108"/>
      <c r="BM440" s="108"/>
      <c r="BN440" s="106"/>
      <c r="BO440" s="106"/>
      <c r="BP440" s="106"/>
      <c r="BQ440" s="106"/>
      <c r="BR440" s="106"/>
      <c r="BS440" s="106"/>
      <c r="BT440" s="107"/>
      <c r="BU440" s="107"/>
      <c r="BV440" s="107"/>
      <c r="BW440" s="107"/>
      <c r="BX440" s="107"/>
      <c r="BY440" s="107"/>
      <c r="BZ440" s="107"/>
      <c r="CA440" s="106"/>
      <c r="CB440" s="106"/>
      <c r="CC440" s="106"/>
      <c r="CD440" s="106"/>
      <c r="CE440" s="106"/>
      <c r="CF440" s="106"/>
      <c r="CG440" s="106"/>
      <c r="CH440" s="106"/>
      <c r="CI440" s="106"/>
      <c r="CJ440" s="106"/>
      <c r="CK440" s="106"/>
      <c r="CL440" s="106"/>
      <c r="CM440" s="106"/>
      <c r="CN440" s="106"/>
      <c r="CO440" s="106"/>
      <c r="CP440" s="106"/>
      <c r="CQ440" s="106"/>
      <c r="CR440" s="106"/>
      <c r="CS440" s="106"/>
      <c r="CT440" s="106"/>
      <c r="CU440" s="106"/>
      <c r="CV440" s="106"/>
      <c r="CW440" s="106"/>
      <c r="CX440" s="106"/>
      <c r="CY440" s="106"/>
      <c r="CZ440" s="106"/>
      <c r="DA440" s="106"/>
      <c r="DB440" s="106"/>
      <c r="DC440" s="106"/>
      <c r="DD440" s="106"/>
      <c r="DE440" s="106"/>
      <c r="DF440" s="106"/>
    </row>
    <row r="441" spans="1:110" s="18" customFormat="1" ht="37.5">
      <c r="A441" s="49" t="s">
        <v>174</v>
      </c>
      <c r="B441" s="50" t="s">
        <v>143</v>
      </c>
      <c r="C441" s="50" t="s">
        <v>156</v>
      </c>
      <c r="D441" s="61"/>
      <c r="E441" s="50"/>
      <c r="F441" s="62">
        <f t="shared" ref="F441:V442" si="673">F442</f>
        <v>43777</v>
      </c>
      <c r="G441" s="62">
        <f t="shared" si="673"/>
        <v>674</v>
      </c>
      <c r="H441" s="62">
        <f t="shared" si="673"/>
        <v>44451</v>
      </c>
      <c r="I441" s="62">
        <f t="shared" si="673"/>
        <v>0</v>
      </c>
      <c r="J441" s="62">
        <f t="shared" si="673"/>
        <v>50448</v>
      </c>
      <c r="K441" s="62">
        <f t="shared" si="673"/>
        <v>0</v>
      </c>
      <c r="L441" s="62">
        <f t="shared" si="673"/>
        <v>0</v>
      </c>
      <c r="M441" s="62">
        <f t="shared" si="673"/>
        <v>50448</v>
      </c>
      <c r="N441" s="62">
        <f t="shared" si="673"/>
        <v>-13658</v>
      </c>
      <c r="O441" s="62">
        <f t="shared" si="673"/>
        <v>36790</v>
      </c>
      <c r="P441" s="62">
        <f t="shared" si="673"/>
        <v>0</v>
      </c>
      <c r="Q441" s="62">
        <f t="shared" si="673"/>
        <v>36790</v>
      </c>
      <c r="R441" s="62">
        <f t="shared" si="673"/>
        <v>0</v>
      </c>
      <c r="S441" s="62">
        <f t="shared" si="673"/>
        <v>0</v>
      </c>
      <c r="T441" s="62">
        <f t="shared" si="673"/>
        <v>36790</v>
      </c>
      <c r="U441" s="62">
        <f t="shared" si="673"/>
        <v>36790</v>
      </c>
      <c r="V441" s="62">
        <f t="shared" si="673"/>
        <v>0</v>
      </c>
      <c r="W441" s="62">
        <f t="shared" ref="W441:AL442" si="674">W442</f>
        <v>0</v>
      </c>
      <c r="X441" s="62">
        <f t="shared" si="674"/>
        <v>36790</v>
      </c>
      <c r="Y441" s="62">
        <f t="shared" si="674"/>
        <v>36790</v>
      </c>
      <c r="Z441" s="62">
        <f t="shared" si="674"/>
        <v>0</v>
      </c>
      <c r="AA441" s="62">
        <f t="shared" si="674"/>
        <v>36790</v>
      </c>
      <c r="AB441" s="62">
        <f t="shared" si="674"/>
        <v>36790</v>
      </c>
      <c r="AC441" s="62">
        <f t="shared" si="674"/>
        <v>0</v>
      </c>
      <c r="AD441" s="62">
        <f t="shared" si="674"/>
        <v>0</v>
      </c>
      <c r="AE441" s="62"/>
      <c r="AF441" s="62">
        <f t="shared" si="674"/>
        <v>36790</v>
      </c>
      <c r="AG441" s="62">
        <f t="shared" si="674"/>
        <v>0</v>
      </c>
      <c r="AH441" s="62">
        <f t="shared" si="674"/>
        <v>36790</v>
      </c>
      <c r="AI441" s="62">
        <f t="shared" si="674"/>
        <v>0</v>
      </c>
      <c r="AJ441" s="62">
        <f t="shared" si="674"/>
        <v>0</v>
      </c>
      <c r="AK441" s="62">
        <f t="shared" si="674"/>
        <v>36790</v>
      </c>
      <c r="AL441" s="62">
        <f t="shared" si="674"/>
        <v>0</v>
      </c>
      <c r="AM441" s="62">
        <f t="shared" ref="AM441:CX442" si="675">AM442</f>
        <v>10694</v>
      </c>
      <c r="AN441" s="62">
        <f t="shared" si="675"/>
        <v>47484</v>
      </c>
      <c r="AO441" s="62">
        <f t="shared" si="675"/>
        <v>0</v>
      </c>
      <c r="AP441" s="62">
        <f t="shared" si="675"/>
        <v>0</v>
      </c>
      <c r="AQ441" s="62">
        <f t="shared" si="675"/>
        <v>47484</v>
      </c>
      <c r="AR441" s="62">
        <f t="shared" si="675"/>
        <v>0</v>
      </c>
      <c r="AS441" s="62">
        <f t="shared" si="675"/>
        <v>0</v>
      </c>
      <c r="AT441" s="62">
        <f t="shared" si="675"/>
        <v>47484</v>
      </c>
      <c r="AU441" s="62">
        <f t="shared" si="675"/>
        <v>0</v>
      </c>
      <c r="AV441" s="62">
        <f t="shared" si="675"/>
        <v>0</v>
      </c>
      <c r="AW441" s="62">
        <f t="shared" si="675"/>
        <v>0</v>
      </c>
      <c r="AX441" s="62">
        <f t="shared" si="675"/>
        <v>0</v>
      </c>
      <c r="AY441" s="62">
        <f t="shared" si="675"/>
        <v>47484</v>
      </c>
      <c r="AZ441" s="62">
        <f t="shared" si="675"/>
        <v>0</v>
      </c>
      <c r="BA441" s="62">
        <f t="shared" si="675"/>
        <v>-500</v>
      </c>
      <c r="BB441" s="62">
        <f t="shared" si="675"/>
        <v>108</v>
      </c>
      <c r="BC441" s="62">
        <f t="shared" si="675"/>
        <v>21</v>
      </c>
      <c r="BD441" s="62">
        <f t="shared" si="675"/>
        <v>0</v>
      </c>
      <c r="BE441" s="62">
        <f t="shared" si="675"/>
        <v>47113</v>
      </c>
      <c r="BF441" s="62">
        <f t="shared" si="675"/>
        <v>0</v>
      </c>
      <c r="BG441" s="62">
        <f t="shared" si="675"/>
        <v>0</v>
      </c>
      <c r="BH441" s="62">
        <f t="shared" si="675"/>
        <v>0</v>
      </c>
      <c r="BI441" s="62">
        <f t="shared" si="675"/>
        <v>0</v>
      </c>
      <c r="BJ441" s="62">
        <f t="shared" si="675"/>
        <v>0</v>
      </c>
      <c r="BK441" s="62">
        <f t="shared" si="675"/>
        <v>0</v>
      </c>
      <c r="BL441" s="62">
        <f t="shared" si="675"/>
        <v>47113</v>
      </c>
      <c r="BM441" s="62">
        <f t="shared" si="675"/>
        <v>0</v>
      </c>
      <c r="BN441" s="62">
        <f t="shared" si="675"/>
        <v>0</v>
      </c>
      <c r="BO441" s="62">
        <f t="shared" si="675"/>
        <v>0</v>
      </c>
      <c r="BP441" s="62">
        <f t="shared" si="675"/>
        <v>107</v>
      </c>
      <c r="BQ441" s="62">
        <f t="shared" si="675"/>
        <v>0</v>
      </c>
      <c r="BR441" s="62">
        <f t="shared" si="675"/>
        <v>47220</v>
      </c>
      <c r="BS441" s="62">
        <f t="shared" si="675"/>
        <v>0</v>
      </c>
      <c r="BT441" s="62">
        <f t="shared" si="675"/>
        <v>-51</v>
      </c>
      <c r="BU441" s="62">
        <f t="shared" si="675"/>
        <v>0</v>
      </c>
      <c r="BV441" s="62">
        <f t="shared" si="675"/>
        <v>-33</v>
      </c>
      <c r="BW441" s="62">
        <f t="shared" si="675"/>
        <v>108</v>
      </c>
      <c r="BX441" s="62">
        <f t="shared" si="675"/>
        <v>0</v>
      </c>
      <c r="BY441" s="62">
        <f t="shared" si="675"/>
        <v>47244</v>
      </c>
      <c r="BZ441" s="62">
        <f t="shared" si="675"/>
        <v>0</v>
      </c>
      <c r="CA441" s="62">
        <f t="shared" si="675"/>
        <v>0</v>
      </c>
      <c r="CB441" s="62">
        <f t="shared" si="675"/>
        <v>-55</v>
      </c>
      <c r="CC441" s="62">
        <f t="shared" si="675"/>
        <v>0</v>
      </c>
      <c r="CD441" s="62">
        <f t="shared" si="675"/>
        <v>0</v>
      </c>
      <c r="CE441" s="62">
        <f t="shared" si="675"/>
        <v>0</v>
      </c>
      <c r="CF441" s="62">
        <f t="shared" si="675"/>
        <v>47189</v>
      </c>
      <c r="CG441" s="62">
        <f t="shared" si="675"/>
        <v>0</v>
      </c>
      <c r="CH441" s="62">
        <f t="shared" si="675"/>
        <v>0</v>
      </c>
      <c r="CI441" s="62">
        <f t="shared" si="675"/>
        <v>0</v>
      </c>
      <c r="CJ441" s="62">
        <f t="shared" si="675"/>
        <v>0</v>
      </c>
      <c r="CK441" s="62"/>
      <c r="CL441" s="62"/>
      <c r="CM441" s="62">
        <f t="shared" si="675"/>
        <v>0</v>
      </c>
      <c r="CN441" s="62">
        <f t="shared" si="675"/>
        <v>0</v>
      </c>
      <c r="CO441" s="62">
        <f t="shared" si="675"/>
        <v>47189</v>
      </c>
      <c r="CP441" s="62">
        <f t="shared" si="675"/>
        <v>0</v>
      </c>
      <c r="CQ441" s="62">
        <f t="shared" si="675"/>
        <v>0</v>
      </c>
      <c r="CR441" s="62">
        <f t="shared" si="675"/>
        <v>0</v>
      </c>
      <c r="CS441" s="62">
        <f t="shared" si="675"/>
        <v>0</v>
      </c>
      <c r="CT441" s="62">
        <f t="shared" si="675"/>
        <v>0</v>
      </c>
      <c r="CU441" s="62">
        <f t="shared" si="675"/>
        <v>0</v>
      </c>
      <c r="CV441" s="62">
        <f t="shared" si="675"/>
        <v>0</v>
      </c>
      <c r="CW441" s="62">
        <f t="shared" si="675"/>
        <v>47189</v>
      </c>
      <c r="CX441" s="62">
        <f t="shared" si="675"/>
        <v>0</v>
      </c>
      <c r="CY441" s="62">
        <f t="shared" ref="CX441:DF442" si="676">CY442</f>
        <v>0</v>
      </c>
      <c r="CZ441" s="62">
        <f t="shared" si="676"/>
        <v>0</v>
      </c>
      <c r="DA441" s="62">
        <f t="shared" si="676"/>
        <v>0</v>
      </c>
      <c r="DB441" s="62">
        <f t="shared" si="676"/>
        <v>0</v>
      </c>
      <c r="DC441" s="62">
        <f t="shared" si="676"/>
        <v>0</v>
      </c>
      <c r="DD441" s="62">
        <f t="shared" si="676"/>
        <v>0</v>
      </c>
      <c r="DE441" s="62">
        <f t="shared" si="676"/>
        <v>47189</v>
      </c>
      <c r="DF441" s="62">
        <f t="shared" si="676"/>
        <v>0</v>
      </c>
    </row>
    <row r="442" spans="1:110" s="18" customFormat="1" ht="16.5">
      <c r="A442" s="63" t="s">
        <v>78</v>
      </c>
      <c r="B442" s="64" t="s">
        <v>143</v>
      </c>
      <c r="C442" s="64" t="s">
        <v>156</v>
      </c>
      <c r="D442" s="65" t="s">
        <v>79</v>
      </c>
      <c r="E442" s="64"/>
      <c r="F442" s="66">
        <f t="shared" si="673"/>
        <v>43777</v>
      </c>
      <c r="G442" s="66">
        <f t="shared" si="673"/>
        <v>674</v>
      </c>
      <c r="H442" s="66">
        <f t="shared" si="673"/>
        <v>44451</v>
      </c>
      <c r="I442" s="66">
        <f t="shared" si="673"/>
        <v>0</v>
      </c>
      <c r="J442" s="66">
        <f t="shared" si="673"/>
        <v>50448</v>
      </c>
      <c r="K442" s="66">
        <f t="shared" si="673"/>
        <v>0</v>
      </c>
      <c r="L442" s="66">
        <f t="shared" si="673"/>
        <v>0</v>
      </c>
      <c r="M442" s="66">
        <f t="shared" si="673"/>
        <v>50448</v>
      </c>
      <c r="N442" s="66">
        <f t="shared" si="673"/>
        <v>-13658</v>
      </c>
      <c r="O442" s="66">
        <f t="shared" si="673"/>
        <v>36790</v>
      </c>
      <c r="P442" s="66">
        <f t="shared" si="673"/>
        <v>0</v>
      </c>
      <c r="Q442" s="66">
        <f t="shared" si="673"/>
        <v>36790</v>
      </c>
      <c r="R442" s="66">
        <f t="shared" si="673"/>
        <v>0</v>
      </c>
      <c r="S442" s="66">
        <f t="shared" si="673"/>
        <v>0</v>
      </c>
      <c r="T442" s="66">
        <f t="shared" si="673"/>
        <v>36790</v>
      </c>
      <c r="U442" s="66">
        <f t="shared" si="673"/>
        <v>36790</v>
      </c>
      <c r="V442" s="66">
        <f t="shared" si="673"/>
        <v>0</v>
      </c>
      <c r="W442" s="66">
        <f t="shared" si="674"/>
        <v>0</v>
      </c>
      <c r="X442" s="66">
        <f t="shared" si="674"/>
        <v>36790</v>
      </c>
      <c r="Y442" s="66">
        <f t="shared" si="674"/>
        <v>36790</v>
      </c>
      <c r="Z442" s="66">
        <f t="shared" si="674"/>
        <v>0</v>
      </c>
      <c r="AA442" s="66">
        <f t="shared" si="674"/>
        <v>36790</v>
      </c>
      <c r="AB442" s="66">
        <f t="shared" si="674"/>
        <v>36790</v>
      </c>
      <c r="AC442" s="66">
        <f t="shared" si="674"/>
        <v>0</v>
      </c>
      <c r="AD442" s="66">
        <f t="shared" si="674"/>
        <v>0</v>
      </c>
      <c r="AE442" s="66"/>
      <c r="AF442" s="66">
        <f t="shared" si="674"/>
        <v>36790</v>
      </c>
      <c r="AG442" s="66">
        <f t="shared" si="674"/>
        <v>0</v>
      </c>
      <c r="AH442" s="66">
        <f t="shared" si="674"/>
        <v>36790</v>
      </c>
      <c r="AI442" s="66">
        <f t="shared" ref="AI442:CT442" si="677">AI443</f>
        <v>0</v>
      </c>
      <c r="AJ442" s="66">
        <f t="shared" si="677"/>
        <v>0</v>
      </c>
      <c r="AK442" s="66">
        <f t="shared" si="677"/>
        <v>36790</v>
      </c>
      <c r="AL442" s="66">
        <f t="shared" si="677"/>
        <v>0</v>
      </c>
      <c r="AM442" s="66">
        <f t="shared" si="677"/>
        <v>10694</v>
      </c>
      <c r="AN442" s="66">
        <f t="shared" si="677"/>
        <v>47484</v>
      </c>
      <c r="AO442" s="66">
        <f t="shared" si="677"/>
        <v>0</v>
      </c>
      <c r="AP442" s="66">
        <f t="shared" si="677"/>
        <v>0</v>
      </c>
      <c r="AQ442" s="66">
        <f t="shared" si="677"/>
        <v>47484</v>
      </c>
      <c r="AR442" s="66">
        <f t="shared" si="677"/>
        <v>0</v>
      </c>
      <c r="AS442" s="66">
        <f t="shared" si="677"/>
        <v>0</v>
      </c>
      <c r="AT442" s="66">
        <f t="shared" si="677"/>
        <v>47484</v>
      </c>
      <c r="AU442" s="66">
        <f t="shared" si="677"/>
        <v>0</v>
      </c>
      <c r="AV442" s="66">
        <f t="shared" si="677"/>
        <v>0</v>
      </c>
      <c r="AW442" s="66">
        <f t="shared" si="677"/>
        <v>0</v>
      </c>
      <c r="AX442" s="66">
        <f t="shared" si="677"/>
        <v>0</v>
      </c>
      <c r="AY442" s="66">
        <f t="shared" si="677"/>
        <v>47484</v>
      </c>
      <c r="AZ442" s="66">
        <f t="shared" si="677"/>
        <v>0</v>
      </c>
      <c r="BA442" s="66">
        <f t="shared" si="677"/>
        <v>-500</v>
      </c>
      <c r="BB442" s="66">
        <f t="shared" si="677"/>
        <v>108</v>
      </c>
      <c r="BC442" s="66">
        <f t="shared" si="677"/>
        <v>21</v>
      </c>
      <c r="BD442" s="66">
        <f t="shared" si="677"/>
        <v>0</v>
      </c>
      <c r="BE442" s="66">
        <f t="shared" si="677"/>
        <v>47113</v>
      </c>
      <c r="BF442" s="66">
        <f t="shared" si="677"/>
        <v>0</v>
      </c>
      <c r="BG442" s="66">
        <f t="shared" si="677"/>
        <v>0</v>
      </c>
      <c r="BH442" s="66">
        <f t="shared" si="677"/>
        <v>0</v>
      </c>
      <c r="BI442" s="66">
        <f t="shared" si="677"/>
        <v>0</v>
      </c>
      <c r="BJ442" s="66">
        <f t="shared" si="677"/>
        <v>0</v>
      </c>
      <c r="BK442" s="66">
        <f t="shared" si="677"/>
        <v>0</v>
      </c>
      <c r="BL442" s="66">
        <f t="shared" si="677"/>
        <v>47113</v>
      </c>
      <c r="BM442" s="66">
        <f t="shared" si="677"/>
        <v>0</v>
      </c>
      <c r="BN442" s="66">
        <f t="shared" si="677"/>
        <v>0</v>
      </c>
      <c r="BO442" s="66">
        <f t="shared" si="677"/>
        <v>0</v>
      </c>
      <c r="BP442" s="66">
        <f t="shared" si="677"/>
        <v>107</v>
      </c>
      <c r="BQ442" s="66">
        <f t="shared" si="677"/>
        <v>0</v>
      </c>
      <c r="BR442" s="66">
        <f t="shared" si="677"/>
        <v>47220</v>
      </c>
      <c r="BS442" s="66">
        <f t="shared" si="677"/>
        <v>0</v>
      </c>
      <c r="BT442" s="66">
        <f t="shared" si="677"/>
        <v>-51</v>
      </c>
      <c r="BU442" s="66">
        <f t="shared" si="677"/>
        <v>0</v>
      </c>
      <c r="BV442" s="66">
        <f t="shared" si="677"/>
        <v>-33</v>
      </c>
      <c r="BW442" s="66">
        <f t="shared" si="677"/>
        <v>108</v>
      </c>
      <c r="BX442" s="66">
        <f t="shared" si="677"/>
        <v>0</v>
      </c>
      <c r="BY442" s="66">
        <f t="shared" si="677"/>
        <v>47244</v>
      </c>
      <c r="BZ442" s="66">
        <f t="shared" si="677"/>
        <v>0</v>
      </c>
      <c r="CA442" s="66">
        <f t="shared" si="677"/>
        <v>0</v>
      </c>
      <c r="CB442" s="66">
        <f t="shared" si="677"/>
        <v>-55</v>
      </c>
      <c r="CC442" s="66">
        <f t="shared" si="677"/>
        <v>0</v>
      </c>
      <c r="CD442" s="66">
        <f t="shared" si="677"/>
        <v>0</v>
      </c>
      <c r="CE442" s="66">
        <f t="shared" si="677"/>
        <v>0</v>
      </c>
      <c r="CF442" s="66">
        <f t="shared" si="677"/>
        <v>47189</v>
      </c>
      <c r="CG442" s="66">
        <f t="shared" si="677"/>
        <v>0</v>
      </c>
      <c r="CH442" s="66">
        <f t="shared" si="677"/>
        <v>0</v>
      </c>
      <c r="CI442" s="66">
        <f t="shared" si="677"/>
        <v>0</v>
      </c>
      <c r="CJ442" s="66">
        <f t="shared" si="677"/>
        <v>0</v>
      </c>
      <c r="CK442" s="66"/>
      <c r="CL442" s="66"/>
      <c r="CM442" s="66">
        <f t="shared" si="677"/>
        <v>0</v>
      </c>
      <c r="CN442" s="66">
        <f t="shared" si="677"/>
        <v>0</v>
      </c>
      <c r="CO442" s="66">
        <f t="shared" si="677"/>
        <v>47189</v>
      </c>
      <c r="CP442" s="66">
        <f t="shared" si="677"/>
        <v>0</v>
      </c>
      <c r="CQ442" s="66">
        <f t="shared" si="677"/>
        <v>0</v>
      </c>
      <c r="CR442" s="66">
        <f t="shared" si="677"/>
        <v>0</v>
      </c>
      <c r="CS442" s="66">
        <f t="shared" si="677"/>
        <v>0</v>
      </c>
      <c r="CT442" s="66">
        <f t="shared" si="677"/>
        <v>0</v>
      </c>
      <c r="CU442" s="66">
        <f t="shared" si="675"/>
        <v>0</v>
      </c>
      <c r="CV442" s="66">
        <f t="shared" si="675"/>
        <v>0</v>
      </c>
      <c r="CW442" s="66">
        <f t="shared" si="675"/>
        <v>47189</v>
      </c>
      <c r="CX442" s="66">
        <f t="shared" si="676"/>
        <v>0</v>
      </c>
      <c r="CY442" s="66">
        <f t="shared" si="676"/>
        <v>0</v>
      </c>
      <c r="CZ442" s="66">
        <f t="shared" si="676"/>
        <v>0</v>
      </c>
      <c r="DA442" s="66">
        <f t="shared" si="676"/>
        <v>0</v>
      </c>
      <c r="DB442" s="66">
        <f t="shared" si="676"/>
        <v>0</v>
      </c>
      <c r="DC442" s="66">
        <f t="shared" si="676"/>
        <v>0</v>
      </c>
      <c r="DD442" s="66">
        <f t="shared" si="676"/>
        <v>0</v>
      </c>
      <c r="DE442" s="66">
        <f t="shared" si="676"/>
        <v>47189</v>
      </c>
      <c r="DF442" s="66">
        <f t="shared" si="676"/>
        <v>0</v>
      </c>
    </row>
    <row r="443" spans="1:110" s="18" customFormat="1" ht="33">
      <c r="A443" s="63" t="s">
        <v>136</v>
      </c>
      <c r="B443" s="64" t="s">
        <v>143</v>
      </c>
      <c r="C443" s="64" t="s">
        <v>156</v>
      </c>
      <c r="D443" s="65" t="s">
        <v>79</v>
      </c>
      <c r="E443" s="64" t="s">
        <v>137</v>
      </c>
      <c r="F443" s="55">
        <v>43777</v>
      </c>
      <c r="G443" s="55">
        <f>H443-F443</f>
        <v>674</v>
      </c>
      <c r="H443" s="73">
        <v>44451</v>
      </c>
      <c r="I443" s="73"/>
      <c r="J443" s="73">
        <v>50448</v>
      </c>
      <c r="K443" s="127"/>
      <c r="L443" s="127"/>
      <c r="M443" s="55">
        <v>50448</v>
      </c>
      <c r="N443" s="55">
        <f>O443-M443</f>
        <v>-13658</v>
      </c>
      <c r="O443" s="55">
        <v>36790</v>
      </c>
      <c r="P443" s="55"/>
      <c r="Q443" s="55">
        <v>36790</v>
      </c>
      <c r="R443" s="106"/>
      <c r="S443" s="106"/>
      <c r="T443" s="55">
        <f>O443+R443</f>
        <v>36790</v>
      </c>
      <c r="U443" s="55">
        <f>Q443+S443</f>
        <v>36790</v>
      </c>
      <c r="V443" s="106"/>
      <c r="W443" s="106"/>
      <c r="X443" s="55">
        <f>T443+V443</f>
        <v>36790</v>
      </c>
      <c r="Y443" s="55">
        <f>U443+W443</f>
        <v>36790</v>
      </c>
      <c r="Z443" s="106"/>
      <c r="AA443" s="55">
        <f>X443+Z443</f>
        <v>36790</v>
      </c>
      <c r="AB443" s="55">
        <f>Y443</f>
        <v>36790</v>
      </c>
      <c r="AC443" s="106"/>
      <c r="AD443" s="106"/>
      <c r="AE443" s="106"/>
      <c r="AF443" s="55">
        <f>AA443+AC443</f>
        <v>36790</v>
      </c>
      <c r="AG443" s="106"/>
      <c r="AH443" s="55">
        <f>AB443</f>
        <v>36790</v>
      </c>
      <c r="AI443" s="106"/>
      <c r="AJ443" s="106"/>
      <c r="AK443" s="55">
        <f>AF443+AI443</f>
        <v>36790</v>
      </c>
      <c r="AL443" s="55">
        <f>AG443</f>
        <v>0</v>
      </c>
      <c r="AM443" s="55">
        <f>AN443-AK443</f>
        <v>10694</v>
      </c>
      <c r="AN443" s="55">
        <v>47484</v>
      </c>
      <c r="AO443" s="106"/>
      <c r="AP443" s="106"/>
      <c r="AQ443" s="55">
        <f>AN443+AP443</f>
        <v>47484</v>
      </c>
      <c r="AR443" s="56">
        <f>AO443</f>
        <v>0</v>
      </c>
      <c r="AS443" s="106"/>
      <c r="AT443" s="55">
        <f>AQ443+AS443</f>
        <v>47484</v>
      </c>
      <c r="AU443" s="56">
        <f>AR443</f>
        <v>0</v>
      </c>
      <c r="AV443" s="106"/>
      <c r="AW443" s="106"/>
      <c r="AX443" s="106"/>
      <c r="AY443" s="55">
        <f>AT443+AV443+AW443+AX443</f>
        <v>47484</v>
      </c>
      <c r="AZ443" s="55">
        <f>AU443+AX443</f>
        <v>0</v>
      </c>
      <c r="BA443" s="56">
        <v>-500</v>
      </c>
      <c r="BB443" s="56">
        <v>108</v>
      </c>
      <c r="BC443" s="56">
        <v>21</v>
      </c>
      <c r="BD443" s="106"/>
      <c r="BE443" s="55">
        <f>AY443+BA443+BB443+BC443+BD443</f>
        <v>47113</v>
      </c>
      <c r="BF443" s="55">
        <f>AZ443+BD443</f>
        <v>0</v>
      </c>
      <c r="BG443" s="55"/>
      <c r="BH443" s="55"/>
      <c r="BI443" s="108"/>
      <c r="BJ443" s="108"/>
      <c r="BK443" s="108"/>
      <c r="BL443" s="55">
        <f>BE443+BG443+BH443+BI443+BJ443+BK443</f>
        <v>47113</v>
      </c>
      <c r="BM443" s="55">
        <f>BF443+BK443</f>
        <v>0</v>
      </c>
      <c r="BN443" s="106"/>
      <c r="BO443" s="106"/>
      <c r="BP443" s="56">
        <v>107</v>
      </c>
      <c r="BQ443" s="106"/>
      <c r="BR443" s="55">
        <f>BL443+BN443+BO443+BP443+BQ443</f>
        <v>47220</v>
      </c>
      <c r="BS443" s="55">
        <f>BM443+BQ443</f>
        <v>0</v>
      </c>
      <c r="BT443" s="55">
        <v>-51</v>
      </c>
      <c r="BU443" s="107"/>
      <c r="BV443" s="55">
        <v>-33</v>
      </c>
      <c r="BW443" s="55">
        <v>108</v>
      </c>
      <c r="BX443" s="107"/>
      <c r="BY443" s="55">
        <f>BR443+BT443+BU443+BV443+BW443+BX443</f>
        <v>47244</v>
      </c>
      <c r="BZ443" s="55">
        <f>BS443+BX443</f>
        <v>0</v>
      </c>
      <c r="CA443" s="106"/>
      <c r="CB443" s="56">
        <v>-55</v>
      </c>
      <c r="CC443" s="106"/>
      <c r="CD443" s="106"/>
      <c r="CE443" s="106"/>
      <c r="CF443" s="55">
        <f>BY443+CA443+CB443+CC443+CE443</f>
        <v>47189</v>
      </c>
      <c r="CG443" s="55">
        <f>BZ443+CE443</f>
        <v>0</v>
      </c>
      <c r="CH443" s="106"/>
      <c r="CI443" s="106"/>
      <c r="CJ443" s="106"/>
      <c r="CK443" s="106"/>
      <c r="CL443" s="106"/>
      <c r="CM443" s="106"/>
      <c r="CN443" s="106"/>
      <c r="CO443" s="55">
        <f>CF443+CH443+CI443+CJ443+CM443+CN443</f>
        <v>47189</v>
      </c>
      <c r="CP443" s="55">
        <f>CG443+CN443</f>
        <v>0</v>
      </c>
      <c r="CQ443" s="55"/>
      <c r="CR443" s="106"/>
      <c r="CS443" s="106"/>
      <c r="CT443" s="106"/>
      <c r="CU443" s="106"/>
      <c r="CV443" s="106"/>
      <c r="CW443" s="55">
        <f>CO443+CQ443+CR443+CS443+CT443+CU443+CV443</f>
        <v>47189</v>
      </c>
      <c r="CX443" s="55">
        <f>CP443+CV443</f>
        <v>0</v>
      </c>
      <c r="CY443" s="55"/>
      <c r="CZ443" s="106"/>
      <c r="DA443" s="106"/>
      <c r="DB443" s="106"/>
      <c r="DC443" s="106"/>
      <c r="DD443" s="106"/>
      <c r="DE443" s="55">
        <f>CW443+CY443+CZ443+DA443+DB443+DC443+DD443</f>
        <v>47189</v>
      </c>
      <c r="DF443" s="55">
        <f>CX443+DD443</f>
        <v>0</v>
      </c>
    </row>
    <row r="444" spans="1:110" s="18" customFormat="1" ht="16.5">
      <c r="A444" s="63"/>
      <c r="B444" s="64"/>
      <c r="C444" s="64"/>
      <c r="D444" s="65"/>
      <c r="E444" s="64"/>
      <c r="F444" s="128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7"/>
      <c r="AL444" s="107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8"/>
      <c r="BH444" s="108"/>
      <c r="BI444" s="108"/>
      <c r="BJ444" s="108"/>
      <c r="BK444" s="108"/>
      <c r="BL444" s="108"/>
      <c r="BM444" s="108"/>
      <c r="BN444" s="106"/>
      <c r="BO444" s="106"/>
      <c r="BP444" s="106"/>
      <c r="BQ444" s="106"/>
      <c r="BR444" s="106"/>
      <c r="BS444" s="106"/>
      <c r="BT444" s="107"/>
      <c r="BU444" s="107"/>
      <c r="BV444" s="107"/>
      <c r="BW444" s="107"/>
      <c r="BX444" s="107"/>
      <c r="BY444" s="107"/>
      <c r="BZ444" s="107"/>
      <c r="CA444" s="106"/>
      <c r="CB444" s="106"/>
      <c r="CC444" s="106"/>
      <c r="CD444" s="106"/>
      <c r="CE444" s="106"/>
      <c r="CF444" s="106"/>
      <c r="CG444" s="106"/>
      <c r="CH444" s="106"/>
      <c r="CI444" s="106"/>
      <c r="CJ444" s="106"/>
      <c r="CK444" s="106"/>
      <c r="CL444" s="106"/>
      <c r="CM444" s="106"/>
      <c r="CN444" s="106"/>
      <c r="CO444" s="106"/>
      <c r="CP444" s="106"/>
      <c r="CQ444" s="106"/>
      <c r="CR444" s="106"/>
      <c r="CS444" s="106"/>
      <c r="CT444" s="106"/>
      <c r="CU444" s="106"/>
      <c r="CV444" s="106"/>
      <c r="CW444" s="106"/>
      <c r="CX444" s="106"/>
      <c r="CY444" s="106"/>
      <c r="CZ444" s="106"/>
      <c r="DA444" s="106"/>
      <c r="DB444" s="106"/>
      <c r="DC444" s="106"/>
      <c r="DD444" s="106"/>
      <c r="DE444" s="106"/>
      <c r="DF444" s="106"/>
    </row>
    <row r="445" spans="1:110" s="18" customFormat="1" ht="37.5">
      <c r="A445" s="49" t="s">
        <v>583</v>
      </c>
      <c r="B445" s="50" t="s">
        <v>143</v>
      </c>
      <c r="C445" s="50" t="s">
        <v>143</v>
      </c>
      <c r="D445" s="61"/>
      <c r="E445" s="50"/>
      <c r="F445" s="62">
        <f t="shared" ref="F445:O445" si="678">F450+F446+F457</f>
        <v>44527</v>
      </c>
      <c r="G445" s="62">
        <f t="shared" si="678"/>
        <v>21442</v>
      </c>
      <c r="H445" s="62">
        <f t="shared" si="678"/>
        <v>65969</v>
      </c>
      <c r="I445" s="62">
        <f t="shared" si="678"/>
        <v>0</v>
      </c>
      <c r="J445" s="62">
        <f t="shared" si="678"/>
        <v>70787</v>
      </c>
      <c r="K445" s="62">
        <f t="shared" si="678"/>
        <v>0</v>
      </c>
      <c r="L445" s="62">
        <f t="shared" si="678"/>
        <v>0</v>
      </c>
      <c r="M445" s="62">
        <f t="shared" si="678"/>
        <v>70787</v>
      </c>
      <c r="N445" s="62">
        <f t="shared" si="678"/>
        <v>-35039</v>
      </c>
      <c r="O445" s="62">
        <f t="shared" si="678"/>
        <v>35748</v>
      </c>
      <c r="P445" s="62">
        <f t="shared" ref="P445:U445" si="679">P450+P446+P457</f>
        <v>4971</v>
      </c>
      <c r="Q445" s="62">
        <f t="shared" si="679"/>
        <v>35748</v>
      </c>
      <c r="R445" s="62">
        <f t="shared" si="679"/>
        <v>0</v>
      </c>
      <c r="S445" s="62">
        <f t="shared" si="679"/>
        <v>0</v>
      </c>
      <c r="T445" s="62">
        <f t="shared" si="679"/>
        <v>35748</v>
      </c>
      <c r="U445" s="62">
        <f t="shared" si="679"/>
        <v>35748</v>
      </c>
      <c r="V445" s="62">
        <f t="shared" ref="V445:AB445" si="680">V450+V446+V457</f>
        <v>0</v>
      </c>
      <c r="W445" s="62">
        <f t="shared" si="680"/>
        <v>0</v>
      </c>
      <c r="X445" s="62">
        <f t="shared" si="680"/>
        <v>35748</v>
      </c>
      <c r="Y445" s="62">
        <f t="shared" si="680"/>
        <v>35748</v>
      </c>
      <c r="Z445" s="62">
        <f t="shared" si="680"/>
        <v>0</v>
      </c>
      <c r="AA445" s="62">
        <f t="shared" si="680"/>
        <v>35748</v>
      </c>
      <c r="AB445" s="62">
        <f t="shared" si="680"/>
        <v>35748</v>
      </c>
      <c r="AC445" s="62">
        <f>AC450+AC446+AC457</f>
        <v>-830</v>
      </c>
      <c r="AD445" s="62">
        <f>AD450+AD446+AD457</f>
        <v>0</v>
      </c>
      <c r="AE445" s="62"/>
      <c r="AF445" s="62">
        <f t="shared" ref="AF445:AK445" si="681">AF450+AF446+AF457</f>
        <v>34918</v>
      </c>
      <c r="AG445" s="62">
        <f t="shared" si="681"/>
        <v>0</v>
      </c>
      <c r="AH445" s="62">
        <f t="shared" si="681"/>
        <v>34918</v>
      </c>
      <c r="AI445" s="62">
        <f t="shared" si="681"/>
        <v>0</v>
      </c>
      <c r="AJ445" s="62">
        <f t="shared" si="681"/>
        <v>0</v>
      </c>
      <c r="AK445" s="62">
        <f t="shared" si="681"/>
        <v>34918</v>
      </c>
      <c r="AL445" s="62">
        <f t="shared" ref="AL445:AQ445" si="682">AL450+AL446+AL457</f>
        <v>0</v>
      </c>
      <c r="AM445" s="62">
        <f t="shared" si="682"/>
        <v>10601</v>
      </c>
      <c r="AN445" s="62">
        <f t="shared" si="682"/>
        <v>45519</v>
      </c>
      <c r="AO445" s="62">
        <f t="shared" si="682"/>
        <v>0</v>
      </c>
      <c r="AP445" s="62">
        <f t="shared" si="682"/>
        <v>0</v>
      </c>
      <c r="AQ445" s="62">
        <f t="shared" si="682"/>
        <v>45519</v>
      </c>
      <c r="AR445" s="62">
        <f t="shared" ref="AR445:AY445" si="683">AR450+AR446+AR457</f>
        <v>0</v>
      </c>
      <c r="AS445" s="62">
        <f t="shared" si="683"/>
        <v>0</v>
      </c>
      <c r="AT445" s="62">
        <f t="shared" si="683"/>
        <v>45519</v>
      </c>
      <c r="AU445" s="62">
        <f t="shared" si="683"/>
        <v>0</v>
      </c>
      <c r="AV445" s="62">
        <f t="shared" si="683"/>
        <v>0</v>
      </c>
      <c r="AW445" s="62">
        <f t="shared" si="683"/>
        <v>0</v>
      </c>
      <c r="AX445" s="62">
        <f t="shared" si="683"/>
        <v>0</v>
      </c>
      <c r="AY445" s="62">
        <f t="shared" si="683"/>
        <v>45519</v>
      </c>
      <c r="AZ445" s="62">
        <f t="shared" ref="AZ445:BE445" si="684">AZ450+AZ446+AZ457</f>
        <v>0</v>
      </c>
      <c r="BA445" s="62">
        <f t="shared" si="684"/>
        <v>0</v>
      </c>
      <c r="BB445" s="62">
        <f t="shared" si="684"/>
        <v>0</v>
      </c>
      <c r="BC445" s="62">
        <f t="shared" si="684"/>
        <v>-268</v>
      </c>
      <c r="BD445" s="62">
        <f t="shared" si="684"/>
        <v>0</v>
      </c>
      <c r="BE445" s="62">
        <f t="shared" si="684"/>
        <v>45251</v>
      </c>
      <c r="BF445" s="62">
        <f t="shared" ref="BF445:BM445" si="685">BF450+BF446+BF457</f>
        <v>0</v>
      </c>
      <c r="BG445" s="62">
        <f t="shared" si="685"/>
        <v>0</v>
      </c>
      <c r="BH445" s="62">
        <f t="shared" si="685"/>
        <v>0</v>
      </c>
      <c r="BI445" s="62">
        <f t="shared" si="685"/>
        <v>0</v>
      </c>
      <c r="BJ445" s="62">
        <f t="shared" si="685"/>
        <v>0</v>
      </c>
      <c r="BK445" s="62">
        <f t="shared" si="685"/>
        <v>6947</v>
      </c>
      <c r="BL445" s="62">
        <f t="shared" si="685"/>
        <v>52198</v>
      </c>
      <c r="BM445" s="62">
        <f t="shared" si="685"/>
        <v>6947</v>
      </c>
      <c r="BN445" s="62">
        <f t="shared" ref="BN445:BS445" si="686">BN450+BN446+BN457</f>
        <v>0</v>
      </c>
      <c r="BO445" s="62">
        <f t="shared" si="686"/>
        <v>0</v>
      </c>
      <c r="BP445" s="62">
        <f t="shared" si="686"/>
        <v>0</v>
      </c>
      <c r="BQ445" s="62">
        <f t="shared" si="686"/>
        <v>0</v>
      </c>
      <c r="BR445" s="62">
        <f t="shared" si="686"/>
        <v>52198</v>
      </c>
      <c r="BS445" s="62">
        <f t="shared" si="686"/>
        <v>6947</v>
      </c>
      <c r="BT445" s="62">
        <f t="shared" ref="BT445:BZ445" si="687">BT450+BT446+BT455+BT457</f>
        <v>-3517</v>
      </c>
      <c r="BU445" s="62">
        <f t="shared" si="687"/>
        <v>0</v>
      </c>
      <c r="BV445" s="62">
        <f t="shared" si="687"/>
        <v>-46</v>
      </c>
      <c r="BW445" s="62">
        <f t="shared" si="687"/>
        <v>0</v>
      </c>
      <c r="BX445" s="62">
        <f t="shared" si="687"/>
        <v>6112</v>
      </c>
      <c r="BY445" s="62">
        <f t="shared" si="687"/>
        <v>54747</v>
      </c>
      <c r="BZ445" s="62">
        <f t="shared" si="687"/>
        <v>13059</v>
      </c>
      <c r="CA445" s="62">
        <f t="shared" ref="CA445:CG445" si="688">CA450+CA446+CA454+CA457</f>
        <v>0</v>
      </c>
      <c r="CB445" s="62">
        <f t="shared" si="688"/>
        <v>0</v>
      </c>
      <c r="CC445" s="62">
        <f t="shared" si="688"/>
        <v>0</v>
      </c>
      <c r="CD445" s="62">
        <f>CD450+CD446+CD454+CD457</f>
        <v>0</v>
      </c>
      <c r="CE445" s="62">
        <f t="shared" si="688"/>
        <v>0</v>
      </c>
      <c r="CF445" s="62">
        <f t="shared" si="688"/>
        <v>54747</v>
      </c>
      <c r="CG445" s="62">
        <f t="shared" si="688"/>
        <v>13059</v>
      </c>
      <c r="CH445" s="62">
        <f t="shared" ref="CH445:CP445" si="689">CH450+CH446+CH454+CH457</f>
        <v>0</v>
      </c>
      <c r="CI445" s="62">
        <f t="shared" si="689"/>
        <v>0</v>
      </c>
      <c r="CJ445" s="62">
        <f t="shared" si="689"/>
        <v>0</v>
      </c>
      <c r="CK445" s="62">
        <f t="shared" si="689"/>
        <v>-30</v>
      </c>
      <c r="CL445" s="62">
        <f t="shared" si="689"/>
        <v>-1</v>
      </c>
      <c r="CM445" s="62">
        <f t="shared" si="689"/>
        <v>0</v>
      </c>
      <c r="CN445" s="62">
        <f t="shared" si="689"/>
        <v>0</v>
      </c>
      <c r="CO445" s="62">
        <f t="shared" si="689"/>
        <v>54716</v>
      </c>
      <c r="CP445" s="62">
        <f t="shared" si="689"/>
        <v>13059</v>
      </c>
      <c r="CQ445" s="62">
        <f t="shared" ref="CQ445:CX445" si="690">CQ450+CQ446+CQ454+CQ457</f>
        <v>0</v>
      </c>
      <c r="CR445" s="62">
        <f t="shared" si="690"/>
        <v>0</v>
      </c>
      <c r="CS445" s="62">
        <f t="shared" si="690"/>
        <v>-207</v>
      </c>
      <c r="CT445" s="62">
        <f t="shared" si="690"/>
        <v>0</v>
      </c>
      <c r="CU445" s="62">
        <f t="shared" si="690"/>
        <v>0</v>
      </c>
      <c r="CV445" s="62">
        <f t="shared" si="690"/>
        <v>0</v>
      </c>
      <c r="CW445" s="62">
        <f t="shared" si="690"/>
        <v>54509</v>
      </c>
      <c r="CX445" s="62">
        <f t="shared" si="690"/>
        <v>13059</v>
      </c>
      <c r="CY445" s="62">
        <f t="shared" ref="CY445:DF445" si="691">CY450+CY446+CY454+CY457</f>
        <v>0</v>
      </c>
      <c r="CZ445" s="62">
        <f t="shared" si="691"/>
        <v>0</v>
      </c>
      <c r="DA445" s="62">
        <f t="shared" si="691"/>
        <v>0</v>
      </c>
      <c r="DB445" s="62">
        <f t="shared" si="691"/>
        <v>0</v>
      </c>
      <c r="DC445" s="62">
        <f t="shared" si="691"/>
        <v>0</v>
      </c>
      <c r="DD445" s="62">
        <f t="shared" si="691"/>
        <v>79</v>
      </c>
      <c r="DE445" s="62">
        <f t="shared" si="691"/>
        <v>54588</v>
      </c>
      <c r="DF445" s="62">
        <f t="shared" si="691"/>
        <v>13138</v>
      </c>
    </row>
    <row r="446" spans="1:110" s="18" customFormat="1" ht="33">
      <c r="A446" s="63" t="s">
        <v>80</v>
      </c>
      <c r="B446" s="64" t="s">
        <v>143</v>
      </c>
      <c r="C446" s="64" t="s">
        <v>143</v>
      </c>
      <c r="D446" s="65" t="s">
        <v>81</v>
      </c>
      <c r="E446" s="64"/>
      <c r="F446" s="55">
        <f>F447+F449</f>
        <v>26550</v>
      </c>
      <c r="G446" s="55">
        <f t="shared" ref="G446:O446" si="692">G447+G448</f>
        <v>4147</v>
      </c>
      <c r="H446" s="55">
        <f t="shared" si="692"/>
        <v>30697</v>
      </c>
      <c r="I446" s="55">
        <f t="shared" si="692"/>
        <v>0</v>
      </c>
      <c r="J446" s="55">
        <f t="shared" si="692"/>
        <v>33007</v>
      </c>
      <c r="K446" s="55">
        <f t="shared" si="692"/>
        <v>-489</v>
      </c>
      <c r="L446" s="55">
        <f t="shared" si="692"/>
        <v>-524</v>
      </c>
      <c r="M446" s="55">
        <f t="shared" si="692"/>
        <v>32483</v>
      </c>
      <c r="N446" s="55">
        <f t="shared" si="692"/>
        <v>-10003</v>
      </c>
      <c r="O446" s="55">
        <f t="shared" si="692"/>
        <v>22480</v>
      </c>
      <c r="P446" s="55">
        <f t="shared" ref="P446:U446" si="693">P447+P448</f>
        <v>0</v>
      </c>
      <c r="Q446" s="55">
        <f t="shared" si="693"/>
        <v>23114</v>
      </c>
      <c r="R446" s="55">
        <f t="shared" si="693"/>
        <v>0</v>
      </c>
      <c r="S446" s="55">
        <f t="shared" si="693"/>
        <v>0</v>
      </c>
      <c r="T446" s="55">
        <f t="shared" si="693"/>
        <v>22480</v>
      </c>
      <c r="U446" s="55">
        <f t="shared" si="693"/>
        <v>23114</v>
      </c>
      <c r="V446" s="55">
        <f t="shared" ref="V446:AB446" si="694">V447+V448</f>
        <v>0</v>
      </c>
      <c r="W446" s="55">
        <f t="shared" si="694"/>
        <v>0</v>
      </c>
      <c r="X446" s="55">
        <f t="shared" si="694"/>
        <v>22480</v>
      </c>
      <c r="Y446" s="55">
        <f t="shared" si="694"/>
        <v>23114</v>
      </c>
      <c r="Z446" s="55">
        <f t="shared" si="694"/>
        <v>0</v>
      </c>
      <c r="AA446" s="55">
        <f t="shared" si="694"/>
        <v>22480</v>
      </c>
      <c r="AB446" s="55">
        <f t="shared" si="694"/>
        <v>23114</v>
      </c>
      <c r="AC446" s="55">
        <f>AC447+AC448</f>
        <v>0</v>
      </c>
      <c r="AD446" s="55">
        <f>AD447+AD448</f>
        <v>0</v>
      </c>
      <c r="AE446" s="55"/>
      <c r="AF446" s="55">
        <f t="shared" ref="AF446:AK446" si="695">AF447+AF448</f>
        <v>22480</v>
      </c>
      <c r="AG446" s="55">
        <f t="shared" si="695"/>
        <v>0</v>
      </c>
      <c r="AH446" s="55">
        <f t="shared" si="695"/>
        <v>23114</v>
      </c>
      <c r="AI446" s="55">
        <f t="shared" si="695"/>
        <v>0</v>
      </c>
      <c r="AJ446" s="55">
        <f t="shared" si="695"/>
        <v>0</v>
      </c>
      <c r="AK446" s="55">
        <f t="shared" si="695"/>
        <v>22480</v>
      </c>
      <c r="AL446" s="55">
        <f t="shared" ref="AL446:AQ446" si="696">AL447+AL448</f>
        <v>0</v>
      </c>
      <c r="AM446" s="55">
        <f t="shared" si="696"/>
        <v>2262</v>
      </c>
      <c r="AN446" s="55">
        <f t="shared" si="696"/>
        <v>24742</v>
      </c>
      <c r="AO446" s="55">
        <f t="shared" si="696"/>
        <v>0</v>
      </c>
      <c r="AP446" s="55">
        <f t="shared" si="696"/>
        <v>0</v>
      </c>
      <c r="AQ446" s="55">
        <f t="shared" si="696"/>
        <v>24742</v>
      </c>
      <c r="AR446" s="55">
        <f t="shared" ref="AR446:AY446" si="697">AR447+AR448</f>
        <v>0</v>
      </c>
      <c r="AS446" s="55">
        <f t="shared" si="697"/>
        <v>0</v>
      </c>
      <c r="AT446" s="55">
        <f t="shared" si="697"/>
        <v>24742</v>
      </c>
      <c r="AU446" s="55">
        <f t="shared" si="697"/>
        <v>0</v>
      </c>
      <c r="AV446" s="55">
        <f t="shared" si="697"/>
        <v>0</v>
      </c>
      <c r="AW446" s="55">
        <f t="shared" si="697"/>
        <v>0</v>
      </c>
      <c r="AX446" s="55">
        <f t="shared" si="697"/>
        <v>0</v>
      </c>
      <c r="AY446" s="55">
        <f t="shared" si="697"/>
        <v>24742</v>
      </c>
      <c r="AZ446" s="55">
        <f t="shared" ref="AZ446:BE446" si="698">AZ447+AZ448</f>
        <v>0</v>
      </c>
      <c r="BA446" s="55">
        <f t="shared" si="698"/>
        <v>0</v>
      </c>
      <c r="BB446" s="55">
        <f t="shared" si="698"/>
        <v>0</v>
      </c>
      <c r="BC446" s="55">
        <f t="shared" si="698"/>
        <v>-308</v>
      </c>
      <c r="BD446" s="55">
        <f t="shared" si="698"/>
        <v>0</v>
      </c>
      <c r="BE446" s="55">
        <f t="shared" si="698"/>
        <v>24434</v>
      </c>
      <c r="BF446" s="55">
        <f t="shared" ref="BF446:BM446" si="699">BF447+BF448</f>
        <v>0</v>
      </c>
      <c r="BG446" s="55">
        <f t="shared" si="699"/>
        <v>0</v>
      </c>
      <c r="BH446" s="55">
        <f t="shared" si="699"/>
        <v>0</v>
      </c>
      <c r="BI446" s="55">
        <f t="shared" si="699"/>
        <v>0</v>
      </c>
      <c r="BJ446" s="55">
        <f t="shared" si="699"/>
        <v>0</v>
      </c>
      <c r="BK446" s="55">
        <f t="shared" si="699"/>
        <v>0</v>
      </c>
      <c r="BL446" s="55">
        <f t="shared" si="699"/>
        <v>24434</v>
      </c>
      <c r="BM446" s="55">
        <f t="shared" si="699"/>
        <v>0</v>
      </c>
      <c r="BN446" s="55">
        <f t="shared" ref="BN446:BS446" si="700">BN447+BN448</f>
        <v>0</v>
      </c>
      <c r="BO446" s="55">
        <f t="shared" si="700"/>
        <v>0</v>
      </c>
      <c r="BP446" s="55">
        <f t="shared" si="700"/>
        <v>0</v>
      </c>
      <c r="BQ446" s="55">
        <f t="shared" si="700"/>
        <v>0</v>
      </c>
      <c r="BR446" s="55">
        <f t="shared" si="700"/>
        <v>24434</v>
      </c>
      <c r="BS446" s="55">
        <f t="shared" si="700"/>
        <v>0</v>
      </c>
      <c r="BT446" s="55">
        <f t="shared" ref="BT446:CG446" si="701">BT447+BT448</f>
        <v>0</v>
      </c>
      <c r="BU446" s="55">
        <f>BU447+BU448</f>
        <v>0</v>
      </c>
      <c r="BV446" s="55">
        <f>BV447+BV448</f>
        <v>0</v>
      </c>
      <c r="BW446" s="55">
        <f>BW447+BW448</f>
        <v>0</v>
      </c>
      <c r="BX446" s="55">
        <f>BX447+BX448</f>
        <v>0</v>
      </c>
      <c r="BY446" s="55">
        <f t="shared" si="701"/>
        <v>24434</v>
      </c>
      <c r="BZ446" s="55">
        <f t="shared" si="701"/>
        <v>0</v>
      </c>
      <c r="CA446" s="55">
        <f t="shared" si="701"/>
        <v>0</v>
      </c>
      <c r="CB446" s="55">
        <f t="shared" si="701"/>
        <v>0</v>
      </c>
      <c r="CC446" s="55">
        <f t="shared" si="701"/>
        <v>0</v>
      </c>
      <c r="CD446" s="55">
        <f>CD447+CD448</f>
        <v>0</v>
      </c>
      <c r="CE446" s="55">
        <f t="shared" si="701"/>
        <v>0</v>
      </c>
      <c r="CF446" s="55">
        <f t="shared" si="701"/>
        <v>24434</v>
      </c>
      <c r="CG446" s="55">
        <f t="shared" si="701"/>
        <v>0</v>
      </c>
      <c r="CH446" s="55">
        <f t="shared" ref="CH446:CP446" si="702">CH447+CH448</f>
        <v>0</v>
      </c>
      <c r="CI446" s="55">
        <f t="shared" si="702"/>
        <v>0</v>
      </c>
      <c r="CJ446" s="55">
        <f t="shared" si="702"/>
        <v>0</v>
      </c>
      <c r="CK446" s="55">
        <f t="shared" si="702"/>
        <v>-30</v>
      </c>
      <c r="CL446" s="55">
        <f t="shared" si="702"/>
        <v>-1</v>
      </c>
      <c r="CM446" s="55">
        <f t="shared" si="702"/>
        <v>0</v>
      </c>
      <c r="CN446" s="55">
        <f t="shared" si="702"/>
        <v>0</v>
      </c>
      <c r="CO446" s="55">
        <f t="shared" si="702"/>
        <v>24403</v>
      </c>
      <c r="CP446" s="55">
        <f t="shared" si="702"/>
        <v>0</v>
      </c>
      <c r="CQ446" s="55">
        <f t="shared" ref="CQ446:CX446" si="703">CQ447+CQ448</f>
        <v>0</v>
      </c>
      <c r="CR446" s="55">
        <f t="shared" si="703"/>
        <v>0</v>
      </c>
      <c r="CS446" s="55">
        <f t="shared" si="703"/>
        <v>0</v>
      </c>
      <c r="CT446" s="55">
        <f t="shared" si="703"/>
        <v>0</v>
      </c>
      <c r="CU446" s="55">
        <f t="shared" si="703"/>
        <v>0</v>
      </c>
      <c r="CV446" s="55">
        <f t="shared" si="703"/>
        <v>0</v>
      </c>
      <c r="CW446" s="55">
        <f t="shared" si="703"/>
        <v>24403</v>
      </c>
      <c r="CX446" s="55">
        <f t="shared" si="703"/>
        <v>0</v>
      </c>
      <c r="CY446" s="55">
        <f t="shared" ref="CY446:DF446" si="704">CY447+CY448</f>
        <v>0</v>
      </c>
      <c r="CZ446" s="55">
        <f t="shared" si="704"/>
        <v>0</v>
      </c>
      <c r="DA446" s="55">
        <f t="shared" si="704"/>
        <v>0</v>
      </c>
      <c r="DB446" s="55">
        <f t="shared" si="704"/>
        <v>0</v>
      </c>
      <c r="DC446" s="55">
        <f t="shared" si="704"/>
        <v>0</v>
      </c>
      <c r="DD446" s="55">
        <f t="shared" si="704"/>
        <v>0</v>
      </c>
      <c r="DE446" s="55">
        <f t="shared" si="704"/>
        <v>24403</v>
      </c>
      <c r="DF446" s="55">
        <f t="shared" si="704"/>
        <v>0</v>
      </c>
    </row>
    <row r="447" spans="1:110" s="18" customFormat="1" ht="33">
      <c r="A447" s="63" t="s">
        <v>136</v>
      </c>
      <c r="B447" s="64" t="s">
        <v>143</v>
      </c>
      <c r="C447" s="64" t="s">
        <v>143</v>
      </c>
      <c r="D447" s="65" t="s">
        <v>81</v>
      </c>
      <c r="E447" s="64" t="s">
        <v>137</v>
      </c>
      <c r="F447" s="55">
        <v>26550</v>
      </c>
      <c r="G447" s="55">
        <f>H447-F447</f>
        <v>4147</v>
      </c>
      <c r="H447" s="73">
        <f>30697</f>
        <v>30697</v>
      </c>
      <c r="I447" s="73"/>
      <c r="J447" s="73">
        <f>33007</f>
        <v>33007</v>
      </c>
      <c r="K447" s="73">
        <v>-489</v>
      </c>
      <c r="L447" s="73">
        <v>-524</v>
      </c>
      <c r="M447" s="55">
        <v>32483</v>
      </c>
      <c r="N447" s="55">
        <f>O447-M447</f>
        <v>-10003</v>
      </c>
      <c r="O447" s="55">
        <v>22480</v>
      </c>
      <c r="P447" s="55"/>
      <c r="Q447" s="55">
        <v>23114</v>
      </c>
      <c r="R447" s="106"/>
      <c r="S447" s="106"/>
      <c r="T447" s="55">
        <f>O447+R447</f>
        <v>22480</v>
      </c>
      <c r="U447" s="55">
        <f>Q447+S447</f>
        <v>23114</v>
      </c>
      <c r="V447" s="106"/>
      <c r="W447" s="106"/>
      <c r="X447" s="55">
        <f>T447+V447</f>
        <v>22480</v>
      </c>
      <c r="Y447" s="55">
        <f>U447+W447</f>
        <v>23114</v>
      </c>
      <c r="Z447" s="106"/>
      <c r="AA447" s="55">
        <f>X447+Z447</f>
        <v>22480</v>
      </c>
      <c r="AB447" s="55">
        <f>Y447</f>
        <v>23114</v>
      </c>
      <c r="AC447" s="106"/>
      <c r="AD447" s="106"/>
      <c r="AE447" s="106"/>
      <c r="AF447" s="55">
        <f>AA447+AC447</f>
        <v>22480</v>
      </c>
      <c r="AG447" s="106"/>
      <c r="AH447" s="55">
        <f>AB447</f>
        <v>23114</v>
      </c>
      <c r="AI447" s="106"/>
      <c r="AJ447" s="106"/>
      <c r="AK447" s="55">
        <f>AF447+AI447</f>
        <v>22480</v>
      </c>
      <c r="AL447" s="55">
        <f>AG447</f>
        <v>0</v>
      </c>
      <c r="AM447" s="55">
        <f>AN447-AK447</f>
        <v>2262</v>
      </c>
      <c r="AN447" s="55">
        <f>23978+764</f>
        <v>24742</v>
      </c>
      <c r="AO447" s="106"/>
      <c r="AP447" s="106"/>
      <c r="AQ447" s="55">
        <f>AN447+AP447</f>
        <v>24742</v>
      </c>
      <c r="AR447" s="56">
        <f>AO447</f>
        <v>0</v>
      </c>
      <c r="AS447" s="106"/>
      <c r="AT447" s="55">
        <f>AQ447+AS447</f>
        <v>24742</v>
      </c>
      <c r="AU447" s="56">
        <f>AR447</f>
        <v>0</v>
      </c>
      <c r="AV447" s="106"/>
      <c r="AW447" s="106"/>
      <c r="AX447" s="106"/>
      <c r="AY447" s="55">
        <f>AT447+AV447+AW447+AX447</f>
        <v>24742</v>
      </c>
      <c r="AZ447" s="55">
        <f>AU447+AX447</f>
        <v>0</v>
      </c>
      <c r="BA447" s="106"/>
      <c r="BB447" s="106"/>
      <c r="BC447" s="56">
        <f>-308</f>
        <v>-308</v>
      </c>
      <c r="BD447" s="106"/>
      <c r="BE447" s="55">
        <f>AY447+BA447+BB447+BC447+BD447</f>
        <v>24434</v>
      </c>
      <c r="BF447" s="55">
        <f>AZ447+BD447</f>
        <v>0</v>
      </c>
      <c r="BG447" s="55"/>
      <c r="BH447" s="55"/>
      <c r="BI447" s="108"/>
      <c r="BJ447" s="108"/>
      <c r="BK447" s="108"/>
      <c r="BL447" s="55">
        <f>BE447+BG447+BH447+BI447+BJ447+BK447</f>
        <v>24434</v>
      </c>
      <c r="BM447" s="55">
        <f>BF447+BK447</f>
        <v>0</v>
      </c>
      <c r="BN447" s="106"/>
      <c r="BO447" s="106"/>
      <c r="BP447" s="106"/>
      <c r="BQ447" s="106"/>
      <c r="BR447" s="55">
        <f>BL447+BN447+BO447+BP447+BQ447</f>
        <v>24434</v>
      </c>
      <c r="BS447" s="55">
        <f>BM447+BQ447</f>
        <v>0</v>
      </c>
      <c r="BT447" s="107"/>
      <c r="BU447" s="107"/>
      <c r="BV447" s="107"/>
      <c r="BW447" s="107"/>
      <c r="BX447" s="107"/>
      <c r="BY447" s="55">
        <f>BR447+BT447+BU447+BV447+BW447+BX447</f>
        <v>24434</v>
      </c>
      <c r="BZ447" s="55">
        <f>BS447+BX447</f>
        <v>0</v>
      </c>
      <c r="CA447" s="106"/>
      <c r="CB447" s="106"/>
      <c r="CC447" s="106"/>
      <c r="CD447" s="106"/>
      <c r="CE447" s="106"/>
      <c r="CF447" s="55">
        <f>BY447+CA447+CB447+CC447+CE447</f>
        <v>24434</v>
      </c>
      <c r="CG447" s="55">
        <f>BZ447+CE447</f>
        <v>0</v>
      </c>
      <c r="CH447" s="106"/>
      <c r="CI447" s="106"/>
      <c r="CJ447" s="56"/>
      <c r="CK447" s="56">
        <v>-30</v>
      </c>
      <c r="CL447" s="56">
        <v>-1</v>
      </c>
      <c r="CM447" s="106"/>
      <c r="CN447" s="106"/>
      <c r="CO447" s="55">
        <f>CF447+CH447+CI447+CJ447+CK447+CL447+CM447+CN447</f>
        <v>24403</v>
      </c>
      <c r="CP447" s="55">
        <f>CG447+CN447</f>
        <v>0</v>
      </c>
      <c r="CQ447" s="55"/>
      <c r="CR447" s="106"/>
      <c r="CS447" s="106"/>
      <c r="CT447" s="106"/>
      <c r="CU447" s="106"/>
      <c r="CV447" s="106"/>
      <c r="CW447" s="55">
        <f>CO447+CQ447+CR447+CS447+CT447+CU447+CV447</f>
        <v>24403</v>
      </c>
      <c r="CX447" s="55">
        <f>CP447+CV447</f>
        <v>0</v>
      </c>
      <c r="CY447" s="55"/>
      <c r="CZ447" s="106"/>
      <c r="DA447" s="106"/>
      <c r="DB447" s="106"/>
      <c r="DC447" s="106"/>
      <c r="DD447" s="106"/>
      <c r="DE447" s="55">
        <f>CW447+CY447+CZ447+DA447+DB447+DC447+DD447</f>
        <v>24403</v>
      </c>
      <c r="DF447" s="55">
        <f>CX447+DD447</f>
        <v>0</v>
      </c>
    </row>
    <row r="448" spans="1:110" s="18" customFormat="1" ht="66" hidden="1">
      <c r="A448" s="63" t="s">
        <v>248</v>
      </c>
      <c r="B448" s="64" t="s">
        <v>143</v>
      </c>
      <c r="C448" s="64" t="s">
        <v>143</v>
      </c>
      <c r="D448" s="65" t="s">
        <v>247</v>
      </c>
      <c r="E448" s="64"/>
      <c r="F448" s="55"/>
      <c r="G448" s="55">
        <f>G449</f>
        <v>0</v>
      </c>
      <c r="H448" s="55">
        <f>H449</f>
        <v>0</v>
      </c>
      <c r="I448" s="55">
        <f>I449</f>
        <v>0</v>
      </c>
      <c r="J448" s="55">
        <f>J449</f>
        <v>0</v>
      </c>
      <c r="K448" s="127"/>
      <c r="L448" s="127"/>
      <c r="M448" s="127"/>
      <c r="N448" s="127"/>
      <c r="O448" s="127"/>
      <c r="P448" s="127"/>
      <c r="Q448" s="127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7"/>
      <c r="AL448" s="107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8"/>
      <c r="BH448" s="108"/>
      <c r="BI448" s="108"/>
      <c r="BJ448" s="108"/>
      <c r="BK448" s="108"/>
      <c r="BL448" s="108"/>
      <c r="BM448" s="108"/>
      <c r="BN448" s="106"/>
      <c r="BO448" s="106"/>
      <c r="BP448" s="106"/>
      <c r="BQ448" s="106"/>
      <c r="BR448" s="106"/>
      <c r="BS448" s="106"/>
      <c r="BT448" s="107"/>
      <c r="BU448" s="107"/>
      <c r="BV448" s="107"/>
      <c r="BW448" s="107"/>
      <c r="BX448" s="107"/>
      <c r="BY448" s="107"/>
      <c r="BZ448" s="107"/>
      <c r="CA448" s="106"/>
      <c r="CB448" s="106"/>
      <c r="CC448" s="106"/>
      <c r="CD448" s="106"/>
      <c r="CE448" s="106"/>
      <c r="CF448" s="106"/>
      <c r="CG448" s="106"/>
      <c r="CH448" s="106"/>
      <c r="CI448" s="106"/>
      <c r="CJ448" s="106"/>
      <c r="CK448" s="106"/>
      <c r="CL448" s="106"/>
      <c r="CM448" s="106"/>
      <c r="CN448" s="106"/>
      <c r="CO448" s="106"/>
      <c r="CP448" s="106"/>
      <c r="CQ448" s="106"/>
      <c r="CR448" s="106"/>
      <c r="CS448" s="106"/>
      <c r="CT448" s="106"/>
      <c r="CU448" s="106"/>
      <c r="CV448" s="106"/>
      <c r="CW448" s="106"/>
      <c r="CX448" s="106"/>
      <c r="CY448" s="106"/>
      <c r="CZ448" s="106"/>
      <c r="DA448" s="106"/>
      <c r="DB448" s="106"/>
      <c r="DC448" s="106"/>
      <c r="DD448" s="106"/>
      <c r="DE448" s="106"/>
      <c r="DF448" s="106"/>
    </row>
    <row r="449" spans="1:110" s="18" customFormat="1" ht="82.5" hidden="1" customHeight="1">
      <c r="A449" s="89" t="s">
        <v>249</v>
      </c>
      <c r="B449" s="64" t="s">
        <v>143</v>
      </c>
      <c r="C449" s="64" t="s">
        <v>143</v>
      </c>
      <c r="D449" s="65" t="s">
        <v>247</v>
      </c>
      <c r="E449" s="64" t="s">
        <v>251</v>
      </c>
      <c r="F449" s="55"/>
      <c r="G449" s="55">
        <f>H449-F449</f>
        <v>0</v>
      </c>
      <c r="H449" s="73">
        <f>5989-5989</f>
        <v>0</v>
      </c>
      <c r="I449" s="73"/>
      <c r="J449" s="73">
        <f>6414-6414</f>
        <v>0</v>
      </c>
      <c r="K449" s="127"/>
      <c r="L449" s="127"/>
      <c r="M449" s="127"/>
      <c r="N449" s="127"/>
      <c r="O449" s="127"/>
      <c r="P449" s="127"/>
      <c r="Q449" s="127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7"/>
      <c r="AL449" s="107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8"/>
      <c r="BH449" s="108"/>
      <c r="BI449" s="108"/>
      <c r="BJ449" s="108"/>
      <c r="BK449" s="108"/>
      <c r="BL449" s="108"/>
      <c r="BM449" s="108"/>
      <c r="BN449" s="106"/>
      <c r="BO449" s="106"/>
      <c r="BP449" s="106"/>
      <c r="BQ449" s="106"/>
      <c r="BR449" s="106"/>
      <c r="BS449" s="106"/>
      <c r="BT449" s="107"/>
      <c r="BU449" s="107"/>
      <c r="BV449" s="107"/>
      <c r="BW449" s="107"/>
      <c r="BX449" s="107"/>
      <c r="BY449" s="107"/>
      <c r="BZ449" s="107"/>
      <c r="CA449" s="106"/>
      <c r="CB449" s="106"/>
      <c r="CC449" s="106"/>
      <c r="CD449" s="106"/>
      <c r="CE449" s="106"/>
      <c r="CF449" s="106"/>
      <c r="CG449" s="106"/>
      <c r="CH449" s="106"/>
      <c r="CI449" s="106"/>
      <c r="CJ449" s="106"/>
      <c r="CK449" s="106"/>
      <c r="CL449" s="106"/>
      <c r="CM449" s="106"/>
      <c r="CN449" s="106"/>
      <c r="CO449" s="106"/>
      <c r="CP449" s="106"/>
      <c r="CQ449" s="106"/>
      <c r="CR449" s="106"/>
      <c r="CS449" s="106"/>
      <c r="CT449" s="106"/>
      <c r="CU449" s="106"/>
      <c r="CV449" s="106"/>
      <c r="CW449" s="106"/>
      <c r="CX449" s="106"/>
      <c r="CY449" s="106"/>
      <c r="CZ449" s="106"/>
      <c r="DA449" s="106"/>
      <c r="DB449" s="106"/>
      <c r="DC449" s="106"/>
      <c r="DD449" s="106"/>
      <c r="DE449" s="106"/>
      <c r="DF449" s="106"/>
    </row>
    <row r="450" spans="1:110" s="18" customFormat="1" ht="36" customHeight="1">
      <c r="A450" s="63" t="s">
        <v>82</v>
      </c>
      <c r="B450" s="64" t="s">
        <v>143</v>
      </c>
      <c r="C450" s="64" t="s">
        <v>143</v>
      </c>
      <c r="D450" s="65" t="s">
        <v>83</v>
      </c>
      <c r="E450" s="64"/>
      <c r="F450" s="66">
        <f t="shared" ref="F450:BF450" si="705">F451</f>
        <v>5192</v>
      </c>
      <c r="G450" s="66">
        <f t="shared" si="705"/>
        <v>8701</v>
      </c>
      <c r="H450" s="66">
        <f t="shared" si="705"/>
        <v>13893</v>
      </c>
      <c r="I450" s="66">
        <f t="shared" si="705"/>
        <v>0</v>
      </c>
      <c r="J450" s="66">
        <f t="shared" si="705"/>
        <v>14880</v>
      </c>
      <c r="K450" s="66">
        <f t="shared" si="705"/>
        <v>0</v>
      </c>
      <c r="L450" s="66">
        <f t="shared" si="705"/>
        <v>0</v>
      </c>
      <c r="M450" s="66">
        <f t="shared" si="705"/>
        <v>14880</v>
      </c>
      <c r="N450" s="66">
        <f t="shared" si="705"/>
        <v>-9909</v>
      </c>
      <c r="O450" s="66">
        <f t="shared" si="705"/>
        <v>4971</v>
      </c>
      <c r="P450" s="66">
        <f t="shared" si="705"/>
        <v>4971</v>
      </c>
      <c r="Q450" s="66">
        <f t="shared" si="705"/>
        <v>4971</v>
      </c>
      <c r="R450" s="66">
        <f t="shared" si="705"/>
        <v>0</v>
      </c>
      <c r="S450" s="66">
        <f t="shared" si="705"/>
        <v>0</v>
      </c>
      <c r="T450" s="66">
        <f t="shared" si="705"/>
        <v>4971</v>
      </c>
      <c r="U450" s="66">
        <f t="shared" si="705"/>
        <v>4971</v>
      </c>
      <c r="V450" s="66">
        <f t="shared" si="705"/>
        <v>0</v>
      </c>
      <c r="W450" s="66">
        <f t="shared" si="705"/>
        <v>0</v>
      </c>
      <c r="X450" s="66">
        <f t="shared" si="705"/>
        <v>4971</v>
      </c>
      <c r="Y450" s="66">
        <f t="shared" si="705"/>
        <v>4971</v>
      </c>
      <c r="Z450" s="66">
        <f t="shared" si="705"/>
        <v>0</v>
      </c>
      <c r="AA450" s="66">
        <f t="shared" si="705"/>
        <v>4971</v>
      </c>
      <c r="AB450" s="66">
        <f t="shared" si="705"/>
        <v>4971</v>
      </c>
      <c r="AC450" s="66">
        <f t="shared" si="705"/>
        <v>0</v>
      </c>
      <c r="AD450" s="66">
        <f t="shared" si="705"/>
        <v>0</v>
      </c>
      <c r="AE450" s="66"/>
      <c r="AF450" s="66">
        <f t="shared" si="705"/>
        <v>4971</v>
      </c>
      <c r="AG450" s="66">
        <f t="shared" si="705"/>
        <v>0</v>
      </c>
      <c r="AH450" s="66">
        <f t="shared" si="705"/>
        <v>4971</v>
      </c>
      <c r="AI450" s="66">
        <f t="shared" si="705"/>
        <v>0</v>
      </c>
      <c r="AJ450" s="66">
        <f t="shared" si="705"/>
        <v>0</v>
      </c>
      <c r="AK450" s="66">
        <f t="shared" si="705"/>
        <v>4971</v>
      </c>
      <c r="AL450" s="66">
        <f t="shared" si="705"/>
        <v>0</v>
      </c>
      <c r="AM450" s="66">
        <f t="shared" si="705"/>
        <v>4280</v>
      </c>
      <c r="AN450" s="66">
        <f t="shared" si="705"/>
        <v>9251</v>
      </c>
      <c r="AO450" s="66">
        <f t="shared" si="705"/>
        <v>0</v>
      </c>
      <c r="AP450" s="66">
        <f t="shared" si="705"/>
        <v>0</v>
      </c>
      <c r="AQ450" s="66">
        <f t="shared" si="705"/>
        <v>9251</v>
      </c>
      <c r="AR450" s="66">
        <f t="shared" si="705"/>
        <v>0</v>
      </c>
      <c r="AS450" s="66">
        <f t="shared" si="705"/>
        <v>0</v>
      </c>
      <c r="AT450" s="66">
        <f t="shared" si="705"/>
        <v>9251</v>
      </c>
      <c r="AU450" s="66">
        <f t="shared" si="705"/>
        <v>0</v>
      </c>
      <c r="AV450" s="66">
        <f t="shared" si="705"/>
        <v>0</v>
      </c>
      <c r="AW450" s="66">
        <f t="shared" si="705"/>
        <v>0</v>
      </c>
      <c r="AX450" s="66">
        <f t="shared" si="705"/>
        <v>0</v>
      </c>
      <c r="AY450" s="66">
        <f t="shared" si="705"/>
        <v>9251</v>
      </c>
      <c r="AZ450" s="66">
        <f t="shared" si="705"/>
        <v>0</v>
      </c>
      <c r="BA450" s="66">
        <f t="shared" si="705"/>
        <v>0</v>
      </c>
      <c r="BB450" s="66">
        <f t="shared" si="705"/>
        <v>0</v>
      </c>
      <c r="BC450" s="66">
        <f t="shared" si="705"/>
        <v>0</v>
      </c>
      <c r="BD450" s="66">
        <f t="shared" si="705"/>
        <v>0</v>
      </c>
      <c r="BE450" s="66">
        <f t="shared" si="705"/>
        <v>9251</v>
      </c>
      <c r="BF450" s="66">
        <f t="shared" si="705"/>
        <v>0</v>
      </c>
      <c r="BG450" s="66">
        <f>BG451+BG452</f>
        <v>0</v>
      </c>
      <c r="BH450" s="66">
        <f t="shared" ref="BH450:BS450" si="706">BH451+BH452</f>
        <v>0</v>
      </c>
      <c r="BI450" s="66">
        <f t="shared" si="706"/>
        <v>0</v>
      </c>
      <c r="BJ450" s="66">
        <f t="shared" si="706"/>
        <v>0</v>
      </c>
      <c r="BK450" s="66">
        <f t="shared" si="706"/>
        <v>6947</v>
      </c>
      <c r="BL450" s="66">
        <f t="shared" si="706"/>
        <v>16198</v>
      </c>
      <c r="BM450" s="66">
        <f t="shared" si="706"/>
        <v>6947</v>
      </c>
      <c r="BN450" s="66">
        <f t="shared" si="706"/>
        <v>0</v>
      </c>
      <c r="BO450" s="66">
        <f t="shared" si="706"/>
        <v>0</v>
      </c>
      <c r="BP450" s="66">
        <f t="shared" si="706"/>
        <v>0</v>
      </c>
      <c r="BQ450" s="66">
        <f t="shared" si="706"/>
        <v>0</v>
      </c>
      <c r="BR450" s="66">
        <f t="shared" si="706"/>
        <v>16198</v>
      </c>
      <c r="BS450" s="66">
        <f t="shared" si="706"/>
        <v>6947</v>
      </c>
      <c r="BT450" s="66">
        <f t="shared" ref="BT450:DF450" si="707">BT451+BT452</f>
        <v>-3517</v>
      </c>
      <c r="BU450" s="66">
        <f>BU451+BU452</f>
        <v>0</v>
      </c>
      <c r="BV450" s="66">
        <f>BV451+BV452</f>
        <v>-46</v>
      </c>
      <c r="BW450" s="66">
        <f>BW451+BW452</f>
        <v>0</v>
      </c>
      <c r="BX450" s="66">
        <f>BX451+BX452</f>
        <v>0</v>
      </c>
      <c r="BY450" s="66">
        <f t="shared" si="707"/>
        <v>12635</v>
      </c>
      <c r="BZ450" s="66">
        <f t="shared" si="707"/>
        <v>6947</v>
      </c>
      <c r="CA450" s="66">
        <f t="shared" si="707"/>
        <v>0</v>
      </c>
      <c r="CB450" s="66">
        <f t="shared" si="707"/>
        <v>0</v>
      </c>
      <c r="CC450" s="66">
        <f t="shared" si="707"/>
        <v>0</v>
      </c>
      <c r="CD450" s="66">
        <f>CD451+CD452</f>
        <v>0</v>
      </c>
      <c r="CE450" s="66">
        <f t="shared" si="707"/>
        <v>0</v>
      </c>
      <c r="CF450" s="66">
        <f t="shared" si="707"/>
        <v>12635</v>
      </c>
      <c r="CG450" s="66">
        <f t="shared" si="707"/>
        <v>6947</v>
      </c>
      <c r="CH450" s="66">
        <f t="shared" si="707"/>
        <v>0</v>
      </c>
      <c r="CI450" s="66">
        <f t="shared" si="707"/>
        <v>0</v>
      </c>
      <c r="CJ450" s="66">
        <f t="shared" si="707"/>
        <v>0</v>
      </c>
      <c r="CK450" s="66"/>
      <c r="CL450" s="66"/>
      <c r="CM450" s="66">
        <f t="shared" si="707"/>
        <v>0</v>
      </c>
      <c r="CN450" s="66">
        <f t="shared" si="707"/>
        <v>0</v>
      </c>
      <c r="CO450" s="66">
        <f t="shared" si="707"/>
        <v>12635</v>
      </c>
      <c r="CP450" s="66">
        <f t="shared" si="707"/>
        <v>6947</v>
      </c>
      <c r="CQ450" s="66">
        <f t="shared" si="707"/>
        <v>0</v>
      </c>
      <c r="CR450" s="66">
        <f t="shared" si="707"/>
        <v>0</v>
      </c>
      <c r="CS450" s="66">
        <f t="shared" si="707"/>
        <v>-207</v>
      </c>
      <c r="CT450" s="66">
        <f t="shared" si="707"/>
        <v>0</v>
      </c>
      <c r="CU450" s="66">
        <f t="shared" si="707"/>
        <v>0</v>
      </c>
      <c r="CV450" s="66">
        <f t="shared" si="707"/>
        <v>0</v>
      </c>
      <c r="CW450" s="66">
        <f t="shared" si="707"/>
        <v>12428</v>
      </c>
      <c r="CX450" s="66">
        <f t="shared" si="707"/>
        <v>6947</v>
      </c>
      <c r="CY450" s="66">
        <f t="shared" si="707"/>
        <v>0</v>
      </c>
      <c r="CZ450" s="66">
        <f t="shared" si="707"/>
        <v>0</v>
      </c>
      <c r="DA450" s="66">
        <f t="shared" si="707"/>
        <v>0</v>
      </c>
      <c r="DB450" s="66">
        <f t="shared" si="707"/>
        <v>0</v>
      </c>
      <c r="DC450" s="66">
        <f t="shared" si="707"/>
        <v>0</v>
      </c>
      <c r="DD450" s="66">
        <f t="shared" si="707"/>
        <v>0</v>
      </c>
      <c r="DE450" s="66">
        <f t="shared" si="707"/>
        <v>12428</v>
      </c>
      <c r="DF450" s="66">
        <f t="shared" si="707"/>
        <v>6947</v>
      </c>
    </row>
    <row r="451" spans="1:110" s="18" customFormat="1" ht="57.75" customHeight="1">
      <c r="A451" s="63" t="s">
        <v>144</v>
      </c>
      <c r="B451" s="64" t="s">
        <v>143</v>
      </c>
      <c r="C451" s="64" t="s">
        <v>143</v>
      </c>
      <c r="D451" s="65" t="s">
        <v>83</v>
      </c>
      <c r="E451" s="64" t="s">
        <v>145</v>
      </c>
      <c r="F451" s="55">
        <v>5192</v>
      </c>
      <c r="G451" s="55">
        <f>H451-F451</f>
        <v>8701</v>
      </c>
      <c r="H451" s="73">
        <v>13893</v>
      </c>
      <c r="I451" s="73"/>
      <c r="J451" s="73">
        <v>14880</v>
      </c>
      <c r="K451" s="127"/>
      <c r="L451" s="127"/>
      <c r="M451" s="55">
        <v>14880</v>
      </c>
      <c r="N451" s="55">
        <f>O451-M451</f>
        <v>-9909</v>
      </c>
      <c r="O451" s="55">
        <v>4971</v>
      </c>
      <c r="P451" s="55">
        <v>4971</v>
      </c>
      <c r="Q451" s="55">
        <v>4971</v>
      </c>
      <c r="R451" s="106"/>
      <c r="S451" s="106"/>
      <c r="T451" s="55">
        <f>O451+R451</f>
        <v>4971</v>
      </c>
      <c r="U451" s="55">
        <f>Q451+S451</f>
        <v>4971</v>
      </c>
      <c r="V451" s="106"/>
      <c r="W451" s="106"/>
      <c r="X451" s="55">
        <f>T451+V451</f>
        <v>4971</v>
      </c>
      <c r="Y451" s="55">
        <f>U451+W451</f>
        <v>4971</v>
      </c>
      <c r="Z451" s="106"/>
      <c r="AA451" s="55">
        <f>X451+Z451</f>
        <v>4971</v>
      </c>
      <c r="AB451" s="55">
        <f>Y451</f>
        <v>4971</v>
      </c>
      <c r="AC451" s="106"/>
      <c r="AD451" s="106"/>
      <c r="AE451" s="106"/>
      <c r="AF451" s="55">
        <f>AA451+AC451</f>
        <v>4971</v>
      </c>
      <c r="AG451" s="106"/>
      <c r="AH451" s="55">
        <f>AB451</f>
        <v>4971</v>
      </c>
      <c r="AI451" s="106"/>
      <c r="AJ451" s="106"/>
      <c r="AK451" s="55">
        <f>AF451+AI451</f>
        <v>4971</v>
      </c>
      <c r="AL451" s="55">
        <f>AG451</f>
        <v>0</v>
      </c>
      <c r="AM451" s="55">
        <f>AN451-AK451</f>
        <v>4280</v>
      </c>
      <c r="AN451" s="55">
        <v>9251</v>
      </c>
      <c r="AO451" s="106"/>
      <c r="AP451" s="106"/>
      <c r="AQ451" s="55">
        <f>AN451+AP451</f>
        <v>9251</v>
      </c>
      <c r="AR451" s="56">
        <f>AO451</f>
        <v>0</v>
      </c>
      <c r="AS451" s="106"/>
      <c r="AT451" s="55">
        <f>AQ451+AS451</f>
        <v>9251</v>
      </c>
      <c r="AU451" s="56">
        <f>AR451</f>
        <v>0</v>
      </c>
      <c r="AV451" s="106"/>
      <c r="AW451" s="106"/>
      <c r="AX451" s="106"/>
      <c r="AY451" s="55">
        <f>AT451+AV451+AW451+AX451</f>
        <v>9251</v>
      </c>
      <c r="AZ451" s="55">
        <f>AU451+AX451</f>
        <v>0</v>
      </c>
      <c r="BA451" s="106"/>
      <c r="BB451" s="106"/>
      <c r="BC451" s="106"/>
      <c r="BD451" s="106"/>
      <c r="BE451" s="55">
        <f>AY451+BA451+BB451+BC451+BD451</f>
        <v>9251</v>
      </c>
      <c r="BF451" s="55">
        <f>AZ451+BD451</f>
        <v>0</v>
      </c>
      <c r="BG451" s="55"/>
      <c r="BH451" s="55"/>
      <c r="BI451" s="108"/>
      <c r="BJ451" s="108"/>
      <c r="BK451" s="108"/>
      <c r="BL451" s="55">
        <f>BE451+BG451+BH451+BI451+BJ451+BK451</f>
        <v>9251</v>
      </c>
      <c r="BM451" s="55">
        <f>BF451+BK451</f>
        <v>0</v>
      </c>
      <c r="BN451" s="106"/>
      <c r="BO451" s="106"/>
      <c r="BP451" s="106"/>
      <c r="BQ451" s="106"/>
      <c r="BR451" s="55">
        <f>BL451+BN451+BO451+BP451+BQ451</f>
        <v>9251</v>
      </c>
      <c r="BS451" s="55">
        <f>BM451+BQ451</f>
        <v>0</v>
      </c>
      <c r="BT451" s="55">
        <v>-3517</v>
      </c>
      <c r="BU451" s="107"/>
      <c r="BV451" s="55">
        <v>-46</v>
      </c>
      <c r="BW451" s="107"/>
      <c r="BX451" s="107"/>
      <c r="BY451" s="55">
        <f>BR451+BT451+BU451+BV451+BW451+BX451</f>
        <v>5688</v>
      </c>
      <c r="BZ451" s="55">
        <f>BS451+BX451</f>
        <v>0</v>
      </c>
      <c r="CA451" s="106"/>
      <c r="CB451" s="106"/>
      <c r="CC451" s="106"/>
      <c r="CD451" s="106"/>
      <c r="CE451" s="106"/>
      <c r="CF451" s="55">
        <f>BY451+CA451+CB451+CC451+CE451</f>
        <v>5688</v>
      </c>
      <c r="CG451" s="55">
        <f>BZ451+CE451</f>
        <v>0</v>
      </c>
      <c r="CH451" s="106"/>
      <c r="CI451" s="106"/>
      <c r="CJ451" s="106"/>
      <c r="CK451" s="106"/>
      <c r="CL451" s="106"/>
      <c r="CM451" s="106"/>
      <c r="CN451" s="106"/>
      <c r="CO451" s="55">
        <f>CF451+CH451+CI451+CJ451+CM451+CN451</f>
        <v>5688</v>
      </c>
      <c r="CP451" s="55">
        <f>CG451+CN451</f>
        <v>0</v>
      </c>
      <c r="CQ451" s="55"/>
      <c r="CR451" s="106"/>
      <c r="CS451" s="56">
        <v>-207</v>
      </c>
      <c r="CT451" s="106"/>
      <c r="CU451" s="106"/>
      <c r="CV451" s="106"/>
      <c r="CW451" s="55">
        <f>CO451+CQ451+CR451+CS451+CT451+CU451+CV451</f>
        <v>5481</v>
      </c>
      <c r="CX451" s="55">
        <f>CP451+CV451</f>
        <v>0</v>
      </c>
      <c r="CY451" s="55"/>
      <c r="CZ451" s="106"/>
      <c r="DA451" s="106"/>
      <c r="DB451" s="106"/>
      <c r="DC451" s="106"/>
      <c r="DD451" s="106"/>
      <c r="DE451" s="55">
        <f>CW451+CY451+CZ451+DA451+DB451+DC451+DD451</f>
        <v>5481</v>
      </c>
      <c r="DF451" s="55">
        <f>CX451+DD451</f>
        <v>0</v>
      </c>
    </row>
    <row r="452" spans="1:110" s="18" customFormat="1" ht="68.25" customHeight="1">
      <c r="A452" s="63" t="s">
        <v>352</v>
      </c>
      <c r="B452" s="64" t="s">
        <v>143</v>
      </c>
      <c r="C452" s="64" t="s">
        <v>143</v>
      </c>
      <c r="D452" s="65" t="s">
        <v>351</v>
      </c>
      <c r="E452" s="64"/>
      <c r="F452" s="55"/>
      <c r="G452" s="55"/>
      <c r="H452" s="73"/>
      <c r="I452" s="73"/>
      <c r="J452" s="73"/>
      <c r="K452" s="127"/>
      <c r="L452" s="127"/>
      <c r="M452" s="55"/>
      <c r="N452" s="55"/>
      <c r="O452" s="55"/>
      <c r="P452" s="55"/>
      <c r="Q452" s="55"/>
      <c r="R452" s="106"/>
      <c r="S452" s="106"/>
      <c r="T452" s="55"/>
      <c r="U452" s="55"/>
      <c r="V452" s="106"/>
      <c r="W452" s="106"/>
      <c r="X452" s="55"/>
      <c r="Y452" s="55"/>
      <c r="Z452" s="106"/>
      <c r="AA452" s="55"/>
      <c r="AB452" s="55"/>
      <c r="AC452" s="106"/>
      <c r="AD452" s="106"/>
      <c r="AE452" s="106"/>
      <c r="AF452" s="55"/>
      <c r="AG452" s="106"/>
      <c r="AH452" s="55"/>
      <c r="AI452" s="106"/>
      <c r="AJ452" s="106"/>
      <c r="AK452" s="55"/>
      <c r="AL452" s="55"/>
      <c r="AM452" s="55"/>
      <c r="AN452" s="55"/>
      <c r="AO452" s="106"/>
      <c r="AP452" s="106"/>
      <c r="AQ452" s="55"/>
      <c r="AR452" s="56"/>
      <c r="AS452" s="106"/>
      <c r="AT452" s="55"/>
      <c r="AU452" s="56"/>
      <c r="AV452" s="106"/>
      <c r="AW452" s="106"/>
      <c r="AX452" s="106"/>
      <c r="AY452" s="55"/>
      <c r="AZ452" s="55"/>
      <c r="BA452" s="106"/>
      <c r="BB452" s="106"/>
      <c r="BC452" s="106"/>
      <c r="BD452" s="106"/>
      <c r="BE452" s="55"/>
      <c r="BF452" s="55"/>
      <c r="BG452" s="55">
        <f>BG453</f>
        <v>0</v>
      </c>
      <c r="BH452" s="55">
        <f t="shared" ref="BH452:DF452" si="708">BH453</f>
        <v>0</v>
      </c>
      <c r="BI452" s="55">
        <f t="shared" si="708"/>
        <v>0</v>
      </c>
      <c r="BJ452" s="55">
        <f t="shared" si="708"/>
        <v>0</v>
      </c>
      <c r="BK452" s="55">
        <f t="shared" si="708"/>
        <v>6947</v>
      </c>
      <c r="BL452" s="55">
        <f t="shared" si="708"/>
        <v>6947</v>
      </c>
      <c r="BM452" s="55">
        <f t="shared" si="708"/>
        <v>6947</v>
      </c>
      <c r="BN452" s="55">
        <f t="shared" si="708"/>
        <v>0</v>
      </c>
      <c r="BO452" s="55">
        <f t="shared" si="708"/>
        <v>0</v>
      </c>
      <c r="BP452" s="55">
        <f t="shared" si="708"/>
        <v>0</v>
      </c>
      <c r="BQ452" s="55">
        <f t="shared" si="708"/>
        <v>0</v>
      </c>
      <c r="BR452" s="55">
        <f t="shared" si="708"/>
        <v>6947</v>
      </c>
      <c r="BS452" s="55">
        <f t="shared" si="708"/>
        <v>6947</v>
      </c>
      <c r="BT452" s="55">
        <f t="shared" si="708"/>
        <v>0</v>
      </c>
      <c r="BU452" s="55">
        <f t="shared" si="708"/>
        <v>0</v>
      </c>
      <c r="BV452" s="55">
        <f t="shared" si="708"/>
        <v>0</v>
      </c>
      <c r="BW452" s="55">
        <f t="shared" si="708"/>
        <v>0</v>
      </c>
      <c r="BX452" s="55">
        <f t="shared" si="708"/>
        <v>0</v>
      </c>
      <c r="BY452" s="55">
        <f t="shared" si="708"/>
        <v>6947</v>
      </c>
      <c r="BZ452" s="55">
        <f t="shared" si="708"/>
        <v>6947</v>
      </c>
      <c r="CA452" s="55">
        <f t="shared" si="708"/>
        <v>0</v>
      </c>
      <c r="CB452" s="55">
        <f t="shared" si="708"/>
        <v>0</v>
      </c>
      <c r="CC452" s="55">
        <f t="shared" si="708"/>
        <v>0</v>
      </c>
      <c r="CD452" s="55">
        <f t="shared" si="708"/>
        <v>0</v>
      </c>
      <c r="CE452" s="55">
        <f t="shared" si="708"/>
        <v>0</v>
      </c>
      <c r="CF452" s="55">
        <f t="shared" si="708"/>
        <v>6947</v>
      </c>
      <c r="CG452" s="55">
        <f t="shared" si="708"/>
        <v>6947</v>
      </c>
      <c r="CH452" s="55">
        <f t="shared" si="708"/>
        <v>0</v>
      </c>
      <c r="CI452" s="55">
        <f t="shared" si="708"/>
        <v>0</v>
      </c>
      <c r="CJ452" s="55">
        <f t="shared" si="708"/>
        <v>0</v>
      </c>
      <c r="CK452" s="55"/>
      <c r="CL452" s="55"/>
      <c r="CM452" s="55">
        <f t="shared" si="708"/>
        <v>0</v>
      </c>
      <c r="CN452" s="55">
        <f t="shared" si="708"/>
        <v>0</v>
      </c>
      <c r="CO452" s="55">
        <f t="shared" si="708"/>
        <v>6947</v>
      </c>
      <c r="CP452" s="55">
        <f t="shared" si="708"/>
        <v>6947</v>
      </c>
      <c r="CQ452" s="55">
        <f t="shared" si="708"/>
        <v>0</v>
      </c>
      <c r="CR452" s="55">
        <f t="shared" si="708"/>
        <v>0</v>
      </c>
      <c r="CS452" s="55">
        <f t="shared" si="708"/>
        <v>0</v>
      </c>
      <c r="CT452" s="55">
        <f t="shared" si="708"/>
        <v>0</v>
      </c>
      <c r="CU452" s="55">
        <f t="shared" si="708"/>
        <v>0</v>
      </c>
      <c r="CV452" s="55">
        <f t="shared" si="708"/>
        <v>0</v>
      </c>
      <c r="CW452" s="55">
        <f t="shared" si="708"/>
        <v>6947</v>
      </c>
      <c r="CX452" s="55">
        <f t="shared" si="708"/>
        <v>6947</v>
      </c>
      <c r="CY452" s="55">
        <f t="shared" si="708"/>
        <v>0</v>
      </c>
      <c r="CZ452" s="55">
        <f t="shared" si="708"/>
        <v>0</v>
      </c>
      <c r="DA452" s="55">
        <f t="shared" si="708"/>
        <v>0</v>
      </c>
      <c r="DB452" s="55">
        <f t="shared" si="708"/>
        <v>0</v>
      </c>
      <c r="DC452" s="55">
        <f t="shared" si="708"/>
        <v>0</v>
      </c>
      <c r="DD452" s="55">
        <f t="shared" si="708"/>
        <v>0</v>
      </c>
      <c r="DE452" s="55">
        <f t="shared" si="708"/>
        <v>6947</v>
      </c>
      <c r="DF452" s="55">
        <f t="shared" si="708"/>
        <v>6947</v>
      </c>
    </row>
    <row r="453" spans="1:110" s="18" customFormat="1" ht="51" customHeight="1">
      <c r="A453" s="63" t="s">
        <v>144</v>
      </c>
      <c r="B453" s="64" t="s">
        <v>143</v>
      </c>
      <c r="C453" s="64" t="s">
        <v>143</v>
      </c>
      <c r="D453" s="65" t="s">
        <v>351</v>
      </c>
      <c r="E453" s="64" t="s">
        <v>145</v>
      </c>
      <c r="F453" s="55"/>
      <c r="G453" s="55"/>
      <c r="H453" s="73"/>
      <c r="I453" s="73"/>
      <c r="J453" s="73"/>
      <c r="K453" s="127"/>
      <c r="L453" s="127"/>
      <c r="M453" s="55"/>
      <c r="N453" s="55"/>
      <c r="O453" s="55"/>
      <c r="P453" s="55"/>
      <c r="Q453" s="55"/>
      <c r="R453" s="106"/>
      <c r="S453" s="106"/>
      <c r="T453" s="55"/>
      <c r="U453" s="55"/>
      <c r="V453" s="106"/>
      <c r="W453" s="106"/>
      <c r="X453" s="55"/>
      <c r="Y453" s="55"/>
      <c r="Z453" s="106"/>
      <c r="AA453" s="55"/>
      <c r="AB453" s="55"/>
      <c r="AC453" s="106"/>
      <c r="AD453" s="106"/>
      <c r="AE453" s="106"/>
      <c r="AF453" s="55"/>
      <c r="AG453" s="106"/>
      <c r="AH453" s="55"/>
      <c r="AI453" s="106"/>
      <c r="AJ453" s="106"/>
      <c r="AK453" s="55"/>
      <c r="AL453" s="55"/>
      <c r="AM453" s="55"/>
      <c r="AN453" s="55"/>
      <c r="AO453" s="106"/>
      <c r="AP453" s="106"/>
      <c r="AQ453" s="55"/>
      <c r="AR453" s="56"/>
      <c r="AS453" s="106"/>
      <c r="AT453" s="55"/>
      <c r="AU453" s="56"/>
      <c r="AV453" s="106"/>
      <c r="AW453" s="106"/>
      <c r="AX453" s="106"/>
      <c r="AY453" s="55"/>
      <c r="AZ453" s="55"/>
      <c r="BA453" s="106"/>
      <c r="BB453" s="106"/>
      <c r="BC453" s="106"/>
      <c r="BD453" s="106"/>
      <c r="BE453" s="55"/>
      <c r="BF453" s="55"/>
      <c r="BG453" s="55"/>
      <c r="BH453" s="55"/>
      <c r="BI453" s="108"/>
      <c r="BJ453" s="108"/>
      <c r="BK453" s="55">
        <v>6947</v>
      </c>
      <c r="BL453" s="55">
        <f>BE453+BG453+BH453+BI453+BJ453+BK453</f>
        <v>6947</v>
      </c>
      <c r="BM453" s="55">
        <f>BF453+BK453</f>
        <v>6947</v>
      </c>
      <c r="BN453" s="106"/>
      <c r="BO453" s="106"/>
      <c r="BP453" s="106"/>
      <c r="BQ453" s="106"/>
      <c r="BR453" s="55">
        <f>BL453+BN453+BO453+BP453+BQ453</f>
        <v>6947</v>
      </c>
      <c r="BS453" s="55">
        <f>BM453+BQ453</f>
        <v>6947</v>
      </c>
      <c r="BT453" s="107"/>
      <c r="BU453" s="107"/>
      <c r="BV453" s="107"/>
      <c r="BW453" s="107"/>
      <c r="BX453" s="107"/>
      <c r="BY453" s="55">
        <f>BR453+BT453+BU453+BV453+BW453+BX453</f>
        <v>6947</v>
      </c>
      <c r="BZ453" s="55">
        <f>BS453+BX453</f>
        <v>6947</v>
      </c>
      <c r="CA453" s="106"/>
      <c r="CB453" s="106"/>
      <c r="CC453" s="106"/>
      <c r="CD453" s="106"/>
      <c r="CE453" s="106"/>
      <c r="CF453" s="55">
        <f>BY453+CA453+CB453+CC453+CE453</f>
        <v>6947</v>
      </c>
      <c r="CG453" s="55">
        <f>BZ453+CE453</f>
        <v>6947</v>
      </c>
      <c r="CH453" s="106"/>
      <c r="CI453" s="106"/>
      <c r="CJ453" s="106"/>
      <c r="CK453" s="106"/>
      <c r="CL453" s="106"/>
      <c r="CM453" s="106"/>
      <c r="CN453" s="106"/>
      <c r="CO453" s="55">
        <f>CF453+CH453+CI453+CJ453+CM453+CN453</f>
        <v>6947</v>
      </c>
      <c r="CP453" s="55">
        <f>CG453+CN453</f>
        <v>6947</v>
      </c>
      <c r="CQ453" s="55"/>
      <c r="CR453" s="106"/>
      <c r="CS453" s="106"/>
      <c r="CT453" s="106"/>
      <c r="CU453" s="106"/>
      <c r="CV453" s="106"/>
      <c r="CW453" s="55">
        <f>CO453+CQ453+CR453+CS453+CT453+CU453+CV453</f>
        <v>6947</v>
      </c>
      <c r="CX453" s="55">
        <f>CP453+CV453</f>
        <v>6947</v>
      </c>
      <c r="CY453" s="55"/>
      <c r="CZ453" s="106"/>
      <c r="DA453" s="106"/>
      <c r="DB453" s="106"/>
      <c r="DC453" s="106"/>
      <c r="DD453" s="106"/>
      <c r="DE453" s="55">
        <f>CW453+CY453+CZ453+DA453+DB453+DC453+DD453</f>
        <v>6947</v>
      </c>
      <c r="DF453" s="55">
        <f>CX453+DD453</f>
        <v>6947</v>
      </c>
    </row>
    <row r="454" spans="1:110" s="18" customFormat="1" ht="26.25" customHeight="1">
      <c r="A454" s="63" t="s">
        <v>223</v>
      </c>
      <c r="B454" s="64" t="s">
        <v>143</v>
      </c>
      <c r="C454" s="64" t="s">
        <v>143</v>
      </c>
      <c r="D454" s="65" t="s">
        <v>222</v>
      </c>
      <c r="E454" s="64"/>
      <c r="F454" s="55"/>
      <c r="G454" s="55"/>
      <c r="H454" s="73"/>
      <c r="I454" s="73"/>
      <c r="J454" s="73"/>
      <c r="K454" s="127"/>
      <c r="L454" s="127"/>
      <c r="M454" s="55"/>
      <c r="N454" s="55"/>
      <c r="O454" s="55"/>
      <c r="P454" s="55"/>
      <c r="Q454" s="55"/>
      <c r="R454" s="106"/>
      <c r="S454" s="106"/>
      <c r="T454" s="55"/>
      <c r="U454" s="55"/>
      <c r="V454" s="106"/>
      <c r="W454" s="106"/>
      <c r="X454" s="55"/>
      <c r="Y454" s="55"/>
      <c r="Z454" s="106"/>
      <c r="AA454" s="55"/>
      <c r="AB454" s="55"/>
      <c r="AC454" s="106"/>
      <c r="AD454" s="106"/>
      <c r="AE454" s="106"/>
      <c r="AF454" s="55"/>
      <c r="AG454" s="106"/>
      <c r="AH454" s="55"/>
      <c r="AI454" s="106"/>
      <c r="AJ454" s="106"/>
      <c r="AK454" s="55"/>
      <c r="AL454" s="55"/>
      <c r="AM454" s="55"/>
      <c r="AN454" s="55"/>
      <c r="AO454" s="106"/>
      <c r="AP454" s="106"/>
      <c r="AQ454" s="55"/>
      <c r="AR454" s="56"/>
      <c r="AS454" s="106"/>
      <c r="AT454" s="55"/>
      <c r="AU454" s="56"/>
      <c r="AV454" s="106"/>
      <c r="AW454" s="106"/>
      <c r="AX454" s="106"/>
      <c r="AY454" s="55"/>
      <c r="AZ454" s="55"/>
      <c r="BA454" s="106"/>
      <c r="BB454" s="106"/>
      <c r="BC454" s="106"/>
      <c r="BD454" s="106"/>
      <c r="BE454" s="55"/>
      <c r="BF454" s="55"/>
      <c r="BG454" s="55"/>
      <c r="BH454" s="55"/>
      <c r="BI454" s="108"/>
      <c r="BJ454" s="108"/>
      <c r="BK454" s="55"/>
      <c r="BL454" s="55"/>
      <c r="BM454" s="55"/>
      <c r="BN454" s="106"/>
      <c r="BO454" s="106"/>
      <c r="BP454" s="106"/>
      <c r="BQ454" s="106"/>
      <c r="BR454" s="55"/>
      <c r="BS454" s="55"/>
      <c r="BT454" s="107"/>
      <c r="BU454" s="107"/>
      <c r="BV454" s="107"/>
      <c r="BW454" s="107"/>
      <c r="BX454" s="107"/>
      <c r="BY454" s="55"/>
      <c r="BZ454" s="55"/>
      <c r="CA454" s="108">
        <f t="shared" ref="CA454:DF454" si="709">CA455</f>
        <v>0</v>
      </c>
      <c r="CB454" s="108">
        <f t="shared" si="709"/>
        <v>0</v>
      </c>
      <c r="CC454" s="108">
        <f t="shared" si="709"/>
        <v>0</v>
      </c>
      <c r="CD454" s="108">
        <f t="shared" si="709"/>
        <v>0</v>
      </c>
      <c r="CE454" s="108">
        <f t="shared" si="709"/>
        <v>0</v>
      </c>
      <c r="CF454" s="55">
        <f t="shared" si="709"/>
        <v>6112</v>
      </c>
      <c r="CG454" s="55">
        <f t="shared" si="709"/>
        <v>6112</v>
      </c>
      <c r="CH454" s="55">
        <f t="shared" si="709"/>
        <v>0</v>
      </c>
      <c r="CI454" s="55">
        <f t="shared" si="709"/>
        <v>0</v>
      </c>
      <c r="CJ454" s="55">
        <f t="shared" si="709"/>
        <v>0</v>
      </c>
      <c r="CK454" s="55"/>
      <c r="CL454" s="55"/>
      <c r="CM454" s="55">
        <f t="shared" si="709"/>
        <v>0</v>
      </c>
      <c r="CN454" s="55">
        <f t="shared" si="709"/>
        <v>0</v>
      </c>
      <c r="CO454" s="55">
        <f t="shared" si="709"/>
        <v>6112</v>
      </c>
      <c r="CP454" s="55">
        <f t="shared" si="709"/>
        <v>6112</v>
      </c>
      <c r="CQ454" s="55">
        <f t="shared" si="709"/>
        <v>0</v>
      </c>
      <c r="CR454" s="55">
        <f t="shared" si="709"/>
        <v>0</v>
      </c>
      <c r="CS454" s="55">
        <f t="shared" si="709"/>
        <v>0</v>
      </c>
      <c r="CT454" s="55">
        <f t="shared" si="709"/>
        <v>0</v>
      </c>
      <c r="CU454" s="55">
        <f t="shared" si="709"/>
        <v>0</v>
      </c>
      <c r="CV454" s="55">
        <f t="shared" si="709"/>
        <v>0</v>
      </c>
      <c r="CW454" s="55">
        <f t="shared" si="709"/>
        <v>6112</v>
      </c>
      <c r="CX454" s="55">
        <f t="shared" si="709"/>
        <v>6112</v>
      </c>
      <c r="CY454" s="55">
        <f t="shared" si="709"/>
        <v>0</v>
      </c>
      <c r="CZ454" s="55">
        <f t="shared" si="709"/>
        <v>0</v>
      </c>
      <c r="DA454" s="55">
        <f t="shared" si="709"/>
        <v>0</v>
      </c>
      <c r="DB454" s="55">
        <f t="shared" si="709"/>
        <v>0</v>
      </c>
      <c r="DC454" s="55">
        <f t="shared" si="709"/>
        <v>0</v>
      </c>
      <c r="DD454" s="55">
        <f t="shared" si="709"/>
        <v>79</v>
      </c>
      <c r="DE454" s="55">
        <f t="shared" si="709"/>
        <v>6191</v>
      </c>
      <c r="DF454" s="55">
        <f t="shared" si="709"/>
        <v>6191</v>
      </c>
    </row>
    <row r="455" spans="1:110" s="18" customFormat="1" ht="87" customHeight="1">
      <c r="A455" s="63" t="s">
        <v>430</v>
      </c>
      <c r="B455" s="64" t="s">
        <v>143</v>
      </c>
      <c r="C455" s="64" t="s">
        <v>143</v>
      </c>
      <c r="D455" s="65" t="s">
        <v>429</v>
      </c>
      <c r="E455" s="64"/>
      <c r="F455" s="55"/>
      <c r="G455" s="55"/>
      <c r="H455" s="73"/>
      <c r="I455" s="73"/>
      <c r="J455" s="73"/>
      <c r="K455" s="127"/>
      <c r="L455" s="127"/>
      <c r="M455" s="55"/>
      <c r="N455" s="55"/>
      <c r="O455" s="55"/>
      <c r="P455" s="55"/>
      <c r="Q455" s="55"/>
      <c r="R455" s="106"/>
      <c r="S455" s="106"/>
      <c r="T455" s="55"/>
      <c r="U455" s="55"/>
      <c r="V455" s="106"/>
      <c r="W455" s="106"/>
      <c r="X455" s="55"/>
      <c r="Y455" s="55"/>
      <c r="Z455" s="106"/>
      <c r="AA455" s="55"/>
      <c r="AB455" s="55"/>
      <c r="AC455" s="106"/>
      <c r="AD455" s="106"/>
      <c r="AE455" s="106"/>
      <c r="AF455" s="55"/>
      <c r="AG455" s="106"/>
      <c r="AH455" s="55"/>
      <c r="AI455" s="106"/>
      <c r="AJ455" s="106"/>
      <c r="AK455" s="55"/>
      <c r="AL455" s="55"/>
      <c r="AM455" s="55"/>
      <c r="AN455" s="55"/>
      <c r="AO455" s="106"/>
      <c r="AP455" s="106"/>
      <c r="AQ455" s="55"/>
      <c r="AR455" s="56"/>
      <c r="AS455" s="106"/>
      <c r="AT455" s="55"/>
      <c r="AU455" s="56"/>
      <c r="AV455" s="106"/>
      <c r="AW455" s="106"/>
      <c r="AX455" s="106"/>
      <c r="AY455" s="55"/>
      <c r="AZ455" s="55"/>
      <c r="BA455" s="106"/>
      <c r="BB455" s="106"/>
      <c r="BC455" s="106"/>
      <c r="BD455" s="106"/>
      <c r="BE455" s="55"/>
      <c r="BF455" s="55"/>
      <c r="BG455" s="55"/>
      <c r="BH455" s="55"/>
      <c r="BI455" s="108"/>
      <c r="BJ455" s="108"/>
      <c r="BK455" s="55"/>
      <c r="BL455" s="55"/>
      <c r="BM455" s="55"/>
      <c r="BN455" s="106"/>
      <c r="BO455" s="106"/>
      <c r="BP455" s="106"/>
      <c r="BQ455" s="106"/>
      <c r="BR455" s="55"/>
      <c r="BS455" s="55"/>
      <c r="BT455" s="107">
        <f t="shared" ref="BT455:DF455" si="710">BT456</f>
        <v>0</v>
      </c>
      <c r="BU455" s="107">
        <f t="shared" si="710"/>
        <v>0</v>
      </c>
      <c r="BV455" s="107">
        <f t="shared" si="710"/>
        <v>0</v>
      </c>
      <c r="BW455" s="107">
        <f t="shared" si="710"/>
        <v>0</v>
      </c>
      <c r="BX455" s="55">
        <f t="shared" si="710"/>
        <v>6112</v>
      </c>
      <c r="BY455" s="55">
        <f t="shared" si="710"/>
        <v>6112</v>
      </c>
      <c r="BZ455" s="55">
        <f t="shared" si="710"/>
        <v>6112</v>
      </c>
      <c r="CA455" s="55">
        <f t="shared" si="710"/>
        <v>0</v>
      </c>
      <c r="CB455" s="55">
        <f t="shared" si="710"/>
        <v>0</v>
      </c>
      <c r="CC455" s="55">
        <f t="shared" si="710"/>
        <v>0</v>
      </c>
      <c r="CD455" s="55">
        <f t="shared" si="710"/>
        <v>0</v>
      </c>
      <c r="CE455" s="55">
        <f t="shared" si="710"/>
        <v>0</v>
      </c>
      <c r="CF455" s="55">
        <f t="shared" si="710"/>
        <v>6112</v>
      </c>
      <c r="CG455" s="55">
        <f t="shared" si="710"/>
        <v>6112</v>
      </c>
      <c r="CH455" s="55">
        <f t="shared" si="710"/>
        <v>0</v>
      </c>
      <c r="CI455" s="55">
        <f t="shared" si="710"/>
        <v>0</v>
      </c>
      <c r="CJ455" s="55">
        <f t="shared" si="710"/>
        <v>0</v>
      </c>
      <c r="CK455" s="55"/>
      <c r="CL455" s="55"/>
      <c r="CM455" s="55">
        <f t="shared" si="710"/>
        <v>0</v>
      </c>
      <c r="CN455" s="55">
        <f t="shared" si="710"/>
        <v>0</v>
      </c>
      <c r="CO455" s="55">
        <f t="shared" si="710"/>
        <v>6112</v>
      </c>
      <c r="CP455" s="55">
        <f t="shared" si="710"/>
        <v>6112</v>
      </c>
      <c r="CQ455" s="55">
        <f t="shared" si="710"/>
        <v>0</v>
      </c>
      <c r="CR455" s="55">
        <f t="shared" si="710"/>
        <v>0</v>
      </c>
      <c r="CS455" s="55">
        <f t="shared" si="710"/>
        <v>0</v>
      </c>
      <c r="CT455" s="55">
        <f t="shared" si="710"/>
        <v>0</v>
      </c>
      <c r="CU455" s="55">
        <f t="shared" si="710"/>
        <v>0</v>
      </c>
      <c r="CV455" s="55">
        <f t="shared" si="710"/>
        <v>0</v>
      </c>
      <c r="CW455" s="55">
        <f t="shared" si="710"/>
        <v>6112</v>
      </c>
      <c r="CX455" s="55">
        <f t="shared" si="710"/>
        <v>6112</v>
      </c>
      <c r="CY455" s="55">
        <f t="shared" si="710"/>
        <v>0</v>
      </c>
      <c r="CZ455" s="55">
        <f t="shared" si="710"/>
        <v>0</v>
      </c>
      <c r="DA455" s="55">
        <f t="shared" si="710"/>
        <v>0</v>
      </c>
      <c r="DB455" s="55">
        <f t="shared" si="710"/>
        <v>0</v>
      </c>
      <c r="DC455" s="55">
        <f t="shared" si="710"/>
        <v>0</v>
      </c>
      <c r="DD455" s="55">
        <f t="shared" si="710"/>
        <v>79</v>
      </c>
      <c r="DE455" s="55">
        <f t="shared" si="710"/>
        <v>6191</v>
      </c>
      <c r="DF455" s="55">
        <f t="shared" si="710"/>
        <v>6191</v>
      </c>
    </row>
    <row r="456" spans="1:110" s="18" customFormat="1" ht="57.75" customHeight="1">
      <c r="A456" s="63" t="s">
        <v>144</v>
      </c>
      <c r="B456" s="64" t="s">
        <v>143</v>
      </c>
      <c r="C456" s="64" t="s">
        <v>143</v>
      </c>
      <c r="D456" s="65" t="s">
        <v>429</v>
      </c>
      <c r="E456" s="64" t="s">
        <v>145</v>
      </c>
      <c r="F456" s="55"/>
      <c r="G456" s="55"/>
      <c r="H456" s="73"/>
      <c r="I456" s="73"/>
      <c r="J456" s="73"/>
      <c r="K456" s="127"/>
      <c r="L456" s="127"/>
      <c r="M456" s="55"/>
      <c r="N456" s="55"/>
      <c r="O456" s="55"/>
      <c r="P456" s="55"/>
      <c r="Q456" s="55"/>
      <c r="R456" s="106"/>
      <c r="S456" s="106"/>
      <c r="T456" s="55"/>
      <c r="U456" s="55"/>
      <c r="V456" s="106"/>
      <c r="W456" s="106"/>
      <c r="X456" s="55"/>
      <c r="Y456" s="55"/>
      <c r="Z456" s="106"/>
      <c r="AA456" s="55"/>
      <c r="AB456" s="55"/>
      <c r="AC456" s="106"/>
      <c r="AD456" s="106"/>
      <c r="AE456" s="106"/>
      <c r="AF456" s="55"/>
      <c r="AG456" s="106"/>
      <c r="AH456" s="55"/>
      <c r="AI456" s="106"/>
      <c r="AJ456" s="106"/>
      <c r="AK456" s="55"/>
      <c r="AL456" s="55"/>
      <c r="AM456" s="55"/>
      <c r="AN456" s="55"/>
      <c r="AO456" s="106"/>
      <c r="AP456" s="106"/>
      <c r="AQ456" s="55"/>
      <c r="AR456" s="56"/>
      <c r="AS456" s="106"/>
      <c r="AT456" s="55"/>
      <c r="AU456" s="56"/>
      <c r="AV456" s="106"/>
      <c r="AW456" s="106"/>
      <c r="AX456" s="106"/>
      <c r="AY456" s="55"/>
      <c r="AZ456" s="55"/>
      <c r="BA456" s="106"/>
      <c r="BB456" s="106"/>
      <c r="BC456" s="106"/>
      <c r="BD456" s="106"/>
      <c r="BE456" s="55"/>
      <c r="BF456" s="55"/>
      <c r="BG456" s="55"/>
      <c r="BH456" s="55"/>
      <c r="BI456" s="108"/>
      <c r="BJ456" s="108"/>
      <c r="BK456" s="55"/>
      <c r="BL456" s="55"/>
      <c r="BM456" s="55"/>
      <c r="BN456" s="106"/>
      <c r="BO456" s="106"/>
      <c r="BP456" s="106"/>
      <c r="BQ456" s="106"/>
      <c r="BR456" s="55"/>
      <c r="BS456" s="55"/>
      <c r="BT456" s="107"/>
      <c r="BU456" s="107"/>
      <c r="BV456" s="107"/>
      <c r="BW456" s="107"/>
      <c r="BX456" s="55">
        <v>6112</v>
      </c>
      <c r="BY456" s="55">
        <f>BR456+BT456+BU456+BV456+BW456+BX456</f>
        <v>6112</v>
      </c>
      <c r="BZ456" s="55">
        <f>BS456+BX456</f>
        <v>6112</v>
      </c>
      <c r="CA456" s="106"/>
      <c r="CB456" s="106"/>
      <c r="CC456" s="106"/>
      <c r="CD456" s="106"/>
      <c r="CE456" s="106"/>
      <c r="CF456" s="55">
        <f>BY456+CA456+CB456+CC456+CE456</f>
        <v>6112</v>
      </c>
      <c r="CG456" s="55">
        <f>BZ456+CE456</f>
        <v>6112</v>
      </c>
      <c r="CH456" s="106"/>
      <c r="CI456" s="106"/>
      <c r="CJ456" s="106"/>
      <c r="CK456" s="106"/>
      <c r="CL456" s="106"/>
      <c r="CM456" s="106"/>
      <c r="CN456" s="106"/>
      <c r="CO456" s="55">
        <f>CF456+CH456+CI456+CJ456+CM456+CN456</f>
        <v>6112</v>
      </c>
      <c r="CP456" s="55">
        <f>CG456+CN456</f>
        <v>6112</v>
      </c>
      <c r="CQ456" s="55"/>
      <c r="CR456" s="106"/>
      <c r="CS456" s="106"/>
      <c r="CT456" s="106"/>
      <c r="CU456" s="106"/>
      <c r="CV456" s="106"/>
      <c r="CW456" s="55">
        <f>CO456+CQ456+CR456+CS456+CT456+CU456+CV456</f>
        <v>6112</v>
      </c>
      <c r="CX456" s="55">
        <f>CP456+CV456</f>
        <v>6112</v>
      </c>
      <c r="CY456" s="55"/>
      <c r="CZ456" s="106"/>
      <c r="DA456" s="106"/>
      <c r="DB456" s="106"/>
      <c r="DC456" s="106"/>
      <c r="DD456" s="56">
        <v>79</v>
      </c>
      <c r="DE456" s="55">
        <f>CW456+CY456+CZ456+DA456+DB456+DC456+DD456</f>
        <v>6191</v>
      </c>
      <c r="DF456" s="55">
        <f>CX456+DD456</f>
        <v>6191</v>
      </c>
    </row>
    <row r="457" spans="1:110" s="18" customFormat="1" ht="36" customHeight="1">
      <c r="A457" s="63" t="s">
        <v>128</v>
      </c>
      <c r="B457" s="64" t="s">
        <v>143</v>
      </c>
      <c r="C457" s="64" t="s">
        <v>143</v>
      </c>
      <c r="D457" s="65" t="s">
        <v>129</v>
      </c>
      <c r="E457" s="64"/>
      <c r="F457" s="55">
        <f>F458</f>
        <v>12785</v>
      </c>
      <c r="G457" s="55">
        <f t="shared" ref="G457:M457" si="711">G458+G459</f>
        <v>8594</v>
      </c>
      <c r="H457" s="55">
        <f t="shared" si="711"/>
        <v>21379</v>
      </c>
      <c r="I457" s="55">
        <f t="shared" si="711"/>
        <v>0</v>
      </c>
      <c r="J457" s="55">
        <f t="shared" si="711"/>
        <v>22900</v>
      </c>
      <c r="K457" s="55">
        <f t="shared" si="711"/>
        <v>489</v>
      </c>
      <c r="L457" s="55">
        <f t="shared" si="711"/>
        <v>524</v>
      </c>
      <c r="M457" s="55">
        <f t="shared" si="711"/>
        <v>23424</v>
      </c>
      <c r="N457" s="55">
        <f t="shared" ref="N457:Y457" si="712">N458+N459+N461+N470+N466</f>
        <v>-15127</v>
      </c>
      <c r="O457" s="55">
        <f t="shared" si="712"/>
        <v>8297</v>
      </c>
      <c r="P457" s="55">
        <f t="shared" si="712"/>
        <v>0</v>
      </c>
      <c r="Q457" s="55">
        <f t="shared" si="712"/>
        <v>7663</v>
      </c>
      <c r="R457" s="55">
        <f t="shared" si="712"/>
        <v>0</v>
      </c>
      <c r="S457" s="55">
        <f t="shared" si="712"/>
        <v>0</v>
      </c>
      <c r="T457" s="55">
        <f t="shared" si="712"/>
        <v>8297</v>
      </c>
      <c r="U457" s="55">
        <f t="shared" si="712"/>
        <v>7663</v>
      </c>
      <c r="V457" s="55">
        <f t="shared" si="712"/>
        <v>0</v>
      </c>
      <c r="W457" s="55">
        <f t="shared" si="712"/>
        <v>0</v>
      </c>
      <c r="X457" s="55">
        <f t="shared" si="712"/>
        <v>8297</v>
      </c>
      <c r="Y457" s="55">
        <f t="shared" si="712"/>
        <v>7663</v>
      </c>
      <c r="Z457" s="55">
        <f>Z458+Z459+Z461+Z470+Z466</f>
        <v>0</v>
      </c>
      <c r="AA457" s="55">
        <f>AA458+AA459+AA461+AA470+AA466</f>
        <v>8297</v>
      </c>
      <c r="AB457" s="55">
        <f>AB458+AB459+AB461+AB470+AB466</f>
        <v>7663</v>
      </c>
      <c r="AC457" s="55">
        <f>AC458+AC459+AC461+AC470+AC466</f>
        <v>-830</v>
      </c>
      <c r="AD457" s="55">
        <f>AD458+AD459+AD461+AD470+AD466</f>
        <v>0</v>
      </c>
      <c r="AE457" s="55"/>
      <c r="AF457" s="55">
        <f t="shared" ref="AF457:AQ457" si="713">AF458+AF459+AF461+AF470+AF466</f>
        <v>7467</v>
      </c>
      <c r="AG457" s="55">
        <f t="shared" si="713"/>
        <v>0</v>
      </c>
      <c r="AH457" s="55">
        <f t="shared" si="713"/>
        <v>6833</v>
      </c>
      <c r="AI457" s="55">
        <f t="shared" si="713"/>
        <v>0</v>
      </c>
      <c r="AJ457" s="55">
        <f t="shared" si="713"/>
        <v>0</v>
      </c>
      <c r="AK457" s="55">
        <f t="shared" si="713"/>
        <v>7467</v>
      </c>
      <c r="AL457" s="55">
        <f t="shared" si="713"/>
        <v>0</v>
      </c>
      <c r="AM457" s="55">
        <f t="shared" si="713"/>
        <v>4059</v>
      </c>
      <c r="AN457" s="55">
        <f t="shared" si="713"/>
        <v>11526</v>
      </c>
      <c r="AO457" s="55">
        <f t="shared" si="713"/>
        <v>0</v>
      </c>
      <c r="AP457" s="55">
        <f t="shared" si="713"/>
        <v>0</v>
      </c>
      <c r="AQ457" s="55">
        <f t="shared" si="713"/>
        <v>11526</v>
      </c>
      <c r="AR457" s="55">
        <f>AR458+AR459+AR461+AR470+AR466</f>
        <v>0</v>
      </c>
      <c r="AS457" s="55">
        <f>AS458+AS459+AS461+AS470+AS466</f>
        <v>0</v>
      </c>
      <c r="AT457" s="55">
        <f>AT458+AT459+AT461+AT470+AT466</f>
        <v>11526</v>
      </c>
      <c r="AU457" s="55">
        <f t="shared" ref="AU457:AZ457" si="714">AU458+AU459+AU461+AU470+AU466</f>
        <v>0</v>
      </c>
      <c r="AV457" s="55">
        <f t="shared" si="714"/>
        <v>0</v>
      </c>
      <c r="AW457" s="55">
        <f t="shared" si="714"/>
        <v>0</v>
      </c>
      <c r="AX457" s="55">
        <f t="shared" si="714"/>
        <v>0</v>
      </c>
      <c r="AY457" s="55">
        <f t="shared" si="714"/>
        <v>11526</v>
      </c>
      <c r="AZ457" s="55">
        <f t="shared" si="714"/>
        <v>0</v>
      </c>
      <c r="BA457" s="55">
        <f t="shared" ref="BA457:BS457" si="715">BA458+BA459+BA461+BA470+BA466+BA473</f>
        <v>0</v>
      </c>
      <c r="BB457" s="55">
        <f t="shared" si="715"/>
        <v>0</v>
      </c>
      <c r="BC457" s="55">
        <f t="shared" si="715"/>
        <v>40</v>
      </c>
      <c r="BD457" s="55">
        <f t="shared" si="715"/>
        <v>0</v>
      </c>
      <c r="BE457" s="55">
        <f t="shared" si="715"/>
        <v>11566</v>
      </c>
      <c r="BF457" s="55">
        <f t="shared" si="715"/>
        <v>0</v>
      </c>
      <c r="BG457" s="55">
        <f t="shared" si="715"/>
        <v>0</v>
      </c>
      <c r="BH457" s="55">
        <f t="shared" si="715"/>
        <v>0</v>
      </c>
      <c r="BI457" s="55">
        <f t="shared" si="715"/>
        <v>0</v>
      </c>
      <c r="BJ457" s="55">
        <f t="shared" si="715"/>
        <v>0</v>
      </c>
      <c r="BK457" s="55">
        <f t="shared" si="715"/>
        <v>0</v>
      </c>
      <c r="BL457" s="55">
        <f t="shared" si="715"/>
        <v>11566</v>
      </c>
      <c r="BM457" s="55">
        <f t="shared" si="715"/>
        <v>0</v>
      </c>
      <c r="BN457" s="55">
        <f t="shared" si="715"/>
        <v>0</v>
      </c>
      <c r="BO457" s="55">
        <f t="shared" si="715"/>
        <v>0</v>
      </c>
      <c r="BP457" s="55">
        <f t="shared" si="715"/>
        <v>0</v>
      </c>
      <c r="BQ457" s="55">
        <f t="shared" si="715"/>
        <v>0</v>
      </c>
      <c r="BR457" s="55">
        <f t="shared" si="715"/>
        <v>11566</v>
      </c>
      <c r="BS457" s="55">
        <f t="shared" si="715"/>
        <v>0</v>
      </c>
      <c r="BT457" s="55">
        <f t="shared" ref="BT457:DF457" si="716">BT458+BT459+BT461+BT470+BT466+BT473</f>
        <v>0</v>
      </c>
      <c r="BU457" s="55">
        <f t="shared" si="716"/>
        <v>0</v>
      </c>
      <c r="BV457" s="55">
        <f t="shared" si="716"/>
        <v>0</v>
      </c>
      <c r="BW457" s="55">
        <f t="shared" si="716"/>
        <v>0</v>
      </c>
      <c r="BX457" s="55">
        <f t="shared" si="716"/>
        <v>0</v>
      </c>
      <c r="BY457" s="55">
        <f t="shared" si="716"/>
        <v>11566</v>
      </c>
      <c r="BZ457" s="55">
        <f t="shared" si="716"/>
        <v>0</v>
      </c>
      <c r="CA457" s="55">
        <f t="shared" si="716"/>
        <v>0</v>
      </c>
      <c r="CB457" s="55">
        <f t="shared" si="716"/>
        <v>0</v>
      </c>
      <c r="CC457" s="55">
        <f t="shared" si="716"/>
        <v>0</v>
      </c>
      <c r="CD457" s="55">
        <f>CD458+CD459+CD461+CD470+CD466+CD473</f>
        <v>0</v>
      </c>
      <c r="CE457" s="55">
        <f t="shared" si="716"/>
        <v>0</v>
      </c>
      <c r="CF457" s="55">
        <f t="shared" si="716"/>
        <v>11566</v>
      </c>
      <c r="CG457" s="55">
        <f t="shared" si="716"/>
        <v>0</v>
      </c>
      <c r="CH457" s="55">
        <f t="shared" si="716"/>
        <v>0</v>
      </c>
      <c r="CI457" s="55">
        <f t="shared" si="716"/>
        <v>0</v>
      </c>
      <c r="CJ457" s="55">
        <f t="shared" si="716"/>
        <v>0</v>
      </c>
      <c r="CK457" s="55"/>
      <c r="CL457" s="55"/>
      <c r="CM457" s="55">
        <f t="shared" si="716"/>
        <v>0</v>
      </c>
      <c r="CN457" s="55">
        <f t="shared" si="716"/>
        <v>0</v>
      </c>
      <c r="CO457" s="55">
        <f t="shared" si="716"/>
        <v>11566</v>
      </c>
      <c r="CP457" s="55">
        <f t="shared" si="716"/>
        <v>0</v>
      </c>
      <c r="CQ457" s="55">
        <f t="shared" si="716"/>
        <v>0</v>
      </c>
      <c r="CR457" s="55">
        <f t="shared" si="716"/>
        <v>0</v>
      </c>
      <c r="CS457" s="55">
        <f t="shared" si="716"/>
        <v>0</v>
      </c>
      <c r="CT457" s="55">
        <f t="shared" si="716"/>
        <v>0</v>
      </c>
      <c r="CU457" s="55">
        <f t="shared" si="716"/>
        <v>0</v>
      </c>
      <c r="CV457" s="55">
        <f t="shared" si="716"/>
        <v>0</v>
      </c>
      <c r="CW457" s="55">
        <f t="shared" si="716"/>
        <v>11566</v>
      </c>
      <c r="CX457" s="55">
        <f t="shared" si="716"/>
        <v>0</v>
      </c>
      <c r="CY457" s="55">
        <f t="shared" si="716"/>
        <v>0</v>
      </c>
      <c r="CZ457" s="55">
        <f t="shared" si="716"/>
        <v>0</v>
      </c>
      <c r="DA457" s="55">
        <f t="shared" si="716"/>
        <v>0</v>
      </c>
      <c r="DB457" s="55">
        <f t="shared" si="716"/>
        <v>0</v>
      </c>
      <c r="DC457" s="55">
        <f t="shared" si="716"/>
        <v>0</v>
      </c>
      <c r="DD457" s="55">
        <f t="shared" si="716"/>
        <v>0</v>
      </c>
      <c r="DE457" s="55">
        <f t="shared" si="716"/>
        <v>11566</v>
      </c>
      <c r="DF457" s="55">
        <f t="shared" si="716"/>
        <v>0</v>
      </c>
    </row>
    <row r="458" spans="1:110" s="18" customFormat="1" ht="60" hidden="1" customHeight="1">
      <c r="A458" s="63" t="s">
        <v>144</v>
      </c>
      <c r="B458" s="64" t="s">
        <v>143</v>
      </c>
      <c r="C458" s="64" t="s">
        <v>143</v>
      </c>
      <c r="D458" s="65" t="s">
        <v>129</v>
      </c>
      <c r="E458" s="64" t="s">
        <v>145</v>
      </c>
      <c r="F458" s="55">
        <v>12785</v>
      </c>
      <c r="G458" s="55">
        <f>H458-F458</f>
        <v>3461</v>
      </c>
      <c r="H458" s="73">
        <f>10599+5647</f>
        <v>16246</v>
      </c>
      <c r="I458" s="73"/>
      <c r="J458" s="73">
        <f>11352+6051</f>
        <v>17403</v>
      </c>
      <c r="K458" s="73">
        <v>489</v>
      </c>
      <c r="L458" s="73">
        <v>524</v>
      </c>
      <c r="M458" s="55">
        <v>17927</v>
      </c>
      <c r="N458" s="55">
        <f>O458-M458</f>
        <v>-17927</v>
      </c>
      <c r="O458" s="55"/>
      <c r="P458" s="55"/>
      <c r="Q458" s="55"/>
      <c r="R458" s="55"/>
      <c r="S458" s="55"/>
      <c r="T458" s="55"/>
      <c r="U458" s="55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7"/>
      <c r="AL458" s="107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8"/>
      <c r="BH458" s="108"/>
      <c r="BI458" s="108"/>
      <c r="BJ458" s="108"/>
      <c r="BK458" s="108"/>
      <c r="BL458" s="108"/>
      <c r="BM458" s="108"/>
      <c r="BN458" s="106"/>
      <c r="BO458" s="106"/>
      <c r="BP458" s="106"/>
      <c r="BQ458" s="106"/>
      <c r="BR458" s="106"/>
      <c r="BS458" s="106"/>
      <c r="BT458" s="107"/>
      <c r="BU458" s="107"/>
      <c r="BV458" s="107"/>
      <c r="BW458" s="107"/>
      <c r="BX458" s="107"/>
      <c r="BY458" s="107"/>
      <c r="BZ458" s="107"/>
      <c r="CA458" s="106"/>
      <c r="CB458" s="106"/>
      <c r="CC458" s="106"/>
      <c r="CD458" s="106"/>
      <c r="CE458" s="106"/>
      <c r="CF458" s="106"/>
      <c r="CG458" s="106"/>
      <c r="CH458" s="106"/>
      <c r="CI458" s="106"/>
      <c r="CJ458" s="106"/>
      <c r="CK458" s="106"/>
      <c r="CL458" s="106"/>
      <c r="CM458" s="106"/>
      <c r="CN458" s="106"/>
      <c r="CO458" s="106"/>
      <c r="CP458" s="106"/>
      <c r="CQ458" s="106"/>
      <c r="CR458" s="106"/>
      <c r="CS458" s="106"/>
      <c r="CT458" s="106"/>
      <c r="CU458" s="106"/>
      <c r="CV458" s="106"/>
      <c r="CW458" s="106"/>
      <c r="CX458" s="106"/>
      <c r="CY458" s="106"/>
      <c r="CZ458" s="106"/>
      <c r="DA458" s="106"/>
      <c r="DB458" s="106"/>
      <c r="DC458" s="106"/>
      <c r="DD458" s="106"/>
      <c r="DE458" s="106"/>
      <c r="DF458" s="106"/>
    </row>
    <row r="459" spans="1:110" s="18" customFormat="1" ht="72" hidden="1" customHeight="1">
      <c r="A459" s="63" t="s">
        <v>248</v>
      </c>
      <c r="B459" s="64" t="s">
        <v>143</v>
      </c>
      <c r="C459" s="64" t="s">
        <v>143</v>
      </c>
      <c r="D459" s="65" t="s">
        <v>277</v>
      </c>
      <c r="E459" s="64"/>
      <c r="F459" s="55"/>
      <c r="G459" s="55">
        <f t="shared" ref="G459:U459" si="717">G460</f>
        <v>5133</v>
      </c>
      <c r="H459" s="55">
        <f t="shared" si="717"/>
        <v>5133</v>
      </c>
      <c r="I459" s="55">
        <f t="shared" si="717"/>
        <v>0</v>
      </c>
      <c r="J459" s="55">
        <f t="shared" si="717"/>
        <v>5497</v>
      </c>
      <c r="K459" s="55">
        <f t="shared" si="717"/>
        <v>0</v>
      </c>
      <c r="L459" s="55">
        <f t="shared" si="717"/>
        <v>0</v>
      </c>
      <c r="M459" s="55">
        <f t="shared" si="717"/>
        <v>5497</v>
      </c>
      <c r="N459" s="55">
        <f t="shared" si="717"/>
        <v>-5497</v>
      </c>
      <c r="O459" s="55">
        <f t="shared" si="717"/>
        <v>0</v>
      </c>
      <c r="P459" s="55">
        <f t="shared" si="717"/>
        <v>0</v>
      </c>
      <c r="Q459" s="55">
        <f t="shared" si="717"/>
        <v>0</v>
      </c>
      <c r="R459" s="55">
        <f t="shared" si="717"/>
        <v>0</v>
      </c>
      <c r="S459" s="55">
        <f t="shared" si="717"/>
        <v>0</v>
      </c>
      <c r="T459" s="55">
        <f t="shared" si="717"/>
        <v>0</v>
      </c>
      <c r="U459" s="55">
        <f t="shared" si="717"/>
        <v>0</v>
      </c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7"/>
      <c r="AL459" s="107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8"/>
      <c r="BH459" s="108"/>
      <c r="BI459" s="108"/>
      <c r="BJ459" s="108"/>
      <c r="BK459" s="108"/>
      <c r="BL459" s="108"/>
      <c r="BM459" s="108"/>
      <c r="BN459" s="106"/>
      <c r="BO459" s="106"/>
      <c r="BP459" s="106"/>
      <c r="BQ459" s="106"/>
      <c r="BR459" s="106"/>
      <c r="BS459" s="106"/>
      <c r="BT459" s="107"/>
      <c r="BU459" s="107"/>
      <c r="BV459" s="107"/>
      <c r="BW459" s="107"/>
      <c r="BX459" s="107"/>
      <c r="BY459" s="107"/>
      <c r="BZ459" s="107"/>
      <c r="CA459" s="106"/>
      <c r="CB459" s="106"/>
      <c r="CC459" s="106"/>
      <c r="CD459" s="106"/>
      <c r="CE459" s="106"/>
      <c r="CF459" s="106"/>
      <c r="CG459" s="106"/>
      <c r="CH459" s="106"/>
      <c r="CI459" s="106"/>
      <c r="CJ459" s="106"/>
      <c r="CK459" s="106"/>
      <c r="CL459" s="106"/>
      <c r="CM459" s="106"/>
      <c r="CN459" s="106"/>
      <c r="CO459" s="106"/>
      <c r="CP459" s="106"/>
      <c r="CQ459" s="106"/>
      <c r="CR459" s="106"/>
      <c r="CS459" s="106"/>
      <c r="CT459" s="106"/>
      <c r="CU459" s="106"/>
      <c r="CV459" s="106"/>
      <c r="CW459" s="106"/>
      <c r="CX459" s="106"/>
      <c r="CY459" s="106"/>
      <c r="CZ459" s="106"/>
      <c r="DA459" s="106"/>
      <c r="DB459" s="106"/>
      <c r="DC459" s="106"/>
      <c r="DD459" s="106"/>
      <c r="DE459" s="106"/>
      <c r="DF459" s="106"/>
    </row>
    <row r="460" spans="1:110" s="18" customFormat="1" ht="87" hidden="1" customHeight="1">
      <c r="A460" s="63" t="s">
        <v>345</v>
      </c>
      <c r="B460" s="64" t="s">
        <v>143</v>
      </c>
      <c r="C460" s="64" t="s">
        <v>143</v>
      </c>
      <c r="D460" s="65" t="s">
        <v>277</v>
      </c>
      <c r="E460" s="64" t="s">
        <v>251</v>
      </c>
      <c r="F460" s="55"/>
      <c r="G460" s="55">
        <f>H460-F460</f>
        <v>5133</v>
      </c>
      <c r="H460" s="73">
        <v>5133</v>
      </c>
      <c r="I460" s="73"/>
      <c r="J460" s="73">
        <v>5497</v>
      </c>
      <c r="K460" s="127"/>
      <c r="L460" s="127"/>
      <c r="M460" s="55">
        <v>5497</v>
      </c>
      <c r="N460" s="55">
        <f>O460-M460</f>
        <v>-5497</v>
      </c>
      <c r="O460" s="55"/>
      <c r="P460" s="55"/>
      <c r="Q460" s="55"/>
      <c r="R460" s="55"/>
      <c r="S460" s="55"/>
      <c r="T460" s="55"/>
      <c r="U460" s="55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7"/>
      <c r="AL460" s="107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8"/>
      <c r="BH460" s="108"/>
      <c r="BI460" s="108"/>
      <c r="BJ460" s="108"/>
      <c r="BK460" s="108"/>
      <c r="BL460" s="108"/>
      <c r="BM460" s="108"/>
      <c r="BN460" s="106"/>
      <c r="BO460" s="106"/>
      <c r="BP460" s="106"/>
      <c r="BQ460" s="106"/>
      <c r="BR460" s="106"/>
      <c r="BS460" s="106"/>
      <c r="BT460" s="107"/>
      <c r="BU460" s="107"/>
      <c r="BV460" s="107"/>
      <c r="BW460" s="107"/>
      <c r="BX460" s="107"/>
      <c r="BY460" s="107"/>
      <c r="BZ460" s="107"/>
      <c r="CA460" s="106"/>
      <c r="CB460" s="106"/>
      <c r="CC460" s="106"/>
      <c r="CD460" s="106"/>
      <c r="CE460" s="106"/>
      <c r="CF460" s="106"/>
      <c r="CG460" s="106"/>
      <c r="CH460" s="106"/>
      <c r="CI460" s="106"/>
      <c r="CJ460" s="106"/>
      <c r="CK460" s="106"/>
      <c r="CL460" s="106"/>
      <c r="CM460" s="106"/>
      <c r="CN460" s="106"/>
      <c r="CO460" s="106"/>
      <c r="CP460" s="106"/>
      <c r="CQ460" s="106"/>
      <c r="CR460" s="106"/>
      <c r="CS460" s="106"/>
      <c r="CT460" s="106"/>
      <c r="CU460" s="106"/>
      <c r="CV460" s="106"/>
      <c r="CW460" s="106"/>
      <c r="CX460" s="106"/>
      <c r="CY460" s="106"/>
      <c r="CZ460" s="106"/>
      <c r="DA460" s="106"/>
      <c r="DB460" s="106"/>
      <c r="DC460" s="106"/>
      <c r="DD460" s="106"/>
      <c r="DE460" s="106"/>
      <c r="DF460" s="106"/>
    </row>
    <row r="461" spans="1:110" s="18" customFormat="1" ht="79.5" customHeight="1">
      <c r="A461" s="89" t="s">
        <v>348</v>
      </c>
      <c r="B461" s="64" t="s">
        <v>143</v>
      </c>
      <c r="C461" s="64" t="s">
        <v>143</v>
      </c>
      <c r="D461" s="65" t="s">
        <v>331</v>
      </c>
      <c r="E461" s="64"/>
      <c r="F461" s="55"/>
      <c r="G461" s="55"/>
      <c r="H461" s="73"/>
      <c r="I461" s="73"/>
      <c r="J461" s="73"/>
      <c r="K461" s="127"/>
      <c r="L461" s="127"/>
      <c r="M461" s="55"/>
      <c r="N461" s="55">
        <f t="shared" ref="N461:U461" si="718">N462+N464</f>
        <v>3728</v>
      </c>
      <c r="O461" s="55">
        <f t="shared" si="718"/>
        <v>3728</v>
      </c>
      <c r="P461" s="55">
        <f t="shared" si="718"/>
        <v>0</v>
      </c>
      <c r="Q461" s="55">
        <f t="shared" si="718"/>
        <v>3583</v>
      </c>
      <c r="R461" s="55">
        <f t="shared" si="718"/>
        <v>0</v>
      </c>
      <c r="S461" s="55">
        <f t="shared" si="718"/>
        <v>0</v>
      </c>
      <c r="T461" s="55">
        <f t="shared" si="718"/>
        <v>3728</v>
      </c>
      <c r="U461" s="55">
        <f t="shared" si="718"/>
        <v>3583</v>
      </c>
      <c r="V461" s="55">
        <f t="shared" ref="V461:AB461" si="719">V462+V464</f>
        <v>0</v>
      </c>
      <c r="W461" s="55">
        <f t="shared" si="719"/>
        <v>0</v>
      </c>
      <c r="X461" s="55">
        <f t="shared" si="719"/>
        <v>3728</v>
      </c>
      <c r="Y461" s="55">
        <f t="shared" si="719"/>
        <v>3583</v>
      </c>
      <c r="Z461" s="55">
        <f t="shared" si="719"/>
        <v>0</v>
      </c>
      <c r="AA461" s="55">
        <f t="shared" si="719"/>
        <v>3728</v>
      </c>
      <c r="AB461" s="55">
        <f t="shared" si="719"/>
        <v>3583</v>
      </c>
      <c r="AC461" s="55">
        <f>AC462+AC464</f>
        <v>-830</v>
      </c>
      <c r="AD461" s="55">
        <f>AD462+AD464</f>
        <v>0</v>
      </c>
      <c r="AE461" s="55"/>
      <c r="AF461" s="55">
        <f t="shared" ref="AF461:AK461" si="720">AF462+AF464</f>
        <v>2898</v>
      </c>
      <c r="AG461" s="55">
        <f t="shared" si="720"/>
        <v>0</v>
      </c>
      <c r="AH461" s="55">
        <f t="shared" si="720"/>
        <v>2753</v>
      </c>
      <c r="AI461" s="55">
        <f t="shared" si="720"/>
        <v>0</v>
      </c>
      <c r="AJ461" s="55">
        <f t="shared" si="720"/>
        <v>0</v>
      </c>
      <c r="AK461" s="55">
        <f t="shared" si="720"/>
        <v>2898</v>
      </c>
      <c r="AL461" s="55">
        <f t="shared" ref="AL461:AQ461" si="721">AL462+AL464</f>
        <v>0</v>
      </c>
      <c r="AM461" s="55">
        <f t="shared" si="721"/>
        <v>825</v>
      </c>
      <c r="AN461" s="55">
        <f t="shared" si="721"/>
        <v>3723</v>
      </c>
      <c r="AO461" s="55">
        <f t="shared" si="721"/>
        <v>0</v>
      </c>
      <c r="AP461" s="55">
        <f t="shared" si="721"/>
        <v>0</v>
      </c>
      <c r="AQ461" s="55">
        <f t="shared" si="721"/>
        <v>3723</v>
      </c>
      <c r="AR461" s="55">
        <f t="shared" ref="AR461:AY461" si="722">AR462+AR464</f>
        <v>0</v>
      </c>
      <c r="AS461" s="55">
        <f t="shared" si="722"/>
        <v>0</v>
      </c>
      <c r="AT461" s="55">
        <f t="shared" si="722"/>
        <v>3723</v>
      </c>
      <c r="AU461" s="55">
        <f t="shared" si="722"/>
        <v>0</v>
      </c>
      <c r="AV461" s="55">
        <f t="shared" si="722"/>
        <v>0</v>
      </c>
      <c r="AW461" s="55">
        <f t="shared" si="722"/>
        <v>0</v>
      </c>
      <c r="AX461" s="55">
        <f t="shared" si="722"/>
        <v>0</v>
      </c>
      <c r="AY461" s="55">
        <f t="shared" si="722"/>
        <v>3723</v>
      </c>
      <c r="AZ461" s="55">
        <f t="shared" ref="AZ461:BL461" si="723">AZ462+AZ464</f>
        <v>0</v>
      </c>
      <c r="BA461" s="55">
        <f t="shared" si="723"/>
        <v>0</v>
      </c>
      <c r="BB461" s="55">
        <f t="shared" si="723"/>
        <v>0</v>
      </c>
      <c r="BC461" s="55">
        <f t="shared" si="723"/>
        <v>0</v>
      </c>
      <c r="BD461" s="55">
        <f t="shared" si="723"/>
        <v>0</v>
      </c>
      <c r="BE461" s="55">
        <f t="shared" si="723"/>
        <v>3723</v>
      </c>
      <c r="BF461" s="55">
        <f t="shared" si="723"/>
        <v>0</v>
      </c>
      <c r="BG461" s="55">
        <f t="shared" si="723"/>
        <v>0</v>
      </c>
      <c r="BH461" s="55">
        <f t="shared" si="723"/>
        <v>0</v>
      </c>
      <c r="BI461" s="55">
        <f t="shared" si="723"/>
        <v>0</v>
      </c>
      <c r="BJ461" s="55">
        <f t="shared" si="723"/>
        <v>0</v>
      </c>
      <c r="BK461" s="55">
        <f t="shared" si="723"/>
        <v>0</v>
      </c>
      <c r="BL461" s="55">
        <f t="shared" si="723"/>
        <v>3723</v>
      </c>
      <c r="BM461" s="55">
        <f t="shared" ref="BM461:BS461" si="724">BM462+BM464</f>
        <v>0</v>
      </c>
      <c r="BN461" s="55">
        <f t="shared" si="724"/>
        <v>0</v>
      </c>
      <c r="BO461" s="55">
        <f t="shared" si="724"/>
        <v>0</v>
      </c>
      <c r="BP461" s="55">
        <f t="shared" si="724"/>
        <v>0</v>
      </c>
      <c r="BQ461" s="55">
        <f t="shared" si="724"/>
        <v>0</v>
      </c>
      <c r="BR461" s="55">
        <f t="shared" si="724"/>
        <v>3723</v>
      </c>
      <c r="BS461" s="55">
        <f t="shared" si="724"/>
        <v>0</v>
      </c>
      <c r="BT461" s="55">
        <f t="shared" ref="BT461:BY461" si="725">BT462+BT464</f>
        <v>0</v>
      </c>
      <c r="BU461" s="55">
        <f t="shared" si="725"/>
        <v>0</v>
      </c>
      <c r="BV461" s="55">
        <f t="shared" si="725"/>
        <v>0</v>
      </c>
      <c r="BW461" s="55">
        <f t="shared" si="725"/>
        <v>0</v>
      </c>
      <c r="BX461" s="55">
        <f t="shared" si="725"/>
        <v>0</v>
      </c>
      <c r="BY461" s="55">
        <f t="shared" si="725"/>
        <v>3723</v>
      </c>
      <c r="BZ461" s="55">
        <f t="shared" ref="BZ461:CO461" si="726">BZ462+BZ464</f>
        <v>0</v>
      </c>
      <c r="CA461" s="55">
        <f t="shared" si="726"/>
        <v>0</v>
      </c>
      <c r="CB461" s="55">
        <f t="shared" si="726"/>
        <v>0</v>
      </c>
      <c r="CC461" s="55">
        <f t="shared" si="726"/>
        <v>0</v>
      </c>
      <c r="CD461" s="55">
        <f>CD462+CD464</f>
        <v>0</v>
      </c>
      <c r="CE461" s="55">
        <f t="shared" si="726"/>
        <v>0</v>
      </c>
      <c r="CF461" s="55">
        <f t="shared" si="726"/>
        <v>3723</v>
      </c>
      <c r="CG461" s="55">
        <f t="shared" si="726"/>
        <v>0</v>
      </c>
      <c r="CH461" s="55">
        <f t="shared" si="726"/>
        <v>0</v>
      </c>
      <c r="CI461" s="55">
        <f t="shared" si="726"/>
        <v>0</v>
      </c>
      <c r="CJ461" s="55">
        <f t="shared" si="726"/>
        <v>0</v>
      </c>
      <c r="CK461" s="55"/>
      <c r="CL461" s="55"/>
      <c r="CM461" s="55">
        <f t="shared" si="726"/>
        <v>0</v>
      </c>
      <c r="CN461" s="55">
        <f t="shared" si="726"/>
        <v>0</v>
      </c>
      <c r="CO461" s="55">
        <f t="shared" si="726"/>
        <v>3723</v>
      </c>
      <c r="CP461" s="55">
        <f t="shared" ref="CP461:DF461" si="727">CP462+CP464</f>
        <v>0</v>
      </c>
      <c r="CQ461" s="55">
        <f t="shared" si="727"/>
        <v>0</v>
      </c>
      <c r="CR461" s="55">
        <f t="shared" si="727"/>
        <v>0</v>
      </c>
      <c r="CS461" s="55">
        <f t="shared" si="727"/>
        <v>0</v>
      </c>
      <c r="CT461" s="55">
        <f t="shared" si="727"/>
        <v>0</v>
      </c>
      <c r="CU461" s="55">
        <f t="shared" si="727"/>
        <v>0</v>
      </c>
      <c r="CV461" s="55">
        <f t="shared" si="727"/>
        <v>0</v>
      </c>
      <c r="CW461" s="55">
        <f t="shared" si="727"/>
        <v>3723</v>
      </c>
      <c r="CX461" s="55">
        <f t="shared" si="727"/>
        <v>0</v>
      </c>
      <c r="CY461" s="55">
        <f t="shared" si="727"/>
        <v>0</v>
      </c>
      <c r="CZ461" s="55">
        <f t="shared" si="727"/>
        <v>0</v>
      </c>
      <c r="DA461" s="55">
        <f t="shared" si="727"/>
        <v>0</v>
      </c>
      <c r="DB461" s="55">
        <f t="shared" si="727"/>
        <v>0</v>
      </c>
      <c r="DC461" s="55">
        <f t="shared" si="727"/>
        <v>0</v>
      </c>
      <c r="DD461" s="55">
        <f t="shared" si="727"/>
        <v>0</v>
      </c>
      <c r="DE461" s="55">
        <f t="shared" si="727"/>
        <v>3723</v>
      </c>
      <c r="DF461" s="55">
        <f t="shared" si="727"/>
        <v>0</v>
      </c>
    </row>
    <row r="462" spans="1:110" s="18" customFormat="1" ht="102" customHeight="1">
      <c r="A462" s="89" t="s">
        <v>364</v>
      </c>
      <c r="B462" s="64" t="s">
        <v>143</v>
      </c>
      <c r="C462" s="64" t="s">
        <v>143</v>
      </c>
      <c r="D462" s="65" t="s">
        <v>333</v>
      </c>
      <c r="E462" s="64"/>
      <c r="F462" s="55"/>
      <c r="G462" s="55"/>
      <c r="H462" s="73"/>
      <c r="I462" s="73"/>
      <c r="J462" s="73"/>
      <c r="K462" s="127"/>
      <c r="L462" s="127"/>
      <c r="M462" s="55"/>
      <c r="N462" s="55">
        <f t="shared" ref="N462:BZ462" si="728">N463</f>
        <v>1383</v>
      </c>
      <c r="O462" s="55">
        <f t="shared" si="728"/>
        <v>1383</v>
      </c>
      <c r="P462" s="55">
        <f t="shared" si="728"/>
        <v>0</v>
      </c>
      <c r="Q462" s="55">
        <f t="shared" si="728"/>
        <v>1383</v>
      </c>
      <c r="R462" s="55">
        <f t="shared" si="728"/>
        <v>0</v>
      </c>
      <c r="S462" s="55">
        <f t="shared" si="728"/>
        <v>0</v>
      </c>
      <c r="T462" s="55">
        <f t="shared" si="728"/>
        <v>1383</v>
      </c>
      <c r="U462" s="55">
        <f t="shared" si="728"/>
        <v>1383</v>
      </c>
      <c r="V462" s="55">
        <f t="shared" si="728"/>
        <v>0</v>
      </c>
      <c r="W462" s="55">
        <f t="shared" si="728"/>
        <v>0</v>
      </c>
      <c r="X462" s="55">
        <f t="shared" si="728"/>
        <v>1383</v>
      </c>
      <c r="Y462" s="55">
        <f t="shared" si="728"/>
        <v>1383</v>
      </c>
      <c r="Z462" s="55">
        <f t="shared" si="728"/>
        <v>0</v>
      </c>
      <c r="AA462" s="55">
        <f t="shared" si="728"/>
        <v>1383</v>
      </c>
      <c r="AB462" s="55">
        <f t="shared" si="728"/>
        <v>1383</v>
      </c>
      <c r="AC462" s="55">
        <f t="shared" si="728"/>
        <v>-830</v>
      </c>
      <c r="AD462" s="55">
        <f t="shared" si="728"/>
        <v>0</v>
      </c>
      <c r="AE462" s="55"/>
      <c r="AF462" s="55">
        <f t="shared" si="728"/>
        <v>553</v>
      </c>
      <c r="AG462" s="55">
        <f t="shared" si="728"/>
        <v>0</v>
      </c>
      <c r="AH462" s="55">
        <f t="shared" si="728"/>
        <v>553</v>
      </c>
      <c r="AI462" s="55">
        <f t="shared" si="728"/>
        <v>0</v>
      </c>
      <c r="AJ462" s="55">
        <f t="shared" si="728"/>
        <v>0</v>
      </c>
      <c r="AK462" s="55">
        <f t="shared" si="728"/>
        <v>553</v>
      </c>
      <c r="AL462" s="55">
        <f t="shared" si="728"/>
        <v>0</v>
      </c>
      <c r="AM462" s="55">
        <f t="shared" si="728"/>
        <v>1570</v>
      </c>
      <c r="AN462" s="55">
        <f t="shared" si="728"/>
        <v>2123</v>
      </c>
      <c r="AO462" s="55">
        <f t="shared" si="728"/>
        <v>0</v>
      </c>
      <c r="AP462" s="55">
        <f t="shared" si="728"/>
        <v>0</v>
      </c>
      <c r="AQ462" s="55">
        <f t="shared" si="728"/>
        <v>2123</v>
      </c>
      <c r="AR462" s="55">
        <f t="shared" si="728"/>
        <v>0</v>
      </c>
      <c r="AS462" s="55">
        <f t="shared" si="728"/>
        <v>0</v>
      </c>
      <c r="AT462" s="55">
        <f t="shared" si="728"/>
        <v>2123</v>
      </c>
      <c r="AU462" s="55">
        <f t="shared" si="728"/>
        <v>0</v>
      </c>
      <c r="AV462" s="55">
        <f t="shared" si="728"/>
        <v>0</v>
      </c>
      <c r="AW462" s="55">
        <f t="shared" si="728"/>
        <v>0</v>
      </c>
      <c r="AX462" s="55">
        <f t="shared" si="728"/>
        <v>0</v>
      </c>
      <c r="AY462" s="55">
        <f t="shared" si="728"/>
        <v>2123</v>
      </c>
      <c r="AZ462" s="55">
        <f t="shared" si="728"/>
        <v>0</v>
      </c>
      <c r="BA462" s="55">
        <f t="shared" si="728"/>
        <v>0</v>
      </c>
      <c r="BB462" s="55">
        <f t="shared" si="728"/>
        <v>0</v>
      </c>
      <c r="BC462" s="55">
        <f t="shared" si="728"/>
        <v>0</v>
      </c>
      <c r="BD462" s="55">
        <f t="shared" si="728"/>
        <v>0</v>
      </c>
      <c r="BE462" s="55">
        <f t="shared" si="728"/>
        <v>2123</v>
      </c>
      <c r="BF462" s="55">
        <f t="shared" si="728"/>
        <v>0</v>
      </c>
      <c r="BG462" s="55">
        <f t="shared" si="728"/>
        <v>0</v>
      </c>
      <c r="BH462" s="55">
        <f t="shared" si="728"/>
        <v>0</v>
      </c>
      <c r="BI462" s="55">
        <f t="shared" si="728"/>
        <v>0</v>
      </c>
      <c r="BJ462" s="55">
        <f t="shared" si="728"/>
        <v>0</v>
      </c>
      <c r="BK462" s="55">
        <f t="shared" si="728"/>
        <v>0</v>
      </c>
      <c r="BL462" s="55">
        <f t="shared" si="728"/>
        <v>2123</v>
      </c>
      <c r="BM462" s="55">
        <f t="shared" si="728"/>
        <v>0</v>
      </c>
      <c r="BN462" s="55">
        <f t="shared" si="728"/>
        <v>0</v>
      </c>
      <c r="BO462" s="55">
        <f t="shared" si="728"/>
        <v>0</v>
      </c>
      <c r="BP462" s="55">
        <f t="shared" si="728"/>
        <v>0</v>
      </c>
      <c r="BQ462" s="55">
        <f t="shared" si="728"/>
        <v>0</v>
      </c>
      <c r="BR462" s="55">
        <f t="shared" si="728"/>
        <v>2123</v>
      </c>
      <c r="BS462" s="55">
        <f t="shared" si="728"/>
        <v>0</v>
      </c>
      <c r="BT462" s="55">
        <f t="shared" si="728"/>
        <v>0</v>
      </c>
      <c r="BU462" s="55">
        <f t="shared" si="728"/>
        <v>0</v>
      </c>
      <c r="BV462" s="55">
        <f t="shared" si="728"/>
        <v>0</v>
      </c>
      <c r="BW462" s="55">
        <f t="shared" si="728"/>
        <v>0</v>
      </c>
      <c r="BX462" s="55">
        <f t="shared" si="728"/>
        <v>0</v>
      </c>
      <c r="BY462" s="55">
        <f t="shared" si="728"/>
        <v>2123</v>
      </c>
      <c r="BZ462" s="55">
        <f t="shared" si="728"/>
        <v>0</v>
      </c>
      <c r="CA462" s="55">
        <f t="shared" ref="CA462:DF462" si="729">CA463</f>
        <v>0</v>
      </c>
      <c r="CB462" s="55">
        <f t="shared" si="729"/>
        <v>0</v>
      </c>
      <c r="CC462" s="55">
        <f t="shared" si="729"/>
        <v>0</v>
      </c>
      <c r="CD462" s="55">
        <f t="shared" si="729"/>
        <v>0</v>
      </c>
      <c r="CE462" s="55">
        <f t="shared" si="729"/>
        <v>0</v>
      </c>
      <c r="CF462" s="55">
        <f t="shared" si="729"/>
        <v>2123</v>
      </c>
      <c r="CG462" s="55">
        <f t="shared" si="729"/>
        <v>0</v>
      </c>
      <c r="CH462" s="55">
        <f t="shared" si="729"/>
        <v>0</v>
      </c>
      <c r="CI462" s="55">
        <f t="shared" si="729"/>
        <v>0</v>
      </c>
      <c r="CJ462" s="55">
        <f t="shared" si="729"/>
        <v>0</v>
      </c>
      <c r="CK462" s="55"/>
      <c r="CL462" s="55"/>
      <c r="CM462" s="55">
        <f t="shared" si="729"/>
        <v>0</v>
      </c>
      <c r="CN462" s="55">
        <f t="shared" si="729"/>
        <v>0</v>
      </c>
      <c r="CO462" s="55">
        <f t="shared" si="729"/>
        <v>2123</v>
      </c>
      <c r="CP462" s="55">
        <f t="shared" si="729"/>
        <v>0</v>
      </c>
      <c r="CQ462" s="55">
        <f t="shared" si="729"/>
        <v>0</v>
      </c>
      <c r="CR462" s="55">
        <f t="shared" si="729"/>
        <v>0</v>
      </c>
      <c r="CS462" s="55">
        <f t="shared" si="729"/>
        <v>0</v>
      </c>
      <c r="CT462" s="55">
        <f t="shared" si="729"/>
        <v>0</v>
      </c>
      <c r="CU462" s="55">
        <f t="shared" si="729"/>
        <v>0</v>
      </c>
      <c r="CV462" s="55">
        <f t="shared" si="729"/>
        <v>0</v>
      </c>
      <c r="CW462" s="55">
        <f t="shared" si="729"/>
        <v>2123</v>
      </c>
      <c r="CX462" s="55">
        <f t="shared" si="729"/>
        <v>0</v>
      </c>
      <c r="CY462" s="55">
        <f t="shared" si="729"/>
        <v>0</v>
      </c>
      <c r="CZ462" s="55">
        <f t="shared" si="729"/>
        <v>0</v>
      </c>
      <c r="DA462" s="55">
        <f t="shared" si="729"/>
        <v>0</v>
      </c>
      <c r="DB462" s="55">
        <f t="shared" si="729"/>
        <v>0</v>
      </c>
      <c r="DC462" s="55">
        <f t="shared" si="729"/>
        <v>0</v>
      </c>
      <c r="DD462" s="55">
        <f t="shared" si="729"/>
        <v>0</v>
      </c>
      <c r="DE462" s="55">
        <f t="shared" si="729"/>
        <v>2123</v>
      </c>
      <c r="DF462" s="55">
        <f t="shared" si="729"/>
        <v>0</v>
      </c>
    </row>
    <row r="463" spans="1:110" s="9" customFormat="1" ht="82.5" customHeight="1">
      <c r="A463" s="63" t="s">
        <v>345</v>
      </c>
      <c r="B463" s="64" t="s">
        <v>143</v>
      </c>
      <c r="C463" s="64" t="s">
        <v>143</v>
      </c>
      <c r="D463" s="65" t="s">
        <v>333</v>
      </c>
      <c r="E463" s="64" t="s">
        <v>251</v>
      </c>
      <c r="F463" s="55"/>
      <c r="G463" s="55"/>
      <c r="H463" s="73"/>
      <c r="I463" s="73"/>
      <c r="J463" s="73"/>
      <c r="K463" s="129"/>
      <c r="L463" s="129"/>
      <c r="M463" s="55"/>
      <c r="N463" s="55">
        <f>O463-M463</f>
        <v>1383</v>
      </c>
      <c r="O463" s="55">
        <v>1383</v>
      </c>
      <c r="P463" s="55"/>
      <c r="Q463" s="55">
        <v>1383</v>
      </c>
      <c r="R463" s="47"/>
      <c r="S463" s="47"/>
      <c r="T463" s="55">
        <f>O463+R463</f>
        <v>1383</v>
      </c>
      <c r="U463" s="55">
        <f>Q463+S463</f>
        <v>1383</v>
      </c>
      <c r="V463" s="47"/>
      <c r="W463" s="47"/>
      <c r="X463" s="55">
        <f>T463+V463</f>
        <v>1383</v>
      </c>
      <c r="Y463" s="55">
        <f>U463+W463</f>
        <v>1383</v>
      </c>
      <c r="Z463" s="47"/>
      <c r="AA463" s="55">
        <f>X463+Z463</f>
        <v>1383</v>
      </c>
      <c r="AB463" s="55">
        <f>Y463</f>
        <v>1383</v>
      </c>
      <c r="AC463" s="47">
        <v>-830</v>
      </c>
      <c r="AD463" s="47"/>
      <c r="AE463" s="47">
        <v>-830</v>
      </c>
      <c r="AF463" s="55">
        <f>AA463+AC463</f>
        <v>553</v>
      </c>
      <c r="AG463" s="47"/>
      <c r="AH463" s="55">
        <f>AB463+AE463</f>
        <v>553</v>
      </c>
      <c r="AI463" s="47"/>
      <c r="AJ463" s="47"/>
      <c r="AK463" s="55">
        <f>AF463+AI463</f>
        <v>553</v>
      </c>
      <c r="AL463" s="55">
        <f>AG463</f>
        <v>0</v>
      </c>
      <c r="AM463" s="55">
        <f>AN463-AK463</f>
        <v>1570</v>
      </c>
      <c r="AN463" s="55">
        <v>2123</v>
      </c>
      <c r="AO463" s="47"/>
      <c r="AP463" s="47"/>
      <c r="AQ463" s="55">
        <f>AN463+AP463</f>
        <v>2123</v>
      </c>
      <c r="AR463" s="56">
        <f>AO463</f>
        <v>0</v>
      </c>
      <c r="AS463" s="47"/>
      <c r="AT463" s="55">
        <f>AQ463+AS463</f>
        <v>2123</v>
      </c>
      <c r="AU463" s="56">
        <f>AR463</f>
        <v>0</v>
      </c>
      <c r="AV463" s="47"/>
      <c r="AW463" s="47"/>
      <c r="AX463" s="47"/>
      <c r="AY463" s="55">
        <f>AT463+AV463+AW463+AX463</f>
        <v>2123</v>
      </c>
      <c r="AZ463" s="55">
        <f>AU463+AX463</f>
        <v>0</v>
      </c>
      <c r="BA463" s="47"/>
      <c r="BB463" s="47"/>
      <c r="BC463" s="47"/>
      <c r="BD463" s="47"/>
      <c r="BE463" s="55">
        <f>AY463+BA463+BB463+BC463+BD463</f>
        <v>2123</v>
      </c>
      <c r="BF463" s="55">
        <f>AZ463+BD463</f>
        <v>0</v>
      </c>
      <c r="BG463" s="55"/>
      <c r="BH463" s="55"/>
      <c r="BI463" s="48"/>
      <c r="BJ463" s="48"/>
      <c r="BK463" s="48"/>
      <c r="BL463" s="55">
        <f>BE463+BG463+BH463+BI463+BJ463+BK463</f>
        <v>2123</v>
      </c>
      <c r="BM463" s="55">
        <f>BF463+BK463</f>
        <v>0</v>
      </c>
      <c r="BN463" s="47"/>
      <c r="BO463" s="47"/>
      <c r="BP463" s="47"/>
      <c r="BQ463" s="47"/>
      <c r="BR463" s="55">
        <f>BL463+BN463+BO463+BP463+BQ463</f>
        <v>2123</v>
      </c>
      <c r="BS463" s="55">
        <f>BM463+BQ463</f>
        <v>0</v>
      </c>
      <c r="BT463" s="46"/>
      <c r="BU463" s="46"/>
      <c r="BV463" s="46"/>
      <c r="BW463" s="46"/>
      <c r="BX463" s="46"/>
      <c r="BY463" s="55">
        <f>BR463+BT463+BU463+BV463+BW463+BX463</f>
        <v>2123</v>
      </c>
      <c r="BZ463" s="55">
        <f>BS463+BX463</f>
        <v>0</v>
      </c>
      <c r="CA463" s="47"/>
      <c r="CB463" s="47"/>
      <c r="CC463" s="47"/>
      <c r="CD463" s="47"/>
      <c r="CE463" s="47"/>
      <c r="CF463" s="55">
        <f>BY463+CA463+CB463+CC463+CE463</f>
        <v>2123</v>
      </c>
      <c r="CG463" s="55">
        <f>BZ463+CE463</f>
        <v>0</v>
      </c>
      <c r="CH463" s="47"/>
      <c r="CI463" s="47"/>
      <c r="CJ463" s="47"/>
      <c r="CK463" s="47"/>
      <c r="CL463" s="47"/>
      <c r="CM463" s="47"/>
      <c r="CN463" s="47"/>
      <c r="CO463" s="55">
        <f>CF463+CH463+CI463+CJ463+CM463+CN463</f>
        <v>2123</v>
      </c>
      <c r="CP463" s="55">
        <f>CG463+CN463</f>
        <v>0</v>
      </c>
      <c r="CQ463" s="55"/>
      <c r="CR463" s="47"/>
      <c r="CS463" s="47"/>
      <c r="CT463" s="47"/>
      <c r="CU463" s="47"/>
      <c r="CV463" s="47"/>
      <c r="CW463" s="55">
        <f>CO463+CQ463+CR463+CS463+CT463+CU463+CV463</f>
        <v>2123</v>
      </c>
      <c r="CX463" s="55">
        <f>CP463+CV463</f>
        <v>0</v>
      </c>
      <c r="CY463" s="55"/>
      <c r="CZ463" s="47"/>
      <c r="DA463" s="47"/>
      <c r="DB463" s="47"/>
      <c r="DC463" s="47"/>
      <c r="DD463" s="47"/>
      <c r="DE463" s="55">
        <f>CW463+CY463+CZ463+DA463+DB463+DC463+DD463</f>
        <v>2123</v>
      </c>
      <c r="DF463" s="55">
        <f>CX463+DD463</f>
        <v>0</v>
      </c>
    </row>
    <row r="464" spans="1:110" s="18" customFormat="1" ht="71.25" customHeight="1">
      <c r="A464" s="89" t="s">
        <v>359</v>
      </c>
      <c r="B464" s="64" t="s">
        <v>143</v>
      </c>
      <c r="C464" s="64" t="s">
        <v>143</v>
      </c>
      <c r="D464" s="65" t="s">
        <v>332</v>
      </c>
      <c r="E464" s="64"/>
      <c r="F464" s="55"/>
      <c r="G464" s="55"/>
      <c r="H464" s="73"/>
      <c r="I464" s="73"/>
      <c r="J464" s="73"/>
      <c r="K464" s="127"/>
      <c r="L464" s="127"/>
      <c r="M464" s="55"/>
      <c r="N464" s="55">
        <f t="shared" ref="N464:BZ464" si="730">N465</f>
        <v>2345</v>
      </c>
      <c r="O464" s="55">
        <f t="shared" si="730"/>
        <v>2345</v>
      </c>
      <c r="P464" s="55">
        <f t="shared" si="730"/>
        <v>0</v>
      </c>
      <c r="Q464" s="55">
        <f t="shared" si="730"/>
        <v>2200</v>
      </c>
      <c r="R464" s="55">
        <f t="shared" si="730"/>
        <v>0</v>
      </c>
      <c r="S464" s="55">
        <f t="shared" si="730"/>
        <v>0</v>
      </c>
      <c r="T464" s="55">
        <f t="shared" si="730"/>
        <v>2345</v>
      </c>
      <c r="U464" s="55">
        <f t="shared" si="730"/>
        <v>2200</v>
      </c>
      <c r="V464" s="55">
        <f t="shared" si="730"/>
        <v>0</v>
      </c>
      <c r="W464" s="55">
        <f t="shared" si="730"/>
        <v>0</v>
      </c>
      <c r="X464" s="55">
        <f t="shared" si="730"/>
        <v>2345</v>
      </c>
      <c r="Y464" s="55">
        <f t="shared" si="730"/>
        <v>2200</v>
      </c>
      <c r="Z464" s="55">
        <f t="shared" si="730"/>
        <v>0</v>
      </c>
      <c r="AA464" s="55">
        <f t="shared" si="730"/>
        <v>2345</v>
      </c>
      <c r="AB464" s="55">
        <f t="shared" si="730"/>
        <v>2200</v>
      </c>
      <c r="AC464" s="55">
        <f t="shared" si="730"/>
        <v>0</v>
      </c>
      <c r="AD464" s="55">
        <f t="shared" si="730"/>
        <v>0</v>
      </c>
      <c r="AE464" s="55"/>
      <c r="AF464" s="55">
        <f t="shared" si="730"/>
        <v>2345</v>
      </c>
      <c r="AG464" s="55">
        <f t="shared" si="730"/>
        <v>0</v>
      </c>
      <c r="AH464" s="55">
        <f t="shared" si="730"/>
        <v>2200</v>
      </c>
      <c r="AI464" s="55">
        <f t="shared" si="730"/>
        <v>0</v>
      </c>
      <c r="AJ464" s="55">
        <f t="shared" si="730"/>
        <v>0</v>
      </c>
      <c r="AK464" s="55">
        <f t="shared" si="730"/>
        <v>2345</v>
      </c>
      <c r="AL464" s="55">
        <f t="shared" si="730"/>
        <v>0</v>
      </c>
      <c r="AM464" s="55">
        <f t="shared" si="730"/>
        <v>-745</v>
      </c>
      <c r="AN464" s="55">
        <f t="shared" si="730"/>
        <v>1600</v>
      </c>
      <c r="AO464" s="55">
        <f t="shared" si="730"/>
        <v>0</v>
      </c>
      <c r="AP464" s="55">
        <f t="shared" si="730"/>
        <v>0</v>
      </c>
      <c r="AQ464" s="55">
        <f t="shared" si="730"/>
        <v>1600</v>
      </c>
      <c r="AR464" s="55">
        <f t="shared" si="730"/>
        <v>0</v>
      </c>
      <c r="AS464" s="55">
        <f t="shared" si="730"/>
        <v>0</v>
      </c>
      <c r="AT464" s="55">
        <f t="shared" si="730"/>
        <v>1600</v>
      </c>
      <c r="AU464" s="55">
        <f t="shared" si="730"/>
        <v>0</v>
      </c>
      <c r="AV464" s="55">
        <f t="shared" si="730"/>
        <v>0</v>
      </c>
      <c r="AW464" s="55">
        <f t="shared" si="730"/>
        <v>0</v>
      </c>
      <c r="AX464" s="55">
        <f t="shared" si="730"/>
        <v>0</v>
      </c>
      <c r="AY464" s="55">
        <f t="shared" si="730"/>
        <v>1600</v>
      </c>
      <c r="AZ464" s="55">
        <f t="shared" si="730"/>
        <v>0</v>
      </c>
      <c r="BA464" s="55">
        <f t="shared" si="730"/>
        <v>0</v>
      </c>
      <c r="BB464" s="55">
        <f t="shared" si="730"/>
        <v>0</v>
      </c>
      <c r="BC464" s="55">
        <f t="shared" si="730"/>
        <v>0</v>
      </c>
      <c r="BD464" s="55">
        <f t="shared" si="730"/>
        <v>0</v>
      </c>
      <c r="BE464" s="55">
        <f t="shared" si="730"/>
        <v>1600</v>
      </c>
      <c r="BF464" s="55">
        <f t="shared" si="730"/>
        <v>0</v>
      </c>
      <c r="BG464" s="55">
        <f t="shared" si="730"/>
        <v>0</v>
      </c>
      <c r="BH464" s="55">
        <f t="shared" si="730"/>
        <v>0</v>
      </c>
      <c r="BI464" s="55">
        <f t="shared" si="730"/>
        <v>0</v>
      </c>
      <c r="BJ464" s="55">
        <f t="shared" si="730"/>
        <v>0</v>
      </c>
      <c r="BK464" s="55">
        <f t="shared" si="730"/>
        <v>0</v>
      </c>
      <c r="BL464" s="55">
        <f t="shared" si="730"/>
        <v>1600</v>
      </c>
      <c r="BM464" s="55">
        <f t="shared" si="730"/>
        <v>0</v>
      </c>
      <c r="BN464" s="55">
        <f t="shared" si="730"/>
        <v>0</v>
      </c>
      <c r="BO464" s="55">
        <f t="shared" si="730"/>
        <v>0</v>
      </c>
      <c r="BP464" s="55">
        <f t="shared" si="730"/>
        <v>0</v>
      </c>
      <c r="BQ464" s="55">
        <f t="shared" si="730"/>
        <v>0</v>
      </c>
      <c r="BR464" s="55">
        <f t="shared" si="730"/>
        <v>1600</v>
      </c>
      <c r="BS464" s="55">
        <f t="shared" si="730"/>
        <v>0</v>
      </c>
      <c r="BT464" s="55">
        <f t="shared" si="730"/>
        <v>0</v>
      </c>
      <c r="BU464" s="55">
        <f t="shared" si="730"/>
        <v>0</v>
      </c>
      <c r="BV464" s="55">
        <f t="shared" si="730"/>
        <v>0</v>
      </c>
      <c r="BW464" s="55">
        <f t="shared" si="730"/>
        <v>0</v>
      </c>
      <c r="BX464" s="55">
        <f t="shared" si="730"/>
        <v>0</v>
      </c>
      <c r="BY464" s="55">
        <f t="shared" si="730"/>
        <v>1600</v>
      </c>
      <c r="BZ464" s="55">
        <f t="shared" si="730"/>
        <v>0</v>
      </c>
      <c r="CA464" s="55">
        <f t="shared" ref="CA464:DF464" si="731">CA465</f>
        <v>0</v>
      </c>
      <c r="CB464" s="55">
        <f t="shared" si="731"/>
        <v>0</v>
      </c>
      <c r="CC464" s="55">
        <f t="shared" si="731"/>
        <v>0</v>
      </c>
      <c r="CD464" s="55">
        <f t="shared" si="731"/>
        <v>0</v>
      </c>
      <c r="CE464" s="55">
        <f t="shared" si="731"/>
        <v>0</v>
      </c>
      <c r="CF464" s="55">
        <f t="shared" si="731"/>
        <v>1600</v>
      </c>
      <c r="CG464" s="55">
        <f t="shared" si="731"/>
        <v>0</v>
      </c>
      <c r="CH464" s="55">
        <f t="shared" si="731"/>
        <v>0</v>
      </c>
      <c r="CI464" s="55">
        <f t="shared" si="731"/>
        <v>0</v>
      </c>
      <c r="CJ464" s="55">
        <f t="shared" si="731"/>
        <v>0</v>
      </c>
      <c r="CK464" s="55"/>
      <c r="CL464" s="55"/>
      <c r="CM464" s="55">
        <f t="shared" si="731"/>
        <v>0</v>
      </c>
      <c r="CN464" s="55">
        <f t="shared" si="731"/>
        <v>0</v>
      </c>
      <c r="CO464" s="55">
        <f t="shared" si="731"/>
        <v>1600</v>
      </c>
      <c r="CP464" s="55">
        <f t="shared" si="731"/>
        <v>0</v>
      </c>
      <c r="CQ464" s="55">
        <f t="shared" si="731"/>
        <v>0</v>
      </c>
      <c r="CR464" s="55">
        <f t="shared" si="731"/>
        <v>0</v>
      </c>
      <c r="CS464" s="55">
        <f t="shared" si="731"/>
        <v>0</v>
      </c>
      <c r="CT464" s="55">
        <f t="shared" si="731"/>
        <v>0</v>
      </c>
      <c r="CU464" s="55">
        <f t="shared" si="731"/>
        <v>0</v>
      </c>
      <c r="CV464" s="55">
        <f t="shared" si="731"/>
        <v>0</v>
      </c>
      <c r="CW464" s="55">
        <f t="shared" si="731"/>
        <v>1600</v>
      </c>
      <c r="CX464" s="55">
        <f t="shared" si="731"/>
        <v>0</v>
      </c>
      <c r="CY464" s="55">
        <f t="shared" si="731"/>
        <v>0</v>
      </c>
      <c r="CZ464" s="55">
        <f t="shared" si="731"/>
        <v>0</v>
      </c>
      <c r="DA464" s="55">
        <f t="shared" si="731"/>
        <v>0</v>
      </c>
      <c r="DB464" s="55">
        <f t="shared" si="731"/>
        <v>0</v>
      </c>
      <c r="DC464" s="55">
        <f t="shared" si="731"/>
        <v>0</v>
      </c>
      <c r="DD464" s="55">
        <f t="shared" si="731"/>
        <v>0</v>
      </c>
      <c r="DE464" s="55">
        <f t="shared" si="731"/>
        <v>1600</v>
      </c>
      <c r="DF464" s="55">
        <f t="shared" si="731"/>
        <v>0</v>
      </c>
    </row>
    <row r="465" spans="1:110" s="18" customFormat="1" ht="59.25" customHeight="1">
      <c r="A465" s="63" t="s">
        <v>144</v>
      </c>
      <c r="B465" s="64" t="s">
        <v>143</v>
      </c>
      <c r="C465" s="64" t="s">
        <v>143</v>
      </c>
      <c r="D465" s="65" t="s">
        <v>332</v>
      </c>
      <c r="E465" s="64" t="s">
        <v>145</v>
      </c>
      <c r="F465" s="55"/>
      <c r="G465" s="55"/>
      <c r="H465" s="73"/>
      <c r="I465" s="73"/>
      <c r="J465" s="73"/>
      <c r="K465" s="127"/>
      <c r="L465" s="127"/>
      <c r="M465" s="55"/>
      <c r="N465" s="55">
        <f>O465-M465</f>
        <v>2345</v>
      </c>
      <c r="O465" s="55">
        <v>2345</v>
      </c>
      <c r="P465" s="55"/>
      <c r="Q465" s="55">
        <v>2200</v>
      </c>
      <c r="R465" s="106"/>
      <c r="S465" s="106"/>
      <c r="T465" s="55">
        <f>O465+R465</f>
        <v>2345</v>
      </c>
      <c r="U465" s="55">
        <f>Q465+S465</f>
        <v>2200</v>
      </c>
      <c r="V465" s="106"/>
      <c r="W465" s="106"/>
      <c r="X465" s="55">
        <f>T465+V465</f>
        <v>2345</v>
      </c>
      <c r="Y465" s="55">
        <f>U465+W465</f>
        <v>2200</v>
      </c>
      <c r="Z465" s="106"/>
      <c r="AA465" s="55">
        <f>X465+Z465</f>
        <v>2345</v>
      </c>
      <c r="AB465" s="55">
        <f>Y465</f>
        <v>2200</v>
      </c>
      <c r="AC465" s="106"/>
      <c r="AD465" s="106"/>
      <c r="AE465" s="106"/>
      <c r="AF465" s="55">
        <f>AA465+AC465</f>
        <v>2345</v>
      </c>
      <c r="AG465" s="106"/>
      <c r="AH465" s="55">
        <f>AB465</f>
        <v>2200</v>
      </c>
      <c r="AI465" s="106"/>
      <c r="AJ465" s="106"/>
      <c r="AK465" s="55">
        <f>AF465+AI465</f>
        <v>2345</v>
      </c>
      <c r="AL465" s="55">
        <f>AG465</f>
        <v>0</v>
      </c>
      <c r="AM465" s="55">
        <f>AN465-AK465</f>
        <v>-745</v>
      </c>
      <c r="AN465" s="55">
        <v>1600</v>
      </c>
      <c r="AO465" s="106"/>
      <c r="AP465" s="106"/>
      <c r="AQ465" s="55">
        <f>AN465+AP465</f>
        <v>1600</v>
      </c>
      <c r="AR465" s="56">
        <f>AO465</f>
        <v>0</v>
      </c>
      <c r="AS465" s="106"/>
      <c r="AT465" s="55">
        <f>AQ465+AS465</f>
        <v>1600</v>
      </c>
      <c r="AU465" s="56">
        <f>AR465</f>
        <v>0</v>
      </c>
      <c r="AV465" s="106"/>
      <c r="AW465" s="106"/>
      <c r="AX465" s="106"/>
      <c r="AY465" s="55">
        <f>AT465+AV465+AW465+AX465</f>
        <v>1600</v>
      </c>
      <c r="AZ465" s="55">
        <f>AU465+AX465</f>
        <v>0</v>
      </c>
      <c r="BA465" s="106"/>
      <c r="BB465" s="106"/>
      <c r="BC465" s="106"/>
      <c r="BD465" s="106"/>
      <c r="BE465" s="55">
        <f>AY465+BA465+BB465+BC465+BD465</f>
        <v>1600</v>
      </c>
      <c r="BF465" s="55">
        <f>AZ465+BD465</f>
        <v>0</v>
      </c>
      <c r="BG465" s="55"/>
      <c r="BH465" s="55"/>
      <c r="BI465" s="108"/>
      <c r="BJ465" s="108"/>
      <c r="BK465" s="108"/>
      <c r="BL465" s="55">
        <f>BE465+BG465+BH465+BI465+BJ465+BK465</f>
        <v>1600</v>
      </c>
      <c r="BM465" s="55">
        <f>BF465+BK465</f>
        <v>0</v>
      </c>
      <c r="BN465" s="106"/>
      <c r="BO465" s="106"/>
      <c r="BP465" s="106"/>
      <c r="BQ465" s="106"/>
      <c r="BR465" s="55">
        <f>BL465+BN465+BO465+BP465+BQ465</f>
        <v>1600</v>
      </c>
      <c r="BS465" s="55">
        <f>BM465+BQ465</f>
        <v>0</v>
      </c>
      <c r="BT465" s="107"/>
      <c r="BU465" s="107"/>
      <c r="BV465" s="107"/>
      <c r="BW465" s="107"/>
      <c r="BX465" s="107"/>
      <c r="BY465" s="55">
        <f>BR465+BT465+BU465+BV465+BW465+BX465</f>
        <v>1600</v>
      </c>
      <c r="BZ465" s="55">
        <f>BS465+BX465</f>
        <v>0</v>
      </c>
      <c r="CA465" s="106"/>
      <c r="CB465" s="106"/>
      <c r="CC465" s="106"/>
      <c r="CD465" s="106"/>
      <c r="CE465" s="106"/>
      <c r="CF465" s="55">
        <f>BY465+CA465+CB465+CC465+CE465</f>
        <v>1600</v>
      </c>
      <c r="CG465" s="55">
        <f>BZ465+CE465</f>
        <v>0</v>
      </c>
      <c r="CH465" s="106"/>
      <c r="CI465" s="106"/>
      <c r="CJ465" s="106"/>
      <c r="CK465" s="106"/>
      <c r="CL465" s="106"/>
      <c r="CM465" s="106"/>
      <c r="CN465" s="106"/>
      <c r="CO465" s="55">
        <f>CF465+CH465+CI465+CJ465+CM465+CN465</f>
        <v>1600</v>
      </c>
      <c r="CP465" s="55">
        <f>CG465+CN465</f>
        <v>0</v>
      </c>
      <c r="CQ465" s="55"/>
      <c r="CR465" s="106"/>
      <c r="CS465" s="106"/>
      <c r="CT465" s="106"/>
      <c r="CU465" s="106"/>
      <c r="CV465" s="106"/>
      <c r="CW465" s="55">
        <f>CO465+CQ465+CR465+CS465+CT465+CU465+CV465</f>
        <v>1600</v>
      </c>
      <c r="CX465" s="55">
        <f>CP465+CV465</f>
        <v>0</v>
      </c>
      <c r="CY465" s="55"/>
      <c r="CZ465" s="106"/>
      <c r="DA465" s="106"/>
      <c r="DB465" s="106"/>
      <c r="DC465" s="106"/>
      <c r="DD465" s="106"/>
      <c r="DE465" s="55">
        <f>CW465+CY465+CZ465+DA465+DB465+DC465+DD465</f>
        <v>1600</v>
      </c>
      <c r="DF465" s="55">
        <f>CX465+DD465</f>
        <v>0</v>
      </c>
    </row>
    <row r="466" spans="1:110" s="18" customFormat="1" ht="42.75" customHeight="1">
      <c r="A466" s="63" t="s">
        <v>365</v>
      </c>
      <c r="B466" s="64" t="s">
        <v>143</v>
      </c>
      <c r="C466" s="64" t="s">
        <v>143</v>
      </c>
      <c r="D466" s="65" t="s">
        <v>342</v>
      </c>
      <c r="E466" s="64"/>
      <c r="F466" s="55"/>
      <c r="G466" s="55"/>
      <c r="H466" s="73"/>
      <c r="I466" s="73"/>
      <c r="J466" s="73"/>
      <c r="K466" s="127"/>
      <c r="L466" s="127"/>
      <c r="M466" s="55"/>
      <c r="N466" s="55">
        <f t="shared" ref="N466:AL466" si="732">N467</f>
        <v>4080</v>
      </c>
      <c r="O466" s="55">
        <f t="shared" si="732"/>
        <v>4080</v>
      </c>
      <c r="P466" s="55">
        <f t="shared" si="732"/>
        <v>0</v>
      </c>
      <c r="Q466" s="55">
        <f t="shared" si="732"/>
        <v>4080</v>
      </c>
      <c r="R466" s="55">
        <f t="shared" si="732"/>
        <v>0</v>
      </c>
      <c r="S466" s="55">
        <f t="shared" si="732"/>
        <v>0</v>
      </c>
      <c r="T466" s="55">
        <f t="shared" si="732"/>
        <v>4080</v>
      </c>
      <c r="U466" s="55">
        <f t="shared" si="732"/>
        <v>4080</v>
      </c>
      <c r="V466" s="55">
        <f t="shared" si="732"/>
        <v>0</v>
      </c>
      <c r="W466" s="55">
        <f t="shared" si="732"/>
        <v>0</v>
      </c>
      <c r="X466" s="55">
        <f t="shared" si="732"/>
        <v>4080</v>
      </c>
      <c r="Y466" s="55">
        <f t="shared" si="732"/>
        <v>4080</v>
      </c>
      <c r="Z466" s="55">
        <f t="shared" si="732"/>
        <v>0</v>
      </c>
      <c r="AA466" s="55">
        <f t="shared" si="732"/>
        <v>4080</v>
      </c>
      <c r="AB466" s="55">
        <f t="shared" si="732"/>
        <v>4080</v>
      </c>
      <c r="AC466" s="55">
        <f t="shared" si="732"/>
        <v>0</v>
      </c>
      <c r="AD466" s="55">
        <f t="shared" si="732"/>
        <v>0</v>
      </c>
      <c r="AE466" s="55"/>
      <c r="AF466" s="55">
        <f t="shared" si="732"/>
        <v>4080</v>
      </c>
      <c r="AG466" s="55">
        <f t="shared" si="732"/>
        <v>0</v>
      </c>
      <c r="AH466" s="55">
        <f t="shared" si="732"/>
        <v>4080</v>
      </c>
      <c r="AI466" s="55">
        <f t="shared" si="732"/>
        <v>0</v>
      </c>
      <c r="AJ466" s="55">
        <f t="shared" si="732"/>
        <v>0</v>
      </c>
      <c r="AK466" s="55">
        <f t="shared" si="732"/>
        <v>4080</v>
      </c>
      <c r="AL466" s="55">
        <f t="shared" si="732"/>
        <v>0</v>
      </c>
      <c r="AM466" s="55">
        <f t="shared" ref="AM466:AT466" si="733">AM467+AM468</f>
        <v>3234</v>
      </c>
      <c r="AN466" s="55">
        <f t="shared" si="733"/>
        <v>7314</v>
      </c>
      <c r="AO466" s="55">
        <f t="shared" si="733"/>
        <v>0</v>
      </c>
      <c r="AP466" s="55">
        <f t="shared" si="733"/>
        <v>0</v>
      </c>
      <c r="AQ466" s="55">
        <f t="shared" si="733"/>
        <v>7314</v>
      </c>
      <c r="AR466" s="55">
        <f t="shared" si="733"/>
        <v>0</v>
      </c>
      <c r="AS466" s="55">
        <f t="shared" si="733"/>
        <v>0</v>
      </c>
      <c r="AT466" s="55">
        <f t="shared" si="733"/>
        <v>7314</v>
      </c>
      <c r="AU466" s="55">
        <f t="shared" ref="AU466:BS466" si="734">AU467+AU468</f>
        <v>0</v>
      </c>
      <c r="AV466" s="55">
        <f t="shared" si="734"/>
        <v>0</v>
      </c>
      <c r="AW466" s="55">
        <f t="shared" si="734"/>
        <v>0</v>
      </c>
      <c r="AX466" s="55">
        <f t="shared" si="734"/>
        <v>0</v>
      </c>
      <c r="AY466" s="55">
        <f t="shared" si="734"/>
        <v>7314</v>
      </c>
      <c r="AZ466" s="55">
        <f t="shared" si="734"/>
        <v>0</v>
      </c>
      <c r="BA466" s="55">
        <f t="shared" si="734"/>
        <v>0</v>
      </c>
      <c r="BB466" s="55">
        <f t="shared" si="734"/>
        <v>0</v>
      </c>
      <c r="BC466" s="55">
        <f t="shared" si="734"/>
        <v>0</v>
      </c>
      <c r="BD466" s="55">
        <f t="shared" si="734"/>
        <v>0</v>
      </c>
      <c r="BE466" s="55">
        <f t="shared" si="734"/>
        <v>7314</v>
      </c>
      <c r="BF466" s="55">
        <f t="shared" si="734"/>
        <v>0</v>
      </c>
      <c r="BG466" s="55">
        <f t="shared" si="734"/>
        <v>0</v>
      </c>
      <c r="BH466" s="55">
        <f t="shared" si="734"/>
        <v>0</v>
      </c>
      <c r="BI466" s="55">
        <f t="shared" si="734"/>
        <v>0</v>
      </c>
      <c r="BJ466" s="55">
        <f t="shared" si="734"/>
        <v>0</v>
      </c>
      <c r="BK466" s="55">
        <f t="shared" si="734"/>
        <v>0</v>
      </c>
      <c r="BL466" s="55">
        <f t="shared" si="734"/>
        <v>7314</v>
      </c>
      <c r="BM466" s="55">
        <f t="shared" si="734"/>
        <v>0</v>
      </c>
      <c r="BN466" s="55">
        <f t="shared" si="734"/>
        <v>0</v>
      </c>
      <c r="BO466" s="55">
        <f t="shared" si="734"/>
        <v>0</v>
      </c>
      <c r="BP466" s="55">
        <f t="shared" si="734"/>
        <v>0</v>
      </c>
      <c r="BQ466" s="55">
        <f t="shared" si="734"/>
        <v>0</v>
      </c>
      <c r="BR466" s="55">
        <f t="shared" si="734"/>
        <v>7314</v>
      </c>
      <c r="BS466" s="55">
        <f t="shared" si="734"/>
        <v>0</v>
      </c>
      <c r="BT466" s="55">
        <f t="shared" ref="BT466:DF466" si="735">BT467+BT468</f>
        <v>0</v>
      </c>
      <c r="BU466" s="55">
        <f>BU467+BU468</f>
        <v>0</v>
      </c>
      <c r="BV466" s="55">
        <f>BV467+BV468</f>
        <v>0</v>
      </c>
      <c r="BW466" s="55">
        <f>BW467+BW468</f>
        <v>0</v>
      </c>
      <c r="BX466" s="55">
        <f>BX467+BX468</f>
        <v>0</v>
      </c>
      <c r="BY466" s="55">
        <f t="shared" si="735"/>
        <v>7314</v>
      </c>
      <c r="BZ466" s="55">
        <f t="shared" si="735"/>
        <v>0</v>
      </c>
      <c r="CA466" s="55">
        <f t="shared" si="735"/>
        <v>0</v>
      </c>
      <c r="CB466" s="55">
        <f t="shared" si="735"/>
        <v>0</v>
      </c>
      <c r="CC466" s="55">
        <f t="shared" si="735"/>
        <v>0</v>
      </c>
      <c r="CD466" s="55">
        <f>CD467+CD468</f>
        <v>0</v>
      </c>
      <c r="CE466" s="55">
        <f t="shared" si="735"/>
        <v>0</v>
      </c>
      <c r="CF466" s="55">
        <f t="shared" si="735"/>
        <v>7314</v>
      </c>
      <c r="CG466" s="55">
        <f t="shared" si="735"/>
        <v>0</v>
      </c>
      <c r="CH466" s="55">
        <f t="shared" si="735"/>
        <v>0</v>
      </c>
      <c r="CI466" s="55">
        <f t="shared" si="735"/>
        <v>0</v>
      </c>
      <c r="CJ466" s="55">
        <f t="shared" si="735"/>
        <v>0</v>
      </c>
      <c r="CK466" s="55"/>
      <c r="CL466" s="55"/>
      <c r="CM466" s="55">
        <f t="shared" si="735"/>
        <v>0</v>
      </c>
      <c r="CN466" s="55">
        <f t="shared" si="735"/>
        <v>0</v>
      </c>
      <c r="CO466" s="55">
        <f t="shared" si="735"/>
        <v>7314</v>
      </c>
      <c r="CP466" s="55">
        <f t="shared" si="735"/>
        <v>0</v>
      </c>
      <c r="CQ466" s="55">
        <f t="shared" si="735"/>
        <v>0</v>
      </c>
      <c r="CR466" s="55">
        <f t="shared" si="735"/>
        <v>0</v>
      </c>
      <c r="CS466" s="55">
        <f t="shared" si="735"/>
        <v>0</v>
      </c>
      <c r="CT466" s="55">
        <f t="shared" si="735"/>
        <v>0</v>
      </c>
      <c r="CU466" s="55">
        <f t="shared" si="735"/>
        <v>0</v>
      </c>
      <c r="CV466" s="55">
        <f t="shared" si="735"/>
        <v>0</v>
      </c>
      <c r="CW466" s="55">
        <f t="shared" si="735"/>
        <v>7314</v>
      </c>
      <c r="CX466" s="55">
        <f t="shared" si="735"/>
        <v>0</v>
      </c>
      <c r="CY466" s="55">
        <f t="shared" si="735"/>
        <v>0</v>
      </c>
      <c r="CZ466" s="55">
        <f t="shared" si="735"/>
        <v>0</v>
      </c>
      <c r="DA466" s="55">
        <f t="shared" si="735"/>
        <v>0</v>
      </c>
      <c r="DB466" s="55">
        <f t="shared" si="735"/>
        <v>0</v>
      </c>
      <c r="DC466" s="55">
        <f t="shared" si="735"/>
        <v>0</v>
      </c>
      <c r="DD466" s="55">
        <f t="shared" si="735"/>
        <v>0</v>
      </c>
      <c r="DE466" s="55">
        <f t="shared" si="735"/>
        <v>7314</v>
      </c>
      <c r="DF466" s="55">
        <f t="shared" si="735"/>
        <v>0</v>
      </c>
    </row>
    <row r="467" spans="1:110" s="18" customFormat="1" ht="59.25" hidden="1" customHeight="1">
      <c r="A467" s="63" t="s">
        <v>144</v>
      </c>
      <c r="B467" s="64" t="s">
        <v>143</v>
      </c>
      <c r="C467" s="64" t="s">
        <v>143</v>
      </c>
      <c r="D467" s="65" t="s">
        <v>342</v>
      </c>
      <c r="E467" s="64" t="s">
        <v>145</v>
      </c>
      <c r="F467" s="55"/>
      <c r="G467" s="55"/>
      <c r="H467" s="73"/>
      <c r="I467" s="73"/>
      <c r="J467" s="73"/>
      <c r="K467" s="127"/>
      <c r="L467" s="127"/>
      <c r="M467" s="55"/>
      <c r="N467" s="55">
        <f>O467-M467</f>
        <v>4080</v>
      </c>
      <c r="O467" s="55">
        <v>4080</v>
      </c>
      <c r="P467" s="55"/>
      <c r="Q467" s="55">
        <v>4080</v>
      </c>
      <c r="R467" s="106"/>
      <c r="S467" s="106"/>
      <c r="T467" s="55">
        <f>O467+R467</f>
        <v>4080</v>
      </c>
      <c r="U467" s="55">
        <f>Q467+S467</f>
        <v>4080</v>
      </c>
      <c r="V467" s="106"/>
      <c r="W467" s="106"/>
      <c r="X467" s="55">
        <f>T467+V467</f>
        <v>4080</v>
      </c>
      <c r="Y467" s="55">
        <f>U467+W467</f>
        <v>4080</v>
      </c>
      <c r="Z467" s="106"/>
      <c r="AA467" s="55">
        <f>X467+Z467</f>
        <v>4080</v>
      </c>
      <c r="AB467" s="55">
        <f>Y467</f>
        <v>4080</v>
      </c>
      <c r="AC467" s="106"/>
      <c r="AD467" s="106"/>
      <c r="AE467" s="106"/>
      <c r="AF467" s="55">
        <f>AA467+AC467</f>
        <v>4080</v>
      </c>
      <c r="AG467" s="106"/>
      <c r="AH467" s="55">
        <f>AB467</f>
        <v>4080</v>
      </c>
      <c r="AI467" s="106"/>
      <c r="AJ467" s="106"/>
      <c r="AK467" s="55">
        <f>AF467+AI467</f>
        <v>4080</v>
      </c>
      <c r="AL467" s="55">
        <f>AG467</f>
        <v>0</v>
      </c>
      <c r="AM467" s="55">
        <f>AN467-AK467</f>
        <v>-4080</v>
      </c>
      <c r="AN467" s="57"/>
      <c r="AO467" s="106"/>
      <c r="AP467" s="106"/>
      <c r="AQ467" s="55">
        <f>AN467+AP467</f>
        <v>0</v>
      </c>
      <c r="AR467" s="55">
        <f>AO467+AQ467</f>
        <v>0</v>
      </c>
      <c r="AS467" s="55">
        <f>AP467+AR467</f>
        <v>0</v>
      </c>
      <c r="AT467" s="55">
        <f>AQ467+AS467</f>
        <v>0</v>
      </c>
      <c r="AU467" s="55">
        <f>AR467+AT467</f>
        <v>0</v>
      </c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8"/>
      <c r="BH467" s="108"/>
      <c r="BI467" s="108"/>
      <c r="BJ467" s="108"/>
      <c r="BK467" s="108"/>
      <c r="BL467" s="108"/>
      <c r="BM467" s="108"/>
      <c r="BN467" s="106"/>
      <c r="BO467" s="106"/>
      <c r="BP467" s="106"/>
      <c r="BQ467" s="106"/>
      <c r="BR467" s="106"/>
      <c r="BS467" s="106"/>
      <c r="BT467" s="107"/>
      <c r="BU467" s="107"/>
      <c r="BV467" s="107"/>
      <c r="BW467" s="107"/>
      <c r="BX467" s="107"/>
      <c r="BY467" s="107"/>
      <c r="BZ467" s="107"/>
      <c r="CA467" s="106"/>
      <c r="CB467" s="106"/>
      <c r="CC467" s="106"/>
      <c r="CD467" s="106"/>
      <c r="CE467" s="106"/>
      <c r="CF467" s="106"/>
      <c r="CG467" s="106"/>
      <c r="CH467" s="106"/>
      <c r="CI467" s="106"/>
      <c r="CJ467" s="106"/>
      <c r="CK467" s="106"/>
      <c r="CL467" s="106"/>
      <c r="CM467" s="106"/>
      <c r="CN467" s="106"/>
      <c r="CO467" s="106"/>
      <c r="CP467" s="106"/>
      <c r="CQ467" s="106"/>
      <c r="CR467" s="106"/>
      <c r="CS467" s="106"/>
      <c r="CT467" s="106"/>
      <c r="CU467" s="106"/>
      <c r="CV467" s="106"/>
      <c r="CW467" s="106"/>
      <c r="CX467" s="106"/>
      <c r="CY467" s="106"/>
      <c r="CZ467" s="106"/>
      <c r="DA467" s="106"/>
      <c r="DB467" s="106"/>
      <c r="DC467" s="106"/>
      <c r="DD467" s="106"/>
      <c r="DE467" s="106"/>
      <c r="DF467" s="106"/>
    </row>
    <row r="468" spans="1:110" s="18" customFormat="1" ht="102" customHeight="1">
      <c r="A468" s="63" t="s">
        <v>387</v>
      </c>
      <c r="B468" s="64" t="s">
        <v>143</v>
      </c>
      <c r="C468" s="64" t="s">
        <v>143</v>
      </c>
      <c r="D468" s="65" t="s">
        <v>386</v>
      </c>
      <c r="E468" s="64"/>
      <c r="F468" s="55"/>
      <c r="G468" s="55"/>
      <c r="H468" s="73"/>
      <c r="I468" s="73"/>
      <c r="J468" s="73"/>
      <c r="K468" s="127"/>
      <c r="L468" s="127"/>
      <c r="M468" s="55"/>
      <c r="N468" s="55"/>
      <c r="O468" s="55"/>
      <c r="P468" s="55"/>
      <c r="Q468" s="55"/>
      <c r="R468" s="106"/>
      <c r="S468" s="106"/>
      <c r="T468" s="55"/>
      <c r="U468" s="55"/>
      <c r="V468" s="106"/>
      <c r="W468" s="106"/>
      <c r="X468" s="55"/>
      <c r="Y468" s="55"/>
      <c r="Z468" s="106"/>
      <c r="AA468" s="55"/>
      <c r="AB468" s="55"/>
      <c r="AC468" s="106"/>
      <c r="AD468" s="106"/>
      <c r="AE468" s="106"/>
      <c r="AF468" s="55"/>
      <c r="AG468" s="106"/>
      <c r="AH468" s="55"/>
      <c r="AI468" s="106"/>
      <c r="AJ468" s="106"/>
      <c r="AK468" s="55"/>
      <c r="AL468" s="55"/>
      <c r="AM468" s="55">
        <f t="shared" ref="AM468:CX468" si="736">AM469</f>
        <v>7314</v>
      </c>
      <c r="AN468" s="55">
        <f t="shared" si="736"/>
        <v>7314</v>
      </c>
      <c r="AO468" s="55">
        <f t="shared" si="736"/>
        <v>0</v>
      </c>
      <c r="AP468" s="55">
        <f t="shared" si="736"/>
        <v>0</v>
      </c>
      <c r="AQ468" s="55">
        <f t="shared" si="736"/>
        <v>7314</v>
      </c>
      <c r="AR468" s="55">
        <f t="shared" si="736"/>
        <v>0</v>
      </c>
      <c r="AS468" s="55">
        <f t="shared" si="736"/>
        <v>0</v>
      </c>
      <c r="AT468" s="55">
        <f t="shared" si="736"/>
        <v>7314</v>
      </c>
      <c r="AU468" s="55">
        <f t="shared" si="736"/>
        <v>0</v>
      </c>
      <c r="AV468" s="55">
        <f t="shared" si="736"/>
        <v>0</v>
      </c>
      <c r="AW468" s="55">
        <f t="shared" si="736"/>
        <v>0</v>
      </c>
      <c r="AX468" s="55">
        <f t="shared" si="736"/>
        <v>0</v>
      </c>
      <c r="AY468" s="55">
        <f t="shared" si="736"/>
        <v>7314</v>
      </c>
      <c r="AZ468" s="55">
        <f t="shared" si="736"/>
        <v>0</v>
      </c>
      <c r="BA468" s="55">
        <f t="shared" si="736"/>
        <v>0</v>
      </c>
      <c r="BB468" s="55">
        <f t="shared" si="736"/>
        <v>0</v>
      </c>
      <c r="BC468" s="55">
        <f t="shared" si="736"/>
        <v>0</v>
      </c>
      <c r="BD468" s="55">
        <f t="shared" si="736"/>
        <v>0</v>
      </c>
      <c r="BE468" s="55">
        <f t="shared" si="736"/>
        <v>7314</v>
      </c>
      <c r="BF468" s="55">
        <f t="shared" si="736"/>
        <v>0</v>
      </c>
      <c r="BG468" s="55">
        <f t="shared" si="736"/>
        <v>0</v>
      </c>
      <c r="BH468" s="55">
        <f t="shared" si="736"/>
        <v>0</v>
      </c>
      <c r="BI468" s="55">
        <f t="shared" si="736"/>
        <v>0</v>
      </c>
      <c r="BJ468" s="55">
        <f t="shared" si="736"/>
        <v>0</v>
      </c>
      <c r="BK468" s="55">
        <f t="shared" si="736"/>
        <v>0</v>
      </c>
      <c r="BL468" s="55">
        <f t="shared" si="736"/>
        <v>7314</v>
      </c>
      <c r="BM468" s="55">
        <f t="shared" si="736"/>
        <v>0</v>
      </c>
      <c r="BN468" s="55">
        <f t="shared" si="736"/>
        <v>0</v>
      </c>
      <c r="BO468" s="55">
        <f t="shared" si="736"/>
        <v>0</v>
      </c>
      <c r="BP468" s="55">
        <f t="shared" si="736"/>
        <v>0</v>
      </c>
      <c r="BQ468" s="55">
        <f t="shared" si="736"/>
        <v>0</v>
      </c>
      <c r="BR468" s="55">
        <f t="shared" si="736"/>
        <v>7314</v>
      </c>
      <c r="BS468" s="55">
        <f t="shared" si="736"/>
        <v>0</v>
      </c>
      <c r="BT468" s="55">
        <f t="shared" si="736"/>
        <v>0</v>
      </c>
      <c r="BU468" s="55">
        <f t="shared" si="736"/>
        <v>0</v>
      </c>
      <c r="BV468" s="55">
        <f t="shared" si="736"/>
        <v>0</v>
      </c>
      <c r="BW468" s="55">
        <f t="shared" si="736"/>
        <v>0</v>
      </c>
      <c r="BX468" s="55">
        <f t="shared" si="736"/>
        <v>0</v>
      </c>
      <c r="BY468" s="55">
        <f t="shared" si="736"/>
        <v>7314</v>
      </c>
      <c r="BZ468" s="55">
        <f t="shared" si="736"/>
        <v>0</v>
      </c>
      <c r="CA468" s="55">
        <f t="shared" si="736"/>
        <v>0</v>
      </c>
      <c r="CB468" s="55">
        <f t="shared" si="736"/>
        <v>0</v>
      </c>
      <c r="CC468" s="55">
        <f t="shared" si="736"/>
        <v>0</v>
      </c>
      <c r="CD468" s="55">
        <f t="shared" si="736"/>
        <v>0</v>
      </c>
      <c r="CE468" s="55">
        <f t="shared" si="736"/>
        <v>0</v>
      </c>
      <c r="CF468" s="55">
        <f t="shared" si="736"/>
        <v>7314</v>
      </c>
      <c r="CG468" s="55">
        <f t="shared" si="736"/>
        <v>0</v>
      </c>
      <c r="CH468" s="55">
        <f t="shared" si="736"/>
        <v>0</v>
      </c>
      <c r="CI468" s="55">
        <f t="shared" si="736"/>
        <v>0</v>
      </c>
      <c r="CJ468" s="55">
        <f t="shared" si="736"/>
        <v>0</v>
      </c>
      <c r="CK468" s="55"/>
      <c r="CL468" s="55"/>
      <c r="CM468" s="55">
        <f t="shared" si="736"/>
        <v>0</v>
      </c>
      <c r="CN468" s="55">
        <f t="shared" si="736"/>
        <v>0</v>
      </c>
      <c r="CO468" s="55">
        <f t="shared" si="736"/>
        <v>7314</v>
      </c>
      <c r="CP468" s="55">
        <f t="shared" si="736"/>
        <v>0</v>
      </c>
      <c r="CQ468" s="55">
        <f t="shared" si="736"/>
        <v>0</v>
      </c>
      <c r="CR468" s="55">
        <f t="shared" si="736"/>
        <v>0</v>
      </c>
      <c r="CS468" s="55">
        <f t="shared" si="736"/>
        <v>0</v>
      </c>
      <c r="CT468" s="55">
        <f t="shared" si="736"/>
        <v>0</v>
      </c>
      <c r="CU468" s="55">
        <f t="shared" si="736"/>
        <v>0</v>
      </c>
      <c r="CV468" s="55">
        <f t="shared" si="736"/>
        <v>0</v>
      </c>
      <c r="CW468" s="55">
        <f t="shared" si="736"/>
        <v>7314</v>
      </c>
      <c r="CX468" s="55">
        <f t="shared" si="736"/>
        <v>0</v>
      </c>
      <c r="CY468" s="55">
        <f t="shared" ref="CY468:DF468" si="737">CY469</f>
        <v>0</v>
      </c>
      <c r="CZ468" s="55">
        <f t="shared" si="737"/>
        <v>0</v>
      </c>
      <c r="DA468" s="55">
        <f t="shared" si="737"/>
        <v>0</v>
      </c>
      <c r="DB468" s="55">
        <f t="shared" si="737"/>
        <v>0</v>
      </c>
      <c r="DC468" s="55">
        <f t="shared" si="737"/>
        <v>0</v>
      </c>
      <c r="DD468" s="55">
        <f t="shared" si="737"/>
        <v>0</v>
      </c>
      <c r="DE468" s="55">
        <f t="shared" si="737"/>
        <v>7314</v>
      </c>
      <c r="DF468" s="55">
        <f t="shared" si="737"/>
        <v>0</v>
      </c>
    </row>
    <row r="469" spans="1:110" s="18" customFormat="1" ht="85.5" customHeight="1">
      <c r="A469" s="89" t="s">
        <v>284</v>
      </c>
      <c r="B469" s="64" t="s">
        <v>143</v>
      </c>
      <c r="C469" s="64" t="s">
        <v>143</v>
      </c>
      <c r="D469" s="65" t="s">
        <v>386</v>
      </c>
      <c r="E469" s="64" t="s">
        <v>150</v>
      </c>
      <c r="F469" s="55"/>
      <c r="G469" s="55"/>
      <c r="H469" s="73"/>
      <c r="I469" s="73"/>
      <c r="J469" s="73"/>
      <c r="K469" s="127"/>
      <c r="L469" s="127"/>
      <c r="M469" s="55"/>
      <c r="N469" s="55"/>
      <c r="O469" s="55"/>
      <c r="P469" s="55"/>
      <c r="Q469" s="55"/>
      <c r="R469" s="106"/>
      <c r="S469" s="106"/>
      <c r="T469" s="55"/>
      <c r="U469" s="55"/>
      <c r="V469" s="106"/>
      <c r="W469" s="106"/>
      <c r="X469" s="55"/>
      <c r="Y469" s="55"/>
      <c r="Z469" s="106"/>
      <c r="AA469" s="55"/>
      <c r="AB469" s="55"/>
      <c r="AC469" s="106"/>
      <c r="AD469" s="106"/>
      <c r="AE469" s="106"/>
      <c r="AF469" s="55"/>
      <c r="AG469" s="106"/>
      <c r="AH469" s="55"/>
      <c r="AI469" s="106"/>
      <c r="AJ469" s="106"/>
      <c r="AK469" s="55"/>
      <c r="AL469" s="55"/>
      <c r="AM469" s="55">
        <f>AN469-AK469</f>
        <v>7314</v>
      </c>
      <c r="AN469" s="55">
        <v>7314</v>
      </c>
      <c r="AO469" s="106"/>
      <c r="AP469" s="106"/>
      <c r="AQ469" s="55">
        <f>AN469+AP469</f>
        <v>7314</v>
      </c>
      <c r="AR469" s="56">
        <f>AO469</f>
        <v>0</v>
      </c>
      <c r="AS469" s="106"/>
      <c r="AT469" s="55">
        <f>AQ469+AS469</f>
        <v>7314</v>
      </c>
      <c r="AU469" s="56">
        <f>AR469</f>
        <v>0</v>
      </c>
      <c r="AV469" s="106"/>
      <c r="AW469" s="106"/>
      <c r="AX469" s="106"/>
      <c r="AY469" s="55">
        <f>AT469+AV469+AW469+AX469</f>
        <v>7314</v>
      </c>
      <c r="AZ469" s="55">
        <f>AU469+AX469</f>
        <v>0</v>
      </c>
      <c r="BA469" s="106"/>
      <c r="BB469" s="106"/>
      <c r="BC469" s="106"/>
      <c r="BD469" s="106"/>
      <c r="BE469" s="55">
        <f>AY469+BA469+BB469+BC469+BD469</f>
        <v>7314</v>
      </c>
      <c r="BF469" s="55">
        <f>AZ469+BD469</f>
        <v>0</v>
      </c>
      <c r="BG469" s="55"/>
      <c r="BH469" s="55"/>
      <c r="BI469" s="108"/>
      <c r="BJ469" s="108"/>
      <c r="BK469" s="108"/>
      <c r="BL469" s="55">
        <f>BE469+BG469+BH469+BI469+BJ469+BK469</f>
        <v>7314</v>
      </c>
      <c r="BM469" s="55">
        <f>BF469+BK469</f>
        <v>0</v>
      </c>
      <c r="BN469" s="106"/>
      <c r="BO469" s="106"/>
      <c r="BP469" s="106"/>
      <c r="BQ469" s="106"/>
      <c r="BR469" s="55">
        <f>BL469+BN469+BO469+BP469+BQ469</f>
        <v>7314</v>
      </c>
      <c r="BS469" s="55">
        <f>BM469+BQ469</f>
        <v>0</v>
      </c>
      <c r="BT469" s="107"/>
      <c r="BU469" s="107"/>
      <c r="BV469" s="107"/>
      <c r="BW469" s="107"/>
      <c r="BX469" s="107"/>
      <c r="BY469" s="55">
        <f>BR469+BT469+BU469+BV469+BW469+BX469</f>
        <v>7314</v>
      </c>
      <c r="BZ469" s="55">
        <f>BS469+BX469</f>
        <v>0</v>
      </c>
      <c r="CA469" s="106"/>
      <c r="CB469" s="106"/>
      <c r="CC469" s="106"/>
      <c r="CD469" s="106"/>
      <c r="CE469" s="106"/>
      <c r="CF469" s="55">
        <f>BY469+CA469+CB469+CC469+CE469</f>
        <v>7314</v>
      </c>
      <c r="CG469" s="55">
        <f>BZ469+CE469</f>
        <v>0</v>
      </c>
      <c r="CH469" s="106"/>
      <c r="CI469" s="106"/>
      <c r="CJ469" s="106"/>
      <c r="CK469" s="106"/>
      <c r="CL469" s="106"/>
      <c r="CM469" s="106"/>
      <c r="CN469" s="106"/>
      <c r="CO469" s="55">
        <f>CF469+CH469+CI469+CJ469+CM469+CN469</f>
        <v>7314</v>
      </c>
      <c r="CP469" s="55">
        <f>CG469+CN469</f>
        <v>0</v>
      </c>
      <c r="CQ469" s="55"/>
      <c r="CR469" s="106"/>
      <c r="CS469" s="106"/>
      <c r="CT469" s="106"/>
      <c r="CU469" s="106"/>
      <c r="CV469" s="106"/>
      <c r="CW469" s="55">
        <f>CO469+CQ469+CR469+CS469+CT469+CU469+CV469</f>
        <v>7314</v>
      </c>
      <c r="CX469" s="55">
        <f>CP469+CV469</f>
        <v>0</v>
      </c>
      <c r="CY469" s="55"/>
      <c r="CZ469" s="106"/>
      <c r="DA469" s="106"/>
      <c r="DB469" s="106"/>
      <c r="DC469" s="106"/>
      <c r="DD469" s="106"/>
      <c r="DE469" s="55">
        <f>CW469+CY469+CZ469+DA469+DB469+DC469+DD469</f>
        <v>7314</v>
      </c>
      <c r="DF469" s="55">
        <f>CX469+DD469</f>
        <v>0</v>
      </c>
    </row>
    <row r="470" spans="1:110" s="18" customFormat="1" ht="39.75" customHeight="1">
      <c r="A470" s="63" t="s">
        <v>360</v>
      </c>
      <c r="B470" s="64" t="s">
        <v>143</v>
      </c>
      <c r="C470" s="64" t="s">
        <v>143</v>
      </c>
      <c r="D470" s="65" t="s">
        <v>329</v>
      </c>
      <c r="E470" s="64"/>
      <c r="F470" s="55"/>
      <c r="G470" s="55"/>
      <c r="H470" s="73"/>
      <c r="I470" s="73"/>
      <c r="J470" s="73"/>
      <c r="K470" s="127"/>
      <c r="L470" s="127"/>
      <c r="M470" s="55"/>
      <c r="N470" s="55">
        <f t="shared" ref="N470:AD471" si="738">N471</f>
        <v>489</v>
      </c>
      <c r="O470" s="55">
        <f t="shared" si="738"/>
        <v>489</v>
      </c>
      <c r="P470" s="55">
        <f t="shared" si="738"/>
        <v>0</v>
      </c>
      <c r="Q470" s="55">
        <f t="shared" si="738"/>
        <v>0</v>
      </c>
      <c r="R470" s="55">
        <f t="shared" si="738"/>
        <v>0</v>
      </c>
      <c r="S470" s="55">
        <f t="shared" si="738"/>
        <v>0</v>
      </c>
      <c r="T470" s="55">
        <f t="shared" si="738"/>
        <v>489</v>
      </c>
      <c r="U470" s="55">
        <f t="shared" si="738"/>
        <v>0</v>
      </c>
      <c r="V470" s="55">
        <f t="shared" si="738"/>
        <v>0</v>
      </c>
      <c r="W470" s="55">
        <f t="shared" si="738"/>
        <v>0</v>
      </c>
      <c r="X470" s="55">
        <f t="shared" si="738"/>
        <v>489</v>
      </c>
      <c r="Y470" s="55">
        <f t="shared" si="738"/>
        <v>0</v>
      </c>
      <c r="Z470" s="55">
        <f t="shared" si="738"/>
        <v>0</v>
      </c>
      <c r="AA470" s="55">
        <f t="shared" si="738"/>
        <v>489</v>
      </c>
      <c r="AB470" s="55">
        <f t="shared" si="738"/>
        <v>0</v>
      </c>
      <c r="AC470" s="55">
        <f t="shared" si="738"/>
        <v>0</v>
      </c>
      <c r="AD470" s="55">
        <f t="shared" si="738"/>
        <v>0</v>
      </c>
      <c r="AE470" s="55"/>
      <c r="AF470" s="55">
        <f t="shared" ref="AC470:AR471" si="739">AF471</f>
        <v>489</v>
      </c>
      <c r="AG470" s="55">
        <f t="shared" si="739"/>
        <v>0</v>
      </c>
      <c r="AH470" s="55">
        <f t="shared" si="739"/>
        <v>0</v>
      </c>
      <c r="AI470" s="55">
        <f t="shared" si="739"/>
        <v>0</v>
      </c>
      <c r="AJ470" s="55">
        <f t="shared" si="739"/>
        <v>0</v>
      </c>
      <c r="AK470" s="55">
        <f t="shared" si="739"/>
        <v>489</v>
      </c>
      <c r="AL470" s="55">
        <f t="shared" si="739"/>
        <v>0</v>
      </c>
      <c r="AM470" s="55">
        <f t="shared" si="739"/>
        <v>0</v>
      </c>
      <c r="AN470" s="55">
        <f t="shared" si="739"/>
        <v>489</v>
      </c>
      <c r="AO470" s="55">
        <f t="shared" si="739"/>
        <v>0</v>
      </c>
      <c r="AP470" s="55">
        <f t="shared" si="739"/>
        <v>0</v>
      </c>
      <c r="AQ470" s="55">
        <f t="shared" si="739"/>
        <v>489</v>
      </c>
      <c r="AR470" s="55">
        <f t="shared" si="739"/>
        <v>0</v>
      </c>
      <c r="AS470" s="55">
        <f t="shared" ref="AR470:BG471" si="740">AS471</f>
        <v>0</v>
      </c>
      <c r="AT470" s="55">
        <f t="shared" si="740"/>
        <v>489</v>
      </c>
      <c r="AU470" s="55">
        <f t="shared" si="740"/>
        <v>0</v>
      </c>
      <c r="AV470" s="55">
        <f t="shared" si="740"/>
        <v>0</v>
      </c>
      <c r="AW470" s="55">
        <f t="shared" si="740"/>
        <v>0</v>
      </c>
      <c r="AX470" s="55">
        <f t="shared" si="740"/>
        <v>0</v>
      </c>
      <c r="AY470" s="55">
        <f t="shared" si="740"/>
        <v>489</v>
      </c>
      <c r="AZ470" s="55">
        <f t="shared" si="740"/>
        <v>0</v>
      </c>
      <c r="BA470" s="55">
        <f t="shared" si="740"/>
        <v>0</v>
      </c>
      <c r="BB470" s="55">
        <f t="shared" si="740"/>
        <v>0</v>
      </c>
      <c r="BC470" s="55">
        <f t="shared" si="740"/>
        <v>0</v>
      </c>
      <c r="BD470" s="55">
        <f t="shared" si="740"/>
        <v>0</v>
      </c>
      <c r="BE470" s="55">
        <f t="shared" si="740"/>
        <v>489</v>
      </c>
      <c r="BF470" s="55">
        <f t="shared" si="740"/>
        <v>0</v>
      </c>
      <c r="BG470" s="55">
        <f t="shared" si="740"/>
        <v>0</v>
      </c>
      <c r="BH470" s="55">
        <f t="shared" ref="BF470:BX471" si="741">BH471</f>
        <v>0</v>
      </c>
      <c r="BI470" s="55">
        <f t="shared" si="741"/>
        <v>0</v>
      </c>
      <c r="BJ470" s="55">
        <f t="shared" si="741"/>
        <v>0</v>
      </c>
      <c r="BK470" s="55">
        <f t="shared" si="741"/>
        <v>0</v>
      </c>
      <c r="BL470" s="55">
        <f t="shared" si="741"/>
        <v>489</v>
      </c>
      <c r="BM470" s="55">
        <f t="shared" si="741"/>
        <v>0</v>
      </c>
      <c r="BN470" s="55">
        <f t="shared" si="741"/>
        <v>0</v>
      </c>
      <c r="BO470" s="55">
        <f t="shared" si="741"/>
        <v>0</v>
      </c>
      <c r="BP470" s="55">
        <f t="shared" si="741"/>
        <v>0</v>
      </c>
      <c r="BQ470" s="55">
        <f t="shared" si="741"/>
        <v>0</v>
      </c>
      <c r="BR470" s="55">
        <f t="shared" si="741"/>
        <v>489</v>
      </c>
      <c r="BS470" s="55">
        <f t="shared" si="741"/>
        <v>0</v>
      </c>
      <c r="BT470" s="55">
        <f t="shared" si="741"/>
        <v>0</v>
      </c>
      <c r="BU470" s="55">
        <f t="shared" si="741"/>
        <v>0</v>
      </c>
      <c r="BV470" s="55">
        <f t="shared" si="741"/>
        <v>0</v>
      </c>
      <c r="BW470" s="55">
        <f t="shared" si="741"/>
        <v>0</v>
      </c>
      <c r="BX470" s="55">
        <f t="shared" si="741"/>
        <v>0</v>
      </c>
      <c r="BY470" s="55">
        <f t="shared" ref="BT470:CI471" si="742">BY471</f>
        <v>489</v>
      </c>
      <c r="BZ470" s="55">
        <f t="shared" si="742"/>
        <v>0</v>
      </c>
      <c r="CA470" s="55">
        <f t="shared" si="742"/>
        <v>0</v>
      </c>
      <c r="CB470" s="55">
        <f t="shared" si="742"/>
        <v>0</v>
      </c>
      <c r="CC470" s="55">
        <f t="shared" si="742"/>
        <v>0</v>
      </c>
      <c r="CD470" s="55">
        <f t="shared" si="742"/>
        <v>0</v>
      </c>
      <c r="CE470" s="55">
        <f t="shared" si="742"/>
        <v>0</v>
      </c>
      <c r="CF470" s="55">
        <f t="shared" si="742"/>
        <v>489</v>
      </c>
      <c r="CG470" s="55">
        <f t="shared" si="742"/>
        <v>0</v>
      </c>
      <c r="CH470" s="55">
        <f t="shared" si="742"/>
        <v>0</v>
      </c>
      <c r="CI470" s="55">
        <f t="shared" si="742"/>
        <v>0</v>
      </c>
      <c r="CJ470" s="55">
        <f t="shared" ref="CG470:CV471" si="743">CJ471</f>
        <v>0</v>
      </c>
      <c r="CK470" s="55"/>
      <c r="CL470" s="55"/>
      <c r="CM470" s="55">
        <f t="shared" si="743"/>
        <v>0</v>
      </c>
      <c r="CN470" s="55">
        <f t="shared" si="743"/>
        <v>0</v>
      </c>
      <c r="CO470" s="55">
        <f t="shared" si="743"/>
        <v>489</v>
      </c>
      <c r="CP470" s="55">
        <f t="shared" si="743"/>
        <v>0</v>
      </c>
      <c r="CQ470" s="55">
        <f t="shared" si="743"/>
        <v>0</v>
      </c>
      <c r="CR470" s="55">
        <f t="shared" si="743"/>
        <v>0</v>
      </c>
      <c r="CS470" s="55">
        <f t="shared" si="743"/>
        <v>0</v>
      </c>
      <c r="CT470" s="55">
        <f t="shared" si="743"/>
        <v>0</v>
      </c>
      <c r="CU470" s="55">
        <f t="shared" si="743"/>
        <v>0</v>
      </c>
      <c r="CV470" s="55">
        <f t="shared" si="743"/>
        <v>0</v>
      </c>
      <c r="CW470" s="55">
        <f t="shared" ref="CP470:DE471" si="744">CW471</f>
        <v>489</v>
      </c>
      <c r="CX470" s="55">
        <f t="shared" si="744"/>
        <v>0</v>
      </c>
      <c r="CY470" s="55">
        <f t="shared" si="744"/>
        <v>0</v>
      </c>
      <c r="CZ470" s="55">
        <f t="shared" si="744"/>
        <v>0</v>
      </c>
      <c r="DA470" s="55">
        <f t="shared" si="744"/>
        <v>0</v>
      </c>
      <c r="DB470" s="55">
        <f t="shared" si="744"/>
        <v>0</v>
      </c>
      <c r="DC470" s="55">
        <f t="shared" si="744"/>
        <v>0</v>
      </c>
      <c r="DD470" s="55">
        <f t="shared" si="744"/>
        <v>0</v>
      </c>
      <c r="DE470" s="55">
        <f t="shared" si="744"/>
        <v>489</v>
      </c>
      <c r="DF470" s="55">
        <f t="shared" ref="CX470:DF471" si="745">DF471</f>
        <v>0</v>
      </c>
    </row>
    <row r="471" spans="1:110" s="18" customFormat="1" ht="54" customHeight="1">
      <c r="A471" s="63" t="s">
        <v>361</v>
      </c>
      <c r="B471" s="64" t="s">
        <v>143</v>
      </c>
      <c r="C471" s="64" t="s">
        <v>143</v>
      </c>
      <c r="D471" s="65" t="s">
        <v>330</v>
      </c>
      <c r="E471" s="64"/>
      <c r="F471" s="55"/>
      <c r="G471" s="55"/>
      <c r="H471" s="73"/>
      <c r="I471" s="73"/>
      <c r="J471" s="73"/>
      <c r="K471" s="127"/>
      <c r="L471" s="127"/>
      <c r="M471" s="55"/>
      <c r="N471" s="55">
        <f t="shared" si="738"/>
        <v>489</v>
      </c>
      <c r="O471" s="55">
        <f t="shared" si="738"/>
        <v>489</v>
      </c>
      <c r="P471" s="55">
        <f t="shared" si="738"/>
        <v>0</v>
      </c>
      <c r="Q471" s="55">
        <f t="shared" si="738"/>
        <v>0</v>
      </c>
      <c r="R471" s="55">
        <f t="shared" si="738"/>
        <v>0</v>
      </c>
      <c r="S471" s="55">
        <f t="shared" si="738"/>
        <v>0</v>
      </c>
      <c r="T471" s="55">
        <f t="shared" si="738"/>
        <v>489</v>
      </c>
      <c r="U471" s="55">
        <f t="shared" si="738"/>
        <v>0</v>
      </c>
      <c r="V471" s="55">
        <f t="shared" si="738"/>
        <v>0</v>
      </c>
      <c r="W471" s="55">
        <f t="shared" si="738"/>
        <v>0</v>
      </c>
      <c r="X471" s="55">
        <f t="shared" si="738"/>
        <v>489</v>
      </c>
      <c r="Y471" s="55">
        <f t="shared" si="738"/>
        <v>0</v>
      </c>
      <c r="Z471" s="55">
        <f t="shared" si="738"/>
        <v>0</v>
      </c>
      <c r="AA471" s="55">
        <f t="shared" si="738"/>
        <v>489</v>
      </c>
      <c r="AB471" s="55">
        <f t="shared" si="738"/>
        <v>0</v>
      </c>
      <c r="AC471" s="55">
        <f t="shared" si="739"/>
        <v>0</v>
      </c>
      <c r="AD471" s="55">
        <f t="shared" si="739"/>
        <v>0</v>
      </c>
      <c r="AE471" s="55"/>
      <c r="AF471" s="55">
        <f t="shared" si="739"/>
        <v>489</v>
      </c>
      <c r="AG471" s="55">
        <f t="shared" si="739"/>
        <v>0</v>
      </c>
      <c r="AH471" s="55">
        <f t="shared" si="739"/>
        <v>0</v>
      </c>
      <c r="AI471" s="55">
        <f t="shared" si="739"/>
        <v>0</v>
      </c>
      <c r="AJ471" s="55">
        <f t="shared" si="739"/>
        <v>0</v>
      </c>
      <c r="AK471" s="55">
        <f t="shared" si="739"/>
        <v>489</v>
      </c>
      <c r="AL471" s="55">
        <f t="shared" si="739"/>
        <v>0</v>
      </c>
      <c r="AM471" s="55">
        <f t="shared" si="739"/>
        <v>0</v>
      </c>
      <c r="AN471" s="55">
        <f t="shared" si="739"/>
        <v>489</v>
      </c>
      <c r="AO471" s="55">
        <f t="shared" si="739"/>
        <v>0</v>
      </c>
      <c r="AP471" s="55">
        <f t="shared" si="739"/>
        <v>0</v>
      </c>
      <c r="AQ471" s="55">
        <f t="shared" si="739"/>
        <v>489</v>
      </c>
      <c r="AR471" s="55">
        <f t="shared" si="740"/>
        <v>0</v>
      </c>
      <c r="AS471" s="55">
        <f t="shared" si="740"/>
        <v>0</v>
      </c>
      <c r="AT471" s="55">
        <f t="shared" si="740"/>
        <v>489</v>
      </c>
      <c r="AU471" s="55">
        <f t="shared" si="740"/>
        <v>0</v>
      </c>
      <c r="AV471" s="55">
        <f t="shared" si="740"/>
        <v>0</v>
      </c>
      <c r="AW471" s="55">
        <f t="shared" si="740"/>
        <v>0</v>
      </c>
      <c r="AX471" s="55">
        <f t="shared" si="740"/>
        <v>0</v>
      </c>
      <c r="AY471" s="55">
        <f t="shared" si="740"/>
        <v>489</v>
      </c>
      <c r="AZ471" s="55">
        <f t="shared" si="740"/>
        <v>0</v>
      </c>
      <c r="BA471" s="55">
        <f t="shared" si="740"/>
        <v>0</v>
      </c>
      <c r="BB471" s="55">
        <f t="shared" si="740"/>
        <v>0</v>
      </c>
      <c r="BC471" s="55">
        <f t="shared" si="740"/>
        <v>0</v>
      </c>
      <c r="BD471" s="55">
        <f t="shared" si="740"/>
        <v>0</v>
      </c>
      <c r="BE471" s="55">
        <f t="shared" si="740"/>
        <v>489</v>
      </c>
      <c r="BF471" s="55">
        <f t="shared" si="741"/>
        <v>0</v>
      </c>
      <c r="BG471" s="55">
        <f t="shared" si="741"/>
        <v>0</v>
      </c>
      <c r="BH471" s="55">
        <f t="shared" si="741"/>
        <v>0</v>
      </c>
      <c r="BI471" s="55">
        <f t="shared" si="741"/>
        <v>0</v>
      </c>
      <c r="BJ471" s="55">
        <f t="shared" si="741"/>
        <v>0</v>
      </c>
      <c r="BK471" s="55">
        <f t="shared" si="741"/>
        <v>0</v>
      </c>
      <c r="BL471" s="55">
        <f t="shared" si="741"/>
        <v>489</v>
      </c>
      <c r="BM471" s="55">
        <f t="shared" si="741"/>
        <v>0</v>
      </c>
      <c r="BN471" s="55">
        <f t="shared" si="741"/>
        <v>0</v>
      </c>
      <c r="BO471" s="55">
        <f t="shared" si="741"/>
        <v>0</v>
      </c>
      <c r="BP471" s="55">
        <f t="shared" si="741"/>
        <v>0</v>
      </c>
      <c r="BQ471" s="55">
        <f t="shared" si="741"/>
        <v>0</v>
      </c>
      <c r="BR471" s="55">
        <f t="shared" si="741"/>
        <v>489</v>
      </c>
      <c r="BS471" s="55">
        <f t="shared" si="741"/>
        <v>0</v>
      </c>
      <c r="BT471" s="55">
        <f t="shared" si="742"/>
        <v>0</v>
      </c>
      <c r="BU471" s="55">
        <f t="shared" si="742"/>
        <v>0</v>
      </c>
      <c r="BV471" s="55">
        <f t="shared" si="742"/>
        <v>0</v>
      </c>
      <c r="BW471" s="55">
        <f t="shared" si="742"/>
        <v>0</v>
      </c>
      <c r="BX471" s="55">
        <f t="shared" si="742"/>
        <v>0</v>
      </c>
      <c r="BY471" s="55">
        <f t="shared" si="742"/>
        <v>489</v>
      </c>
      <c r="BZ471" s="55">
        <f t="shared" si="742"/>
        <v>0</v>
      </c>
      <c r="CA471" s="55">
        <f t="shared" si="742"/>
        <v>0</v>
      </c>
      <c r="CB471" s="55">
        <f t="shared" si="742"/>
        <v>0</v>
      </c>
      <c r="CC471" s="55">
        <f t="shared" si="742"/>
        <v>0</v>
      </c>
      <c r="CD471" s="55">
        <f t="shared" si="742"/>
        <v>0</v>
      </c>
      <c r="CE471" s="55">
        <f t="shared" si="742"/>
        <v>0</v>
      </c>
      <c r="CF471" s="55">
        <f t="shared" si="742"/>
        <v>489</v>
      </c>
      <c r="CG471" s="55">
        <f t="shared" si="743"/>
        <v>0</v>
      </c>
      <c r="CH471" s="55">
        <f t="shared" si="743"/>
        <v>0</v>
      </c>
      <c r="CI471" s="55">
        <f t="shared" si="743"/>
        <v>0</v>
      </c>
      <c r="CJ471" s="55">
        <f t="shared" si="743"/>
        <v>0</v>
      </c>
      <c r="CK471" s="55"/>
      <c r="CL471" s="55"/>
      <c r="CM471" s="55">
        <f t="shared" si="743"/>
        <v>0</v>
      </c>
      <c r="CN471" s="55">
        <f t="shared" si="743"/>
        <v>0</v>
      </c>
      <c r="CO471" s="55">
        <f t="shared" si="743"/>
        <v>489</v>
      </c>
      <c r="CP471" s="55">
        <f t="shared" si="744"/>
        <v>0</v>
      </c>
      <c r="CQ471" s="55">
        <f t="shared" si="744"/>
        <v>0</v>
      </c>
      <c r="CR471" s="55">
        <f t="shared" si="744"/>
        <v>0</v>
      </c>
      <c r="CS471" s="55">
        <f t="shared" si="744"/>
        <v>0</v>
      </c>
      <c r="CT471" s="55">
        <f t="shared" si="744"/>
        <v>0</v>
      </c>
      <c r="CU471" s="55">
        <f t="shared" si="744"/>
        <v>0</v>
      </c>
      <c r="CV471" s="55">
        <f t="shared" si="744"/>
        <v>0</v>
      </c>
      <c r="CW471" s="55">
        <f t="shared" si="744"/>
        <v>489</v>
      </c>
      <c r="CX471" s="55">
        <f t="shared" si="745"/>
        <v>0</v>
      </c>
      <c r="CY471" s="55">
        <f t="shared" si="745"/>
        <v>0</v>
      </c>
      <c r="CZ471" s="55">
        <f t="shared" si="745"/>
        <v>0</v>
      </c>
      <c r="DA471" s="55">
        <f t="shared" si="745"/>
        <v>0</v>
      </c>
      <c r="DB471" s="55">
        <f t="shared" si="745"/>
        <v>0</v>
      </c>
      <c r="DC471" s="55">
        <f t="shared" si="745"/>
        <v>0</v>
      </c>
      <c r="DD471" s="55">
        <f t="shared" si="745"/>
        <v>0</v>
      </c>
      <c r="DE471" s="55">
        <f t="shared" si="745"/>
        <v>489</v>
      </c>
      <c r="DF471" s="55">
        <f t="shared" si="745"/>
        <v>0</v>
      </c>
    </row>
    <row r="472" spans="1:110" s="18" customFormat="1" ht="54" customHeight="1">
      <c r="A472" s="63" t="s">
        <v>144</v>
      </c>
      <c r="B472" s="64" t="s">
        <v>143</v>
      </c>
      <c r="C472" s="64" t="s">
        <v>143</v>
      </c>
      <c r="D472" s="65" t="s">
        <v>330</v>
      </c>
      <c r="E472" s="64" t="s">
        <v>145</v>
      </c>
      <c r="F472" s="55"/>
      <c r="G472" s="55"/>
      <c r="H472" s="73"/>
      <c r="I472" s="73"/>
      <c r="J472" s="73"/>
      <c r="K472" s="127"/>
      <c r="L472" s="127"/>
      <c r="M472" s="55"/>
      <c r="N472" s="55">
        <f>O472-M472</f>
        <v>489</v>
      </c>
      <c r="O472" s="55">
        <v>489</v>
      </c>
      <c r="P472" s="55"/>
      <c r="Q472" s="55"/>
      <c r="R472" s="106"/>
      <c r="S472" s="106"/>
      <c r="T472" s="55">
        <f>O472+R472</f>
        <v>489</v>
      </c>
      <c r="U472" s="55">
        <f>Q472+S472</f>
        <v>0</v>
      </c>
      <c r="V472" s="106"/>
      <c r="W472" s="106"/>
      <c r="X472" s="55">
        <f>T472+V472</f>
        <v>489</v>
      </c>
      <c r="Y472" s="55">
        <f>U472+W472</f>
        <v>0</v>
      </c>
      <c r="Z472" s="106"/>
      <c r="AA472" s="55">
        <f>X472+Z472</f>
        <v>489</v>
      </c>
      <c r="AB472" s="55">
        <f>Y472</f>
        <v>0</v>
      </c>
      <c r="AC472" s="106"/>
      <c r="AD472" s="106"/>
      <c r="AE472" s="106"/>
      <c r="AF472" s="55">
        <f>AA472+AC472</f>
        <v>489</v>
      </c>
      <c r="AG472" s="106"/>
      <c r="AH472" s="55">
        <f>AB472</f>
        <v>0</v>
      </c>
      <c r="AI472" s="106"/>
      <c r="AJ472" s="106"/>
      <c r="AK472" s="55">
        <f>AF472+AI472</f>
        <v>489</v>
      </c>
      <c r="AL472" s="55">
        <f>AG472</f>
        <v>0</v>
      </c>
      <c r="AM472" s="55">
        <f>AN472-AK472</f>
        <v>0</v>
      </c>
      <c r="AN472" s="56">
        <v>489</v>
      </c>
      <c r="AO472" s="106"/>
      <c r="AP472" s="106"/>
      <c r="AQ472" s="55">
        <f>AN472+AP472</f>
        <v>489</v>
      </c>
      <c r="AR472" s="56">
        <f>AO472</f>
        <v>0</v>
      </c>
      <c r="AS472" s="106"/>
      <c r="AT472" s="55">
        <f>AQ472+AS472</f>
        <v>489</v>
      </c>
      <c r="AU472" s="56">
        <f>AR472</f>
        <v>0</v>
      </c>
      <c r="AV472" s="106"/>
      <c r="AW472" s="106"/>
      <c r="AX472" s="106"/>
      <c r="AY472" s="55">
        <f>AT472+AV472+AW472+AX472</f>
        <v>489</v>
      </c>
      <c r="AZ472" s="55">
        <f>AU472+AX472</f>
        <v>0</v>
      </c>
      <c r="BA472" s="106"/>
      <c r="BB472" s="106"/>
      <c r="BC472" s="106"/>
      <c r="BD472" s="106"/>
      <c r="BE472" s="55">
        <f>AY472+BA472+BB472+BC472+BD472</f>
        <v>489</v>
      </c>
      <c r="BF472" s="55">
        <f>AZ472+BD472</f>
        <v>0</v>
      </c>
      <c r="BG472" s="55"/>
      <c r="BH472" s="55"/>
      <c r="BI472" s="108"/>
      <c r="BJ472" s="108"/>
      <c r="BK472" s="108"/>
      <c r="BL472" s="55">
        <f>BE472+BG472+BH472+BI472+BJ472+BK472</f>
        <v>489</v>
      </c>
      <c r="BM472" s="55">
        <f>BF472+BK472</f>
        <v>0</v>
      </c>
      <c r="BN472" s="106"/>
      <c r="BO472" s="106"/>
      <c r="BP472" s="106"/>
      <c r="BQ472" s="106"/>
      <c r="BR472" s="55">
        <f>BL472+BN472+BO472+BP472+BQ472</f>
        <v>489</v>
      </c>
      <c r="BS472" s="55">
        <f>BM472+BQ472</f>
        <v>0</v>
      </c>
      <c r="BT472" s="107"/>
      <c r="BU472" s="107"/>
      <c r="BV472" s="107"/>
      <c r="BW472" s="107"/>
      <c r="BX472" s="107"/>
      <c r="BY472" s="55">
        <f>BR472+BT472+BU472+BV472+BW472+BX472</f>
        <v>489</v>
      </c>
      <c r="BZ472" s="55">
        <f>BS472+BX472</f>
        <v>0</v>
      </c>
      <c r="CA472" s="106"/>
      <c r="CB472" s="106"/>
      <c r="CC472" s="106"/>
      <c r="CD472" s="106"/>
      <c r="CE472" s="106"/>
      <c r="CF472" s="55">
        <f>BY472+CA472+CB472+CC472+CE472</f>
        <v>489</v>
      </c>
      <c r="CG472" s="55">
        <f>BZ472+CE472</f>
        <v>0</v>
      </c>
      <c r="CH472" s="106"/>
      <c r="CI472" s="106"/>
      <c r="CJ472" s="106"/>
      <c r="CK472" s="106"/>
      <c r="CL472" s="106"/>
      <c r="CM472" s="106"/>
      <c r="CN472" s="106"/>
      <c r="CO472" s="55">
        <f>CF472+CH472+CI472+CJ472+CM472+CN472</f>
        <v>489</v>
      </c>
      <c r="CP472" s="55">
        <f>CG472+CN472</f>
        <v>0</v>
      </c>
      <c r="CQ472" s="55"/>
      <c r="CR472" s="106"/>
      <c r="CS472" s="106"/>
      <c r="CT472" s="106"/>
      <c r="CU472" s="106"/>
      <c r="CV472" s="106"/>
      <c r="CW472" s="55">
        <f>CO472+CQ472+CR472+CS472+CT472+CU472+CV472</f>
        <v>489</v>
      </c>
      <c r="CX472" s="55">
        <f>CP472+CV472</f>
        <v>0</v>
      </c>
      <c r="CY472" s="55"/>
      <c r="CZ472" s="106"/>
      <c r="DA472" s="106"/>
      <c r="DB472" s="106"/>
      <c r="DC472" s="106"/>
      <c r="DD472" s="106"/>
      <c r="DE472" s="55">
        <f>CW472+CY472+CZ472+DA472+DB472+DC472+DD472</f>
        <v>489</v>
      </c>
      <c r="DF472" s="55">
        <f>CX472+DD472</f>
        <v>0</v>
      </c>
    </row>
    <row r="473" spans="1:110" s="18" customFormat="1" ht="70.5" customHeight="1">
      <c r="A473" s="63" t="s">
        <v>178</v>
      </c>
      <c r="B473" s="64" t="s">
        <v>143</v>
      </c>
      <c r="C473" s="64" t="s">
        <v>143</v>
      </c>
      <c r="D473" s="65" t="s">
        <v>399</v>
      </c>
      <c r="E473" s="64"/>
      <c r="F473" s="55"/>
      <c r="G473" s="55"/>
      <c r="H473" s="73"/>
      <c r="I473" s="73"/>
      <c r="J473" s="73"/>
      <c r="K473" s="127"/>
      <c r="L473" s="127"/>
      <c r="M473" s="55"/>
      <c r="N473" s="55"/>
      <c r="O473" s="55"/>
      <c r="P473" s="55"/>
      <c r="Q473" s="55"/>
      <c r="R473" s="106"/>
      <c r="S473" s="106"/>
      <c r="T473" s="55"/>
      <c r="U473" s="55"/>
      <c r="V473" s="106"/>
      <c r="W473" s="106"/>
      <c r="X473" s="55"/>
      <c r="Y473" s="55"/>
      <c r="Z473" s="106"/>
      <c r="AA473" s="55"/>
      <c r="AB473" s="55"/>
      <c r="AC473" s="106"/>
      <c r="AD473" s="106"/>
      <c r="AE473" s="106"/>
      <c r="AF473" s="55"/>
      <c r="AG473" s="106"/>
      <c r="AH473" s="55"/>
      <c r="AI473" s="106"/>
      <c r="AJ473" s="106"/>
      <c r="AK473" s="55"/>
      <c r="AL473" s="55"/>
      <c r="AM473" s="55"/>
      <c r="AN473" s="56"/>
      <c r="AO473" s="106"/>
      <c r="AP473" s="106"/>
      <c r="AQ473" s="55"/>
      <c r="AR473" s="56"/>
      <c r="AS473" s="106"/>
      <c r="AT473" s="55"/>
      <c r="AU473" s="56"/>
      <c r="AV473" s="106"/>
      <c r="AW473" s="106"/>
      <c r="AX473" s="106"/>
      <c r="AY473" s="55"/>
      <c r="AZ473" s="55"/>
      <c r="BA473" s="106">
        <f t="shared" ref="BA473:BS473" si="746">BA474+BA475</f>
        <v>0</v>
      </c>
      <c r="BB473" s="106">
        <f t="shared" si="746"/>
        <v>0</v>
      </c>
      <c r="BC473" s="56">
        <f t="shared" si="746"/>
        <v>40</v>
      </c>
      <c r="BD473" s="56">
        <f t="shared" si="746"/>
        <v>0</v>
      </c>
      <c r="BE473" s="56">
        <f t="shared" si="746"/>
        <v>40</v>
      </c>
      <c r="BF473" s="56">
        <f t="shared" si="746"/>
        <v>0</v>
      </c>
      <c r="BG473" s="55">
        <f t="shared" si="746"/>
        <v>0</v>
      </c>
      <c r="BH473" s="55">
        <f t="shared" si="746"/>
        <v>0</v>
      </c>
      <c r="BI473" s="55">
        <f t="shared" si="746"/>
        <v>0</v>
      </c>
      <c r="BJ473" s="55">
        <f t="shared" si="746"/>
        <v>0</v>
      </c>
      <c r="BK473" s="55">
        <f t="shared" si="746"/>
        <v>0</v>
      </c>
      <c r="BL473" s="55">
        <f t="shared" si="746"/>
        <v>40</v>
      </c>
      <c r="BM473" s="55">
        <f t="shared" si="746"/>
        <v>0</v>
      </c>
      <c r="BN473" s="55">
        <f t="shared" si="746"/>
        <v>0</v>
      </c>
      <c r="BO473" s="55">
        <f t="shared" si="746"/>
        <v>0</v>
      </c>
      <c r="BP473" s="55">
        <f t="shared" si="746"/>
        <v>0</v>
      </c>
      <c r="BQ473" s="55">
        <f t="shared" si="746"/>
        <v>0</v>
      </c>
      <c r="BR473" s="55">
        <f t="shared" si="746"/>
        <v>40</v>
      </c>
      <c r="BS473" s="55">
        <f t="shared" si="746"/>
        <v>0</v>
      </c>
      <c r="BT473" s="55">
        <f t="shared" ref="BT473:CE473" si="747">BT474+BT475</f>
        <v>0</v>
      </c>
      <c r="BU473" s="55">
        <f>BU474+BU475</f>
        <v>0</v>
      </c>
      <c r="BV473" s="55">
        <f>BV474+BV475</f>
        <v>0</v>
      </c>
      <c r="BW473" s="55">
        <f>BW474+BW475</f>
        <v>0</v>
      </c>
      <c r="BX473" s="55">
        <f>BX474+BX475</f>
        <v>0</v>
      </c>
      <c r="BY473" s="55">
        <f t="shared" si="747"/>
        <v>40</v>
      </c>
      <c r="BZ473" s="55">
        <f t="shared" si="747"/>
        <v>0</v>
      </c>
      <c r="CA473" s="55">
        <f t="shared" si="747"/>
        <v>0</v>
      </c>
      <c r="CB473" s="55">
        <f t="shared" si="747"/>
        <v>0</v>
      </c>
      <c r="CC473" s="55">
        <f t="shared" si="747"/>
        <v>0</v>
      </c>
      <c r="CD473" s="55">
        <f>CD474+CD475</f>
        <v>0</v>
      </c>
      <c r="CE473" s="55">
        <f t="shared" si="747"/>
        <v>0</v>
      </c>
      <c r="CF473" s="55">
        <f t="shared" ref="CF473:DF473" si="748">CF474+CF475</f>
        <v>40</v>
      </c>
      <c r="CG473" s="55">
        <f t="shared" si="748"/>
        <v>0</v>
      </c>
      <c r="CH473" s="55">
        <f t="shared" si="748"/>
        <v>0</v>
      </c>
      <c r="CI473" s="55">
        <f t="shared" si="748"/>
        <v>0</v>
      </c>
      <c r="CJ473" s="55">
        <f t="shared" si="748"/>
        <v>0</v>
      </c>
      <c r="CK473" s="55"/>
      <c r="CL473" s="55"/>
      <c r="CM473" s="55">
        <f t="shared" si="748"/>
        <v>0</v>
      </c>
      <c r="CN473" s="55">
        <f t="shared" si="748"/>
        <v>0</v>
      </c>
      <c r="CO473" s="55">
        <f t="shared" si="748"/>
        <v>40</v>
      </c>
      <c r="CP473" s="55">
        <f t="shared" si="748"/>
        <v>0</v>
      </c>
      <c r="CQ473" s="55">
        <f t="shared" si="748"/>
        <v>0</v>
      </c>
      <c r="CR473" s="55">
        <f t="shared" si="748"/>
        <v>0</v>
      </c>
      <c r="CS473" s="55">
        <f t="shared" si="748"/>
        <v>0</v>
      </c>
      <c r="CT473" s="55">
        <f t="shared" si="748"/>
        <v>0</v>
      </c>
      <c r="CU473" s="55">
        <f t="shared" si="748"/>
        <v>0</v>
      </c>
      <c r="CV473" s="55">
        <f t="shared" si="748"/>
        <v>0</v>
      </c>
      <c r="CW473" s="55">
        <f t="shared" si="748"/>
        <v>40</v>
      </c>
      <c r="CX473" s="55">
        <f t="shared" si="748"/>
        <v>0</v>
      </c>
      <c r="CY473" s="55">
        <f t="shared" si="748"/>
        <v>0</v>
      </c>
      <c r="CZ473" s="55">
        <f t="shared" si="748"/>
        <v>0</v>
      </c>
      <c r="DA473" s="55">
        <f t="shared" si="748"/>
        <v>0</v>
      </c>
      <c r="DB473" s="55">
        <f t="shared" si="748"/>
        <v>0</v>
      </c>
      <c r="DC473" s="55">
        <f t="shared" si="748"/>
        <v>0</v>
      </c>
      <c r="DD473" s="55">
        <f t="shared" si="748"/>
        <v>0</v>
      </c>
      <c r="DE473" s="55">
        <f t="shared" si="748"/>
        <v>40</v>
      </c>
      <c r="DF473" s="55">
        <f t="shared" si="748"/>
        <v>0</v>
      </c>
    </row>
    <row r="474" spans="1:110" s="18" customFormat="1" ht="54" customHeight="1">
      <c r="A474" s="63" t="s">
        <v>144</v>
      </c>
      <c r="B474" s="64" t="s">
        <v>143</v>
      </c>
      <c r="C474" s="64" t="s">
        <v>143</v>
      </c>
      <c r="D474" s="65" t="s">
        <v>399</v>
      </c>
      <c r="E474" s="64" t="s">
        <v>145</v>
      </c>
      <c r="F474" s="55"/>
      <c r="G474" s="55"/>
      <c r="H474" s="73"/>
      <c r="I474" s="73"/>
      <c r="J474" s="73"/>
      <c r="K474" s="127"/>
      <c r="L474" s="127"/>
      <c r="M474" s="55"/>
      <c r="N474" s="55"/>
      <c r="O474" s="55"/>
      <c r="P474" s="55"/>
      <c r="Q474" s="55"/>
      <c r="R474" s="106"/>
      <c r="S474" s="106"/>
      <c r="T474" s="55"/>
      <c r="U474" s="55"/>
      <c r="V474" s="106"/>
      <c r="W474" s="106"/>
      <c r="X474" s="55"/>
      <c r="Y474" s="55"/>
      <c r="Z474" s="106"/>
      <c r="AA474" s="55"/>
      <c r="AB474" s="55"/>
      <c r="AC474" s="106"/>
      <c r="AD474" s="106"/>
      <c r="AE474" s="106"/>
      <c r="AF474" s="55"/>
      <c r="AG474" s="106"/>
      <c r="AH474" s="55"/>
      <c r="AI474" s="106"/>
      <c r="AJ474" s="106"/>
      <c r="AK474" s="55"/>
      <c r="AL474" s="55"/>
      <c r="AM474" s="55"/>
      <c r="AN474" s="56"/>
      <c r="AO474" s="106"/>
      <c r="AP474" s="106"/>
      <c r="AQ474" s="55"/>
      <c r="AR474" s="56"/>
      <c r="AS474" s="106"/>
      <c r="AT474" s="55"/>
      <c r="AU474" s="56"/>
      <c r="AV474" s="106"/>
      <c r="AW474" s="106"/>
      <c r="AX474" s="106"/>
      <c r="AY474" s="55"/>
      <c r="AZ474" s="55"/>
      <c r="BA474" s="106"/>
      <c r="BB474" s="106"/>
      <c r="BC474" s="56">
        <v>20</v>
      </c>
      <c r="BD474" s="56"/>
      <c r="BE474" s="55">
        <f>AY474+BA474+BB474+BC474+BD474</f>
        <v>20</v>
      </c>
      <c r="BF474" s="55">
        <f>AZ474+BD474</f>
        <v>0</v>
      </c>
      <c r="BG474" s="55"/>
      <c r="BH474" s="55"/>
      <c r="BI474" s="108"/>
      <c r="BJ474" s="108"/>
      <c r="BK474" s="108"/>
      <c r="BL474" s="55">
        <f>BE474+BG474+BH474+BI474+BJ474+BK474</f>
        <v>20</v>
      </c>
      <c r="BM474" s="55">
        <f>BF474+BK474</f>
        <v>0</v>
      </c>
      <c r="BN474" s="106"/>
      <c r="BO474" s="106"/>
      <c r="BP474" s="106"/>
      <c r="BQ474" s="106"/>
      <c r="BR474" s="55">
        <f>BL474+BN474+BO474+BP474+BQ474</f>
        <v>20</v>
      </c>
      <c r="BS474" s="55">
        <f>BM474+BQ474</f>
        <v>0</v>
      </c>
      <c r="BT474" s="107"/>
      <c r="BU474" s="107"/>
      <c r="BV474" s="107"/>
      <c r="BW474" s="107"/>
      <c r="BX474" s="107"/>
      <c r="BY474" s="55">
        <f>BR474+BT474+BU474+BV474+BW474+BX474</f>
        <v>20</v>
      </c>
      <c r="BZ474" s="55">
        <f>BS474+BX474</f>
        <v>0</v>
      </c>
      <c r="CA474" s="106"/>
      <c r="CB474" s="106"/>
      <c r="CC474" s="106"/>
      <c r="CD474" s="106"/>
      <c r="CE474" s="106"/>
      <c r="CF474" s="55">
        <f>BY474+CA474+CB474+CC474+CE474</f>
        <v>20</v>
      </c>
      <c r="CG474" s="55">
        <f>BZ474+CE474</f>
        <v>0</v>
      </c>
      <c r="CH474" s="106"/>
      <c r="CI474" s="106"/>
      <c r="CJ474" s="106"/>
      <c r="CK474" s="106"/>
      <c r="CL474" s="106"/>
      <c r="CM474" s="106"/>
      <c r="CN474" s="106"/>
      <c r="CO474" s="55">
        <f>CF474+CH474+CI474+CJ474+CM474+CN474</f>
        <v>20</v>
      </c>
      <c r="CP474" s="55">
        <f>CG474+CN474</f>
        <v>0</v>
      </c>
      <c r="CQ474" s="55"/>
      <c r="CR474" s="106"/>
      <c r="CS474" s="106"/>
      <c r="CT474" s="106"/>
      <c r="CU474" s="106"/>
      <c r="CV474" s="106"/>
      <c r="CW474" s="55">
        <f>CO474+CQ474+CR474+CS474+CT474+CU474+CV474</f>
        <v>20</v>
      </c>
      <c r="CX474" s="55">
        <f>CP474+CV474</f>
        <v>0</v>
      </c>
      <c r="CY474" s="55"/>
      <c r="CZ474" s="106"/>
      <c r="DA474" s="106"/>
      <c r="DB474" s="106"/>
      <c r="DC474" s="106"/>
      <c r="DD474" s="106"/>
      <c r="DE474" s="55">
        <f>CW474+CY474+CZ474+DA474+DB474+DC474+DD474</f>
        <v>20</v>
      </c>
      <c r="DF474" s="55">
        <f>CX474+DD474</f>
        <v>0</v>
      </c>
    </row>
    <row r="475" spans="1:110" s="18" customFormat="1" ht="104.25" customHeight="1">
      <c r="A475" s="63" t="s">
        <v>574</v>
      </c>
      <c r="B475" s="64" t="s">
        <v>143</v>
      </c>
      <c r="C475" s="64" t="s">
        <v>143</v>
      </c>
      <c r="D475" s="65" t="s">
        <v>555</v>
      </c>
      <c r="E475" s="64"/>
      <c r="F475" s="55"/>
      <c r="G475" s="55"/>
      <c r="H475" s="73"/>
      <c r="I475" s="73"/>
      <c r="J475" s="73"/>
      <c r="K475" s="127"/>
      <c r="L475" s="127"/>
      <c r="M475" s="55"/>
      <c r="N475" s="55"/>
      <c r="O475" s="55"/>
      <c r="P475" s="55"/>
      <c r="Q475" s="55"/>
      <c r="R475" s="106"/>
      <c r="S475" s="106"/>
      <c r="T475" s="55"/>
      <c r="U475" s="55"/>
      <c r="V475" s="106"/>
      <c r="W475" s="106"/>
      <c r="X475" s="55"/>
      <c r="Y475" s="55"/>
      <c r="Z475" s="106"/>
      <c r="AA475" s="55"/>
      <c r="AB475" s="55"/>
      <c r="AC475" s="106"/>
      <c r="AD475" s="106"/>
      <c r="AE475" s="106"/>
      <c r="AF475" s="55"/>
      <c r="AG475" s="106"/>
      <c r="AH475" s="55"/>
      <c r="AI475" s="106"/>
      <c r="AJ475" s="106"/>
      <c r="AK475" s="55"/>
      <c r="AL475" s="55"/>
      <c r="AM475" s="55"/>
      <c r="AN475" s="56"/>
      <c r="AO475" s="106"/>
      <c r="AP475" s="106"/>
      <c r="AQ475" s="55"/>
      <c r="AR475" s="56"/>
      <c r="AS475" s="106"/>
      <c r="AT475" s="55"/>
      <c r="AU475" s="56"/>
      <c r="AV475" s="106"/>
      <c r="AW475" s="106"/>
      <c r="AX475" s="106"/>
      <c r="AY475" s="55"/>
      <c r="AZ475" s="55"/>
      <c r="BA475" s="106">
        <f t="shared" ref="BA475:BF475" si="749">BA476</f>
        <v>0</v>
      </c>
      <c r="BB475" s="106">
        <f t="shared" si="749"/>
        <v>0</v>
      </c>
      <c r="BC475" s="56">
        <f t="shared" si="749"/>
        <v>20</v>
      </c>
      <c r="BD475" s="56">
        <f t="shared" si="749"/>
        <v>0</v>
      </c>
      <c r="BE475" s="56">
        <f t="shared" si="749"/>
        <v>20</v>
      </c>
      <c r="BF475" s="56">
        <f t="shared" si="749"/>
        <v>0</v>
      </c>
      <c r="BG475" s="55">
        <f>BG476+BG477</f>
        <v>0</v>
      </c>
      <c r="BH475" s="55">
        <f t="shared" ref="BH475:BS475" si="750">BH476+BH477</f>
        <v>0</v>
      </c>
      <c r="BI475" s="55">
        <f t="shared" si="750"/>
        <v>0</v>
      </c>
      <c r="BJ475" s="55">
        <f t="shared" si="750"/>
        <v>0</v>
      </c>
      <c r="BK475" s="55">
        <f t="shared" si="750"/>
        <v>0</v>
      </c>
      <c r="BL475" s="55">
        <f t="shared" si="750"/>
        <v>20</v>
      </c>
      <c r="BM475" s="55">
        <f t="shared" si="750"/>
        <v>0</v>
      </c>
      <c r="BN475" s="55">
        <f t="shared" si="750"/>
        <v>0</v>
      </c>
      <c r="BO475" s="55">
        <f t="shared" si="750"/>
        <v>0</v>
      </c>
      <c r="BP475" s="55">
        <f t="shared" si="750"/>
        <v>0</v>
      </c>
      <c r="BQ475" s="55">
        <f t="shared" si="750"/>
        <v>0</v>
      </c>
      <c r="BR475" s="55">
        <f t="shared" si="750"/>
        <v>20</v>
      </c>
      <c r="BS475" s="55">
        <f t="shared" si="750"/>
        <v>0</v>
      </c>
      <c r="BT475" s="55">
        <f t="shared" ref="BT475:CE475" si="751">BT476+BT477</f>
        <v>0</v>
      </c>
      <c r="BU475" s="55">
        <f>BU476+BU477</f>
        <v>0</v>
      </c>
      <c r="BV475" s="55">
        <f>BV476+BV477</f>
        <v>0</v>
      </c>
      <c r="BW475" s="55">
        <f>BW476+BW477</f>
        <v>0</v>
      </c>
      <c r="BX475" s="55">
        <f>BX476+BX477</f>
        <v>0</v>
      </c>
      <c r="BY475" s="55">
        <f t="shared" si="751"/>
        <v>20</v>
      </c>
      <c r="BZ475" s="55">
        <f t="shared" si="751"/>
        <v>0</v>
      </c>
      <c r="CA475" s="55">
        <f t="shared" si="751"/>
        <v>0</v>
      </c>
      <c r="CB475" s="55">
        <f t="shared" si="751"/>
        <v>0</v>
      </c>
      <c r="CC475" s="55">
        <f t="shared" si="751"/>
        <v>0</v>
      </c>
      <c r="CD475" s="55">
        <f>CD476+CD477</f>
        <v>0</v>
      </c>
      <c r="CE475" s="55">
        <f t="shared" si="751"/>
        <v>0</v>
      </c>
      <c r="CF475" s="55">
        <f t="shared" ref="CF475:DF475" si="752">CF476+CF477</f>
        <v>20</v>
      </c>
      <c r="CG475" s="55">
        <f t="shared" si="752"/>
        <v>0</v>
      </c>
      <c r="CH475" s="55">
        <f t="shared" si="752"/>
        <v>0</v>
      </c>
      <c r="CI475" s="55">
        <f t="shared" si="752"/>
        <v>0</v>
      </c>
      <c r="CJ475" s="55">
        <f t="shared" si="752"/>
        <v>0</v>
      </c>
      <c r="CK475" s="55"/>
      <c r="CL475" s="55"/>
      <c r="CM475" s="55">
        <f t="shared" si="752"/>
        <v>0</v>
      </c>
      <c r="CN475" s="55">
        <f t="shared" si="752"/>
        <v>0</v>
      </c>
      <c r="CO475" s="55">
        <f t="shared" si="752"/>
        <v>20</v>
      </c>
      <c r="CP475" s="55">
        <f t="shared" si="752"/>
        <v>0</v>
      </c>
      <c r="CQ475" s="55">
        <f t="shared" si="752"/>
        <v>0</v>
      </c>
      <c r="CR475" s="55">
        <f t="shared" si="752"/>
        <v>0</v>
      </c>
      <c r="CS475" s="55">
        <f t="shared" si="752"/>
        <v>0</v>
      </c>
      <c r="CT475" s="55">
        <f t="shared" si="752"/>
        <v>0</v>
      </c>
      <c r="CU475" s="55">
        <f t="shared" si="752"/>
        <v>0</v>
      </c>
      <c r="CV475" s="55">
        <f t="shared" si="752"/>
        <v>0</v>
      </c>
      <c r="CW475" s="55">
        <f t="shared" si="752"/>
        <v>20</v>
      </c>
      <c r="CX475" s="55">
        <f t="shared" si="752"/>
        <v>0</v>
      </c>
      <c r="CY475" s="55">
        <f t="shared" si="752"/>
        <v>0</v>
      </c>
      <c r="CZ475" s="55">
        <f t="shared" si="752"/>
        <v>0</v>
      </c>
      <c r="DA475" s="55">
        <f t="shared" si="752"/>
        <v>0</v>
      </c>
      <c r="DB475" s="55">
        <f t="shared" si="752"/>
        <v>0</v>
      </c>
      <c r="DC475" s="55">
        <f t="shared" si="752"/>
        <v>0</v>
      </c>
      <c r="DD475" s="55">
        <f t="shared" si="752"/>
        <v>0</v>
      </c>
      <c r="DE475" s="55">
        <f t="shared" si="752"/>
        <v>20</v>
      </c>
      <c r="DF475" s="55">
        <f t="shared" si="752"/>
        <v>0</v>
      </c>
    </row>
    <row r="476" spans="1:110" s="18" customFormat="1" ht="90.75" hidden="1" customHeight="1">
      <c r="A476" s="63" t="s">
        <v>284</v>
      </c>
      <c r="B476" s="64" t="s">
        <v>143</v>
      </c>
      <c r="C476" s="64" t="s">
        <v>143</v>
      </c>
      <c r="D476" s="65" t="s">
        <v>555</v>
      </c>
      <c r="E476" s="64" t="s">
        <v>150</v>
      </c>
      <c r="F476" s="55"/>
      <c r="G476" s="55"/>
      <c r="H476" s="73"/>
      <c r="I476" s="73"/>
      <c r="J476" s="73"/>
      <c r="K476" s="127"/>
      <c r="L476" s="127"/>
      <c r="M476" s="55"/>
      <c r="N476" s="55"/>
      <c r="O476" s="55"/>
      <c r="P476" s="55"/>
      <c r="Q476" s="55"/>
      <c r="R476" s="106"/>
      <c r="S476" s="106"/>
      <c r="T476" s="55"/>
      <c r="U476" s="55"/>
      <c r="V476" s="106"/>
      <c r="W476" s="106"/>
      <c r="X476" s="55"/>
      <c r="Y476" s="55"/>
      <c r="Z476" s="106"/>
      <c r="AA476" s="55"/>
      <c r="AB476" s="55"/>
      <c r="AC476" s="106"/>
      <c r="AD476" s="106"/>
      <c r="AE476" s="106"/>
      <c r="AF476" s="55"/>
      <c r="AG476" s="106"/>
      <c r="AH476" s="55"/>
      <c r="AI476" s="106"/>
      <c r="AJ476" s="106"/>
      <c r="AK476" s="55"/>
      <c r="AL476" s="55"/>
      <c r="AM476" s="55"/>
      <c r="AN476" s="56"/>
      <c r="AO476" s="106"/>
      <c r="AP476" s="106"/>
      <c r="AQ476" s="55"/>
      <c r="AR476" s="56"/>
      <c r="AS476" s="106"/>
      <c r="AT476" s="55"/>
      <c r="AU476" s="56"/>
      <c r="AV476" s="106"/>
      <c r="AW476" s="106"/>
      <c r="AX476" s="106"/>
      <c r="AY476" s="55"/>
      <c r="AZ476" s="55"/>
      <c r="BA476" s="106"/>
      <c r="BB476" s="106"/>
      <c r="BC476" s="56">
        <v>20</v>
      </c>
      <c r="BD476" s="56"/>
      <c r="BE476" s="55">
        <f>AY476+BA476+BB476+BC476+BD476</f>
        <v>20</v>
      </c>
      <c r="BF476" s="55">
        <f>AZ476+BD476</f>
        <v>0</v>
      </c>
      <c r="BG476" s="55">
        <v>-20</v>
      </c>
      <c r="BH476" s="55"/>
      <c r="BI476" s="108"/>
      <c r="BJ476" s="108"/>
      <c r="BK476" s="108"/>
      <c r="BL476" s="55">
        <f>BE476+BG476+BH476+BI476+BJ476+BK476</f>
        <v>0</v>
      </c>
      <c r="BM476" s="55">
        <f>BF476+BK476</f>
        <v>0</v>
      </c>
      <c r="BN476" s="106"/>
      <c r="BO476" s="106"/>
      <c r="BP476" s="106"/>
      <c r="BQ476" s="106"/>
      <c r="BR476" s="106"/>
      <c r="BS476" s="106"/>
      <c r="BT476" s="107"/>
      <c r="BU476" s="107"/>
      <c r="BV476" s="107"/>
      <c r="BW476" s="107"/>
      <c r="BX476" s="107"/>
      <c r="BY476" s="107"/>
      <c r="BZ476" s="107"/>
      <c r="CA476" s="106"/>
      <c r="CB476" s="106"/>
      <c r="CC476" s="106"/>
      <c r="CD476" s="106"/>
      <c r="CE476" s="106"/>
      <c r="CF476" s="106"/>
      <c r="CG476" s="106"/>
      <c r="CH476" s="106"/>
      <c r="CI476" s="106"/>
      <c r="CJ476" s="106"/>
      <c r="CK476" s="106"/>
      <c r="CL476" s="106"/>
      <c r="CM476" s="106"/>
      <c r="CN476" s="106"/>
      <c r="CO476" s="106"/>
      <c r="CP476" s="106"/>
      <c r="CQ476" s="106"/>
      <c r="CR476" s="106"/>
      <c r="CS476" s="106"/>
      <c r="CT476" s="106"/>
      <c r="CU476" s="106"/>
      <c r="CV476" s="106"/>
      <c r="CW476" s="106"/>
      <c r="CX476" s="106"/>
      <c r="CY476" s="106"/>
      <c r="CZ476" s="106"/>
      <c r="DA476" s="106"/>
      <c r="DB476" s="106"/>
      <c r="DC476" s="106"/>
      <c r="DD476" s="106"/>
      <c r="DE476" s="106"/>
      <c r="DF476" s="106"/>
    </row>
    <row r="477" spans="1:110" s="18" customFormat="1" ht="87" customHeight="1">
      <c r="A477" s="63" t="s">
        <v>345</v>
      </c>
      <c r="B477" s="64" t="s">
        <v>143</v>
      </c>
      <c r="C477" s="64" t="s">
        <v>143</v>
      </c>
      <c r="D477" s="65" t="s">
        <v>555</v>
      </c>
      <c r="E477" s="64" t="s">
        <v>251</v>
      </c>
      <c r="F477" s="55"/>
      <c r="G477" s="55"/>
      <c r="H477" s="73"/>
      <c r="I477" s="73"/>
      <c r="J477" s="73"/>
      <c r="K477" s="127"/>
      <c r="L477" s="127"/>
      <c r="M477" s="55"/>
      <c r="N477" s="55"/>
      <c r="O477" s="55"/>
      <c r="P477" s="55"/>
      <c r="Q477" s="55"/>
      <c r="R477" s="106"/>
      <c r="S477" s="106"/>
      <c r="T477" s="55"/>
      <c r="U477" s="55"/>
      <c r="V477" s="106"/>
      <c r="W477" s="106"/>
      <c r="X477" s="55"/>
      <c r="Y477" s="55"/>
      <c r="Z477" s="106"/>
      <c r="AA477" s="55"/>
      <c r="AB477" s="55"/>
      <c r="AC477" s="106"/>
      <c r="AD477" s="106"/>
      <c r="AE477" s="106"/>
      <c r="AF477" s="55"/>
      <c r="AG477" s="106"/>
      <c r="AH477" s="55"/>
      <c r="AI477" s="106"/>
      <c r="AJ477" s="106"/>
      <c r="AK477" s="55"/>
      <c r="AL477" s="55"/>
      <c r="AM477" s="55"/>
      <c r="AN477" s="56"/>
      <c r="AO477" s="106"/>
      <c r="AP477" s="106"/>
      <c r="AQ477" s="55"/>
      <c r="AR477" s="56"/>
      <c r="AS477" s="106"/>
      <c r="AT477" s="55"/>
      <c r="AU477" s="56"/>
      <c r="AV477" s="106"/>
      <c r="AW477" s="106"/>
      <c r="AX477" s="106"/>
      <c r="AY477" s="55"/>
      <c r="AZ477" s="55"/>
      <c r="BA477" s="106"/>
      <c r="BB477" s="106"/>
      <c r="BC477" s="56"/>
      <c r="BD477" s="56"/>
      <c r="BE477" s="55"/>
      <c r="BF477" s="55"/>
      <c r="BG477" s="55">
        <v>20</v>
      </c>
      <c r="BH477" s="55"/>
      <c r="BI477" s="108"/>
      <c r="BJ477" s="108"/>
      <c r="BK477" s="108"/>
      <c r="BL477" s="55">
        <f>BE477+BG477+BH477+BI477+BJ477+BK477</f>
        <v>20</v>
      </c>
      <c r="BM477" s="55">
        <f>BF477+BK477</f>
        <v>0</v>
      </c>
      <c r="BN477" s="106"/>
      <c r="BO477" s="106"/>
      <c r="BP477" s="106"/>
      <c r="BQ477" s="106"/>
      <c r="BR477" s="55">
        <f>BL477+BN477+BO477+BP477+BQ477</f>
        <v>20</v>
      </c>
      <c r="BS477" s="55">
        <f>BM477+BQ477</f>
        <v>0</v>
      </c>
      <c r="BT477" s="107"/>
      <c r="BU477" s="107"/>
      <c r="BV477" s="107"/>
      <c r="BW477" s="107"/>
      <c r="BX477" s="107"/>
      <c r="BY477" s="55">
        <f>BR477+BT477+BU477+BV477+BW477+BX477</f>
        <v>20</v>
      </c>
      <c r="BZ477" s="55">
        <f>BS477+BX477</f>
        <v>0</v>
      </c>
      <c r="CA477" s="106"/>
      <c r="CB477" s="106"/>
      <c r="CC477" s="106"/>
      <c r="CD477" s="106"/>
      <c r="CE477" s="106"/>
      <c r="CF477" s="55">
        <f>BY477+CA477+CB477+CC477+CE477</f>
        <v>20</v>
      </c>
      <c r="CG477" s="55">
        <f>BZ477+CE477</f>
        <v>0</v>
      </c>
      <c r="CH477" s="106"/>
      <c r="CI477" s="106"/>
      <c r="CJ477" s="106"/>
      <c r="CK477" s="106"/>
      <c r="CL477" s="106"/>
      <c r="CM477" s="106"/>
      <c r="CN477" s="106"/>
      <c r="CO477" s="55">
        <f>CF477+CH477+CI477+CJ477+CM477+CN477</f>
        <v>20</v>
      </c>
      <c r="CP477" s="55">
        <f>CG477+CN477</f>
        <v>0</v>
      </c>
      <c r="CQ477" s="55"/>
      <c r="CR477" s="106"/>
      <c r="CS477" s="106"/>
      <c r="CT477" s="106"/>
      <c r="CU477" s="106"/>
      <c r="CV477" s="106"/>
      <c r="CW477" s="55">
        <f>CO477+CQ477+CR477+CS477+CT477+CU477+CV477</f>
        <v>20</v>
      </c>
      <c r="CX477" s="55">
        <f>CP477+CV477</f>
        <v>0</v>
      </c>
      <c r="CY477" s="55"/>
      <c r="CZ477" s="106"/>
      <c r="DA477" s="106"/>
      <c r="DB477" s="106"/>
      <c r="DC477" s="106"/>
      <c r="DD477" s="106"/>
      <c r="DE477" s="55">
        <f>CW477+CY477+CZ477+DA477+DB477+DC477+DD477</f>
        <v>20</v>
      </c>
      <c r="DF477" s="55">
        <f>CX477+DD477</f>
        <v>0</v>
      </c>
    </row>
    <row r="478" spans="1:110" s="18" customFormat="1" ht="16.5">
      <c r="A478" s="63"/>
      <c r="B478" s="64"/>
      <c r="C478" s="64"/>
      <c r="D478" s="65"/>
      <c r="E478" s="64"/>
      <c r="F478" s="128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7"/>
      <c r="AL478" s="107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8"/>
      <c r="BH478" s="108"/>
      <c r="BI478" s="108"/>
      <c r="BJ478" s="108"/>
      <c r="BK478" s="108"/>
      <c r="BL478" s="108"/>
      <c r="BM478" s="108"/>
      <c r="BN478" s="106"/>
      <c r="BO478" s="106"/>
      <c r="BP478" s="106"/>
      <c r="BQ478" s="106"/>
      <c r="BR478" s="106"/>
      <c r="BS478" s="106"/>
      <c r="BT478" s="107"/>
      <c r="BU478" s="107"/>
      <c r="BV478" s="107"/>
      <c r="BW478" s="107"/>
      <c r="BX478" s="107"/>
      <c r="BY478" s="107"/>
      <c r="BZ478" s="107"/>
      <c r="CA478" s="106"/>
      <c r="CB478" s="106"/>
      <c r="CC478" s="106"/>
      <c r="CD478" s="106"/>
      <c r="CE478" s="106"/>
      <c r="CF478" s="106"/>
      <c r="CG478" s="106"/>
      <c r="CH478" s="106"/>
      <c r="CI478" s="106"/>
      <c r="CJ478" s="106"/>
      <c r="CK478" s="106"/>
      <c r="CL478" s="106"/>
      <c r="CM478" s="106"/>
      <c r="CN478" s="106"/>
      <c r="CO478" s="106"/>
      <c r="CP478" s="106"/>
      <c r="CQ478" s="106"/>
      <c r="CR478" s="106"/>
      <c r="CS478" s="106"/>
      <c r="CT478" s="106"/>
      <c r="CU478" s="106"/>
      <c r="CV478" s="106"/>
      <c r="CW478" s="106"/>
      <c r="CX478" s="106"/>
      <c r="CY478" s="106"/>
      <c r="CZ478" s="106"/>
      <c r="DA478" s="106"/>
      <c r="DB478" s="106"/>
      <c r="DC478" s="106"/>
      <c r="DD478" s="106"/>
      <c r="DE478" s="106"/>
      <c r="DF478" s="106"/>
    </row>
    <row r="479" spans="1:110" s="18" customFormat="1" ht="35.25" customHeight="1">
      <c r="A479" s="49" t="s">
        <v>84</v>
      </c>
      <c r="B479" s="50" t="s">
        <v>143</v>
      </c>
      <c r="C479" s="50" t="s">
        <v>153</v>
      </c>
      <c r="D479" s="130"/>
      <c r="E479" s="113"/>
      <c r="F479" s="52">
        <f>F482+F480+F490</f>
        <v>218976</v>
      </c>
      <c r="G479" s="52">
        <f t="shared" ref="G479:O479" si="753">G482+G480+G490+G502</f>
        <v>15357</v>
      </c>
      <c r="H479" s="52">
        <f t="shared" si="753"/>
        <v>234333</v>
      </c>
      <c r="I479" s="52">
        <f t="shared" si="753"/>
        <v>0</v>
      </c>
      <c r="J479" s="52">
        <f t="shared" si="753"/>
        <v>123187</v>
      </c>
      <c r="K479" s="52">
        <f t="shared" si="753"/>
        <v>213196</v>
      </c>
      <c r="L479" s="52">
        <f t="shared" si="753"/>
        <v>232384</v>
      </c>
      <c r="M479" s="52">
        <f t="shared" si="753"/>
        <v>355571</v>
      </c>
      <c r="N479" s="52">
        <f t="shared" si="753"/>
        <v>-208894</v>
      </c>
      <c r="O479" s="52">
        <f t="shared" si="753"/>
        <v>146677</v>
      </c>
      <c r="P479" s="52">
        <f t="shared" ref="P479:U479" si="754">P482+P480+P490+P502</f>
        <v>63764</v>
      </c>
      <c r="Q479" s="52">
        <f t="shared" si="754"/>
        <v>110283</v>
      </c>
      <c r="R479" s="52">
        <f t="shared" si="754"/>
        <v>-6490</v>
      </c>
      <c r="S479" s="52">
        <f t="shared" si="754"/>
        <v>-6490</v>
      </c>
      <c r="T479" s="52">
        <f t="shared" si="754"/>
        <v>140187</v>
      </c>
      <c r="U479" s="52">
        <f t="shared" si="754"/>
        <v>103793</v>
      </c>
      <c r="V479" s="52">
        <f t="shared" ref="V479:AB479" si="755">V482+V480+V490+V502</f>
        <v>-2622</v>
      </c>
      <c r="W479" s="52">
        <f t="shared" si="755"/>
        <v>-2622</v>
      </c>
      <c r="X479" s="52">
        <f t="shared" si="755"/>
        <v>137565</v>
      </c>
      <c r="Y479" s="52">
        <f t="shared" si="755"/>
        <v>101171</v>
      </c>
      <c r="Z479" s="52">
        <f t="shared" si="755"/>
        <v>0</v>
      </c>
      <c r="AA479" s="52">
        <f t="shared" si="755"/>
        <v>137565</v>
      </c>
      <c r="AB479" s="52">
        <f t="shared" si="755"/>
        <v>101171</v>
      </c>
      <c r="AC479" s="52">
        <f>AC482+AC480+AC490+AC502</f>
        <v>0</v>
      </c>
      <c r="AD479" s="52">
        <f>AD482+AD480+AD490+AD502</f>
        <v>0</v>
      </c>
      <c r="AE479" s="52"/>
      <c r="AF479" s="52">
        <f t="shared" ref="AF479:AK479" si="756">AF482+AF480+AF490+AF502</f>
        <v>137565</v>
      </c>
      <c r="AG479" s="52">
        <f t="shared" si="756"/>
        <v>0</v>
      </c>
      <c r="AH479" s="52">
        <f t="shared" si="756"/>
        <v>101171</v>
      </c>
      <c r="AI479" s="52">
        <f t="shared" si="756"/>
        <v>0</v>
      </c>
      <c r="AJ479" s="52">
        <f t="shared" si="756"/>
        <v>0</v>
      </c>
      <c r="AK479" s="52">
        <f t="shared" si="756"/>
        <v>137565</v>
      </c>
      <c r="AL479" s="52">
        <f t="shared" ref="AL479:AR479" si="757">AL482+AL480+AL490+AL502</f>
        <v>0</v>
      </c>
      <c r="AM479" s="52">
        <f t="shared" si="757"/>
        <v>425006</v>
      </c>
      <c r="AN479" s="52">
        <f t="shared" si="757"/>
        <v>562571</v>
      </c>
      <c r="AO479" s="52">
        <f t="shared" si="757"/>
        <v>368608</v>
      </c>
      <c r="AP479" s="52">
        <f t="shared" si="757"/>
        <v>0</v>
      </c>
      <c r="AQ479" s="52">
        <f t="shared" si="757"/>
        <v>562571</v>
      </c>
      <c r="AR479" s="52">
        <f t="shared" si="757"/>
        <v>368608</v>
      </c>
      <c r="AS479" s="52">
        <f t="shared" ref="AS479:AZ479" si="758">AS482+AS480+AS490+AS502</f>
        <v>0</v>
      </c>
      <c r="AT479" s="52">
        <f t="shared" si="758"/>
        <v>562571</v>
      </c>
      <c r="AU479" s="52">
        <f t="shared" si="758"/>
        <v>368608</v>
      </c>
      <c r="AV479" s="52">
        <f t="shared" si="758"/>
        <v>39083</v>
      </c>
      <c r="AW479" s="52">
        <f t="shared" si="758"/>
        <v>0</v>
      </c>
      <c r="AX479" s="52">
        <f t="shared" si="758"/>
        <v>0</v>
      </c>
      <c r="AY479" s="52">
        <f t="shared" si="758"/>
        <v>601654</v>
      </c>
      <c r="AZ479" s="52">
        <f t="shared" si="758"/>
        <v>368608</v>
      </c>
      <c r="BA479" s="52">
        <f t="shared" ref="BA479:BF479" si="759">BA482+BA480+BA490+BA502+BA492</f>
        <v>787</v>
      </c>
      <c r="BB479" s="52">
        <f t="shared" si="759"/>
        <v>0</v>
      </c>
      <c r="BC479" s="52">
        <f t="shared" si="759"/>
        <v>76917</v>
      </c>
      <c r="BD479" s="52">
        <f t="shared" si="759"/>
        <v>2060</v>
      </c>
      <c r="BE479" s="52">
        <f t="shared" si="759"/>
        <v>681418</v>
      </c>
      <c r="BF479" s="52">
        <f t="shared" si="759"/>
        <v>370668</v>
      </c>
      <c r="BG479" s="52">
        <f t="shared" ref="BG479:BM479" si="760">BG482+BG480+BG490+BG502+BG492</f>
        <v>48147</v>
      </c>
      <c r="BH479" s="52">
        <f t="shared" si="760"/>
        <v>0</v>
      </c>
      <c r="BI479" s="52">
        <f t="shared" si="760"/>
        <v>0</v>
      </c>
      <c r="BJ479" s="52">
        <f t="shared" si="760"/>
        <v>0</v>
      </c>
      <c r="BK479" s="52">
        <f t="shared" si="760"/>
        <v>0</v>
      </c>
      <c r="BL479" s="52">
        <f t="shared" si="760"/>
        <v>729565</v>
      </c>
      <c r="BM479" s="52">
        <f t="shared" si="760"/>
        <v>370668</v>
      </c>
      <c r="BN479" s="52">
        <f t="shared" ref="BN479:BS479" si="761">BN482+BN480+BN490+BN502+BN492+BN497</f>
        <v>100750</v>
      </c>
      <c r="BO479" s="52">
        <f t="shared" si="761"/>
        <v>1206</v>
      </c>
      <c r="BP479" s="52">
        <f t="shared" si="761"/>
        <v>0</v>
      </c>
      <c r="BQ479" s="52">
        <f t="shared" si="761"/>
        <v>-98038</v>
      </c>
      <c r="BR479" s="52">
        <f t="shared" si="761"/>
        <v>733483</v>
      </c>
      <c r="BS479" s="52">
        <f t="shared" si="761"/>
        <v>272630</v>
      </c>
      <c r="BT479" s="52">
        <f t="shared" ref="BT479:BZ479" si="762">BT482+BT480+BT490+BT502+BT492+BT494+BT497</f>
        <v>-1581</v>
      </c>
      <c r="BU479" s="52">
        <f t="shared" si="762"/>
        <v>23047</v>
      </c>
      <c r="BV479" s="52">
        <f t="shared" si="762"/>
        <v>-797</v>
      </c>
      <c r="BW479" s="52">
        <f t="shared" si="762"/>
        <v>52</v>
      </c>
      <c r="BX479" s="52">
        <f t="shared" si="762"/>
        <v>38283</v>
      </c>
      <c r="BY479" s="52">
        <f t="shared" si="762"/>
        <v>792487</v>
      </c>
      <c r="BZ479" s="52">
        <f t="shared" si="762"/>
        <v>310913</v>
      </c>
      <c r="CA479" s="52">
        <f t="shared" ref="CA479:CP479" si="763">CA482+CA480+CA490+CA502+CA492+CA494+CA497</f>
        <v>94339</v>
      </c>
      <c r="CB479" s="52">
        <f t="shared" si="763"/>
        <v>-2393</v>
      </c>
      <c r="CC479" s="52">
        <f t="shared" si="763"/>
        <v>-7954</v>
      </c>
      <c r="CD479" s="52">
        <f>CD482+CD480+CD490+CD502+CD492+CD494+CD497</f>
        <v>81</v>
      </c>
      <c r="CE479" s="52">
        <f t="shared" si="763"/>
        <v>7000</v>
      </c>
      <c r="CF479" s="52">
        <f t="shared" si="763"/>
        <v>883560</v>
      </c>
      <c r="CG479" s="52">
        <f t="shared" si="763"/>
        <v>317913</v>
      </c>
      <c r="CH479" s="52">
        <f t="shared" si="763"/>
        <v>0</v>
      </c>
      <c r="CI479" s="52">
        <f t="shared" si="763"/>
        <v>-982</v>
      </c>
      <c r="CJ479" s="52">
        <f t="shared" si="763"/>
        <v>-112</v>
      </c>
      <c r="CK479" s="52">
        <f t="shared" si="763"/>
        <v>-12</v>
      </c>
      <c r="CL479" s="52">
        <f t="shared" si="763"/>
        <v>-8</v>
      </c>
      <c r="CM479" s="52">
        <f t="shared" si="763"/>
        <v>0</v>
      </c>
      <c r="CN479" s="52">
        <f t="shared" si="763"/>
        <v>-7000</v>
      </c>
      <c r="CO479" s="52">
        <f t="shared" si="763"/>
        <v>875446</v>
      </c>
      <c r="CP479" s="52">
        <f t="shared" si="763"/>
        <v>310913</v>
      </c>
      <c r="CQ479" s="52">
        <f t="shared" ref="CQ479:CX479" si="764">CQ482+CQ480+CQ490+CQ502+CQ492+CQ494+CQ497</f>
        <v>0</v>
      </c>
      <c r="CR479" s="52">
        <f t="shared" si="764"/>
        <v>-40</v>
      </c>
      <c r="CS479" s="52">
        <f t="shared" si="764"/>
        <v>-565</v>
      </c>
      <c r="CT479" s="52">
        <f t="shared" si="764"/>
        <v>0</v>
      </c>
      <c r="CU479" s="52">
        <f t="shared" si="764"/>
        <v>0</v>
      </c>
      <c r="CV479" s="52">
        <f t="shared" si="764"/>
        <v>0</v>
      </c>
      <c r="CW479" s="52">
        <f t="shared" si="764"/>
        <v>874841</v>
      </c>
      <c r="CX479" s="52">
        <f t="shared" si="764"/>
        <v>310913</v>
      </c>
      <c r="CY479" s="52">
        <f t="shared" ref="CY479:DF479" si="765">CY482+CY480+CY490+CY502+CY492+CY494+CY497</f>
        <v>0</v>
      </c>
      <c r="CZ479" s="52">
        <f t="shared" si="765"/>
        <v>0</v>
      </c>
      <c r="DA479" s="52">
        <f t="shared" si="765"/>
        <v>0</v>
      </c>
      <c r="DB479" s="52">
        <f t="shared" si="765"/>
        <v>0</v>
      </c>
      <c r="DC479" s="52">
        <f t="shared" si="765"/>
        <v>0</v>
      </c>
      <c r="DD479" s="52">
        <f t="shared" si="765"/>
        <v>-4350</v>
      </c>
      <c r="DE479" s="52">
        <f t="shared" si="765"/>
        <v>870491</v>
      </c>
      <c r="DF479" s="52">
        <f t="shared" si="765"/>
        <v>306563</v>
      </c>
    </row>
    <row r="480" spans="1:110" s="18" customFormat="1" ht="45.75" customHeight="1">
      <c r="A480" s="63" t="s">
        <v>85</v>
      </c>
      <c r="B480" s="64" t="s">
        <v>143</v>
      </c>
      <c r="C480" s="64" t="s">
        <v>153</v>
      </c>
      <c r="D480" s="65" t="s">
        <v>86</v>
      </c>
      <c r="E480" s="64"/>
      <c r="F480" s="66">
        <f t="shared" ref="F480:BQ480" si="766">F481</f>
        <v>85147</v>
      </c>
      <c r="G480" s="66">
        <f t="shared" si="766"/>
        <v>4235</v>
      </c>
      <c r="H480" s="66">
        <f t="shared" si="766"/>
        <v>89382</v>
      </c>
      <c r="I480" s="66">
        <f t="shared" si="766"/>
        <v>0</v>
      </c>
      <c r="J480" s="66">
        <f t="shared" si="766"/>
        <v>95852</v>
      </c>
      <c r="K480" s="66">
        <f t="shared" si="766"/>
        <v>-4021</v>
      </c>
      <c r="L480" s="66">
        <f t="shared" si="766"/>
        <v>-4305</v>
      </c>
      <c r="M480" s="66">
        <f t="shared" si="766"/>
        <v>91547</v>
      </c>
      <c r="N480" s="66">
        <f t="shared" si="766"/>
        <v>-45028</v>
      </c>
      <c r="O480" s="66">
        <f t="shared" si="766"/>
        <v>46519</v>
      </c>
      <c r="P480" s="66">
        <f t="shared" si="766"/>
        <v>0</v>
      </c>
      <c r="Q480" s="66">
        <f t="shared" si="766"/>
        <v>46519</v>
      </c>
      <c r="R480" s="66">
        <f t="shared" si="766"/>
        <v>-6490</v>
      </c>
      <c r="S480" s="66">
        <f t="shared" si="766"/>
        <v>-6490</v>
      </c>
      <c r="T480" s="66">
        <f t="shared" si="766"/>
        <v>40029</v>
      </c>
      <c r="U480" s="66">
        <f t="shared" si="766"/>
        <v>40029</v>
      </c>
      <c r="V480" s="66">
        <f t="shared" si="766"/>
        <v>0</v>
      </c>
      <c r="W480" s="66">
        <f t="shared" si="766"/>
        <v>0</v>
      </c>
      <c r="X480" s="66">
        <f t="shared" si="766"/>
        <v>40029</v>
      </c>
      <c r="Y480" s="66">
        <f t="shared" si="766"/>
        <v>40029</v>
      </c>
      <c r="Z480" s="66">
        <f t="shared" si="766"/>
        <v>0</v>
      </c>
      <c r="AA480" s="66">
        <f t="shared" si="766"/>
        <v>40029</v>
      </c>
      <c r="AB480" s="66">
        <f t="shared" si="766"/>
        <v>40029</v>
      </c>
      <c r="AC480" s="66">
        <f t="shared" si="766"/>
        <v>0</v>
      </c>
      <c r="AD480" s="66">
        <f t="shared" si="766"/>
        <v>0</v>
      </c>
      <c r="AE480" s="66"/>
      <c r="AF480" s="66">
        <f t="shared" si="766"/>
        <v>40029</v>
      </c>
      <c r="AG480" s="66">
        <f t="shared" si="766"/>
        <v>0</v>
      </c>
      <c r="AH480" s="66">
        <f t="shared" si="766"/>
        <v>40029</v>
      </c>
      <c r="AI480" s="66">
        <f t="shared" si="766"/>
        <v>0</v>
      </c>
      <c r="AJ480" s="66">
        <f t="shared" si="766"/>
        <v>0</v>
      </c>
      <c r="AK480" s="66">
        <f t="shared" si="766"/>
        <v>40029</v>
      </c>
      <c r="AL480" s="66">
        <f t="shared" si="766"/>
        <v>0</v>
      </c>
      <c r="AM480" s="66">
        <f t="shared" si="766"/>
        <v>4404</v>
      </c>
      <c r="AN480" s="66">
        <f t="shared" si="766"/>
        <v>44433</v>
      </c>
      <c r="AO480" s="66">
        <f t="shared" si="766"/>
        <v>0</v>
      </c>
      <c r="AP480" s="66">
        <f t="shared" si="766"/>
        <v>0</v>
      </c>
      <c r="AQ480" s="66">
        <f t="shared" si="766"/>
        <v>44433</v>
      </c>
      <c r="AR480" s="66">
        <f t="shared" si="766"/>
        <v>0</v>
      </c>
      <c r="AS480" s="66">
        <f t="shared" si="766"/>
        <v>0</v>
      </c>
      <c r="AT480" s="66">
        <f t="shared" si="766"/>
        <v>44433</v>
      </c>
      <c r="AU480" s="66">
        <f t="shared" si="766"/>
        <v>0</v>
      </c>
      <c r="AV480" s="66">
        <f t="shared" si="766"/>
        <v>0</v>
      </c>
      <c r="AW480" s="66">
        <f t="shared" si="766"/>
        <v>0</v>
      </c>
      <c r="AX480" s="66">
        <f t="shared" si="766"/>
        <v>0</v>
      </c>
      <c r="AY480" s="66">
        <f t="shared" si="766"/>
        <v>44433</v>
      </c>
      <c r="AZ480" s="66">
        <f t="shared" si="766"/>
        <v>0</v>
      </c>
      <c r="BA480" s="66">
        <f t="shared" si="766"/>
        <v>0</v>
      </c>
      <c r="BB480" s="66">
        <f t="shared" si="766"/>
        <v>0</v>
      </c>
      <c r="BC480" s="66">
        <f t="shared" si="766"/>
        <v>-49</v>
      </c>
      <c r="BD480" s="66">
        <f t="shared" si="766"/>
        <v>0</v>
      </c>
      <c r="BE480" s="66">
        <f t="shared" si="766"/>
        <v>44384</v>
      </c>
      <c r="BF480" s="66">
        <f t="shared" si="766"/>
        <v>0</v>
      </c>
      <c r="BG480" s="66">
        <f t="shared" si="766"/>
        <v>0</v>
      </c>
      <c r="BH480" s="66">
        <f t="shared" si="766"/>
        <v>0</v>
      </c>
      <c r="BI480" s="66">
        <f t="shared" si="766"/>
        <v>0</v>
      </c>
      <c r="BJ480" s="66">
        <f t="shared" si="766"/>
        <v>0</v>
      </c>
      <c r="BK480" s="66">
        <f t="shared" si="766"/>
        <v>0</v>
      </c>
      <c r="BL480" s="66">
        <f t="shared" si="766"/>
        <v>44384</v>
      </c>
      <c r="BM480" s="66">
        <f t="shared" si="766"/>
        <v>0</v>
      </c>
      <c r="BN480" s="66">
        <f t="shared" si="766"/>
        <v>0</v>
      </c>
      <c r="BO480" s="66">
        <f t="shared" si="766"/>
        <v>0</v>
      </c>
      <c r="BP480" s="66">
        <f t="shared" si="766"/>
        <v>0</v>
      </c>
      <c r="BQ480" s="66">
        <f t="shared" si="766"/>
        <v>0</v>
      </c>
      <c r="BR480" s="66">
        <f t="shared" ref="BR480:DF480" si="767">BR481</f>
        <v>44384</v>
      </c>
      <c r="BS480" s="66">
        <f t="shared" si="767"/>
        <v>0</v>
      </c>
      <c r="BT480" s="66">
        <f t="shared" si="767"/>
        <v>0</v>
      </c>
      <c r="BU480" s="66">
        <f t="shared" si="767"/>
        <v>0</v>
      </c>
      <c r="BV480" s="66">
        <f t="shared" si="767"/>
        <v>0</v>
      </c>
      <c r="BW480" s="66">
        <f t="shared" si="767"/>
        <v>0</v>
      </c>
      <c r="BX480" s="66">
        <f t="shared" si="767"/>
        <v>0</v>
      </c>
      <c r="BY480" s="66">
        <f t="shared" si="767"/>
        <v>44384</v>
      </c>
      <c r="BZ480" s="66">
        <f t="shared" si="767"/>
        <v>0</v>
      </c>
      <c r="CA480" s="66">
        <f t="shared" si="767"/>
        <v>0</v>
      </c>
      <c r="CB480" s="66">
        <f t="shared" si="767"/>
        <v>0</v>
      </c>
      <c r="CC480" s="66">
        <f t="shared" si="767"/>
        <v>0</v>
      </c>
      <c r="CD480" s="66">
        <f t="shared" si="767"/>
        <v>0</v>
      </c>
      <c r="CE480" s="66">
        <f t="shared" si="767"/>
        <v>0</v>
      </c>
      <c r="CF480" s="66">
        <f t="shared" si="767"/>
        <v>44384</v>
      </c>
      <c r="CG480" s="66">
        <f t="shared" si="767"/>
        <v>0</v>
      </c>
      <c r="CH480" s="66">
        <f t="shared" si="767"/>
        <v>0</v>
      </c>
      <c r="CI480" s="66">
        <f t="shared" si="767"/>
        <v>0</v>
      </c>
      <c r="CJ480" s="66">
        <f t="shared" si="767"/>
        <v>0</v>
      </c>
      <c r="CK480" s="66"/>
      <c r="CL480" s="66"/>
      <c r="CM480" s="66">
        <f t="shared" si="767"/>
        <v>0</v>
      </c>
      <c r="CN480" s="66">
        <f t="shared" si="767"/>
        <v>0</v>
      </c>
      <c r="CO480" s="66">
        <f t="shared" si="767"/>
        <v>44384</v>
      </c>
      <c r="CP480" s="66">
        <f t="shared" si="767"/>
        <v>0</v>
      </c>
      <c r="CQ480" s="66">
        <f t="shared" si="767"/>
        <v>0</v>
      </c>
      <c r="CR480" s="66">
        <f t="shared" si="767"/>
        <v>0</v>
      </c>
      <c r="CS480" s="66">
        <f t="shared" si="767"/>
        <v>-40</v>
      </c>
      <c r="CT480" s="66">
        <f t="shared" si="767"/>
        <v>0</v>
      </c>
      <c r="CU480" s="66">
        <f t="shared" si="767"/>
        <v>0</v>
      </c>
      <c r="CV480" s="66">
        <f t="shared" si="767"/>
        <v>0</v>
      </c>
      <c r="CW480" s="66">
        <f t="shared" si="767"/>
        <v>44344</v>
      </c>
      <c r="CX480" s="66">
        <f t="shared" si="767"/>
        <v>0</v>
      </c>
      <c r="CY480" s="66">
        <f t="shared" si="767"/>
        <v>0</v>
      </c>
      <c r="CZ480" s="66">
        <f t="shared" si="767"/>
        <v>0</v>
      </c>
      <c r="DA480" s="66">
        <f t="shared" si="767"/>
        <v>0</v>
      </c>
      <c r="DB480" s="66">
        <f t="shared" si="767"/>
        <v>0</v>
      </c>
      <c r="DC480" s="66">
        <f t="shared" si="767"/>
        <v>0</v>
      </c>
      <c r="DD480" s="66">
        <f t="shared" si="767"/>
        <v>0</v>
      </c>
      <c r="DE480" s="66">
        <f t="shared" si="767"/>
        <v>44344</v>
      </c>
      <c r="DF480" s="66">
        <f t="shared" si="767"/>
        <v>0</v>
      </c>
    </row>
    <row r="481" spans="1:110" s="18" customFormat="1" ht="37.5" customHeight="1">
      <c r="A481" s="63" t="s">
        <v>136</v>
      </c>
      <c r="B481" s="64" t="s">
        <v>143</v>
      </c>
      <c r="C481" s="64" t="s">
        <v>153</v>
      </c>
      <c r="D481" s="65" t="s">
        <v>86</v>
      </c>
      <c r="E481" s="64" t="s">
        <v>137</v>
      </c>
      <c r="F481" s="55">
        <v>85147</v>
      </c>
      <c r="G481" s="55">
        <f>H481-F481</f>
        <v>4235</v>
      </c>
      <c r="H481" s="73">
        <f>20302+69227-147</f>
        <v>89382</v>
      </c>
      <c r="I481" s="73"/>
      <c r="J481" s="73">
        <f>21827+74186-161</f>
        <v>95852</v>
      </c>
      <c r="K481" s="73">
        <v>-4021</v>
      </c>
      <c r="L481" s="73">
        <v>-4305</v>
      </c>
      <c r="M481" s="55">
        <v>91547</v>
      </c>
      <c r="N481" s="55">
        <f>O481-M481</f>
        <v>-45028</v>
      </c>
      <c r="O481" s="55">
        <f>6490+40029</f>
        <v>46519</v>
      </c>
      <c r="P481" s="55"/>
      <c r="Q481" s="55">
        <f>6490+40029</f>
        <v>46519</v>
      </c>
      <c r="R481" s="55">
        <v>-6490</v>
      </c>
      <c r="S481" s="55">
        <v>-6490</v>
      </c>
      <c r="T481" s="55">
        <f>O481+R481</f>
        <v>40029</v>
      </c>
      <c r="U481" s="55">
        <f>Q481+S481</f>
        <v>40029</v>
      </c>
      <c r="V481" s="106"/>
      <c r="W481" s="106"/>
      <c r="X481" s="55">
        <f>T481+V481</f>
        <v>40029</v>
      </c>
      <c r="Y481" s="55">
        <f>U481+W481</f>
        <v>40029</v>
      </c>
      <c r="Z481" s="106"/>
      <c r="AA481" s="55">
        <f>X481+Z481</f>
        <v>40029</v>
      </c>
      <c r="AB481" s="55">
        <f>Y481</f>
        <v>40029</v>
      </c>
      <c r="AC481" s="106"/>
      <c r="AD481" s="106"/>
      <c r="AE481" s="106"/>
      <c r="AF481" s="55">
        <f>AA481+AC481</f>
        <v>40029</v>
      </c>
      <c r="AG481" s="106"/>
      <c r="AH481" s="55">
        <f>AB481</f>
        <v>40029</v>
      </c>
      <c r="AI481" s="106"/>
      <c r="AJ481" s="106"/>
      <c r="AK481" s="55">
        <f>AF481+AI481</f>
        <v>40029</v>
      </c>
      <c r="AL481" s="55">
        <f>AG481</f>
        <v>0</v>
      </c>
      <c r="AM481" s="55">
        <f>AN481-AK481</f>
        <v>4404</v>
      </c>
      <c r="AN481" s="55">
        <v>44433</v>
      </c>
      <c r="AO481" s="106"/>
      <c r="AP481" s="106"/>
      <c r="AQ481" s="55">
        <f>AN481+AP481</f>
        <v>44433</v>
      </c>
      <c r="AR481" s="56">
        <f>AO481</f>
        <v>0</v>
      </c>
      <c r="AS481" s="106"/>
      <c r="AT481" s="55">
        <f>AQ481+AS481</f>
        <v>44433</v>
      </c>
      <c r="AU481" s="56">
        <f>AR481</f>
        <v>0</v>
      </c>
      <c r="AV481" s="106"/>
      <c r="AW481" s="106"/>
      <c r="AX481" s="106"/>
      <c r="AY481" s="55">
        <f>AT481+AV481+AW481+AX481</f>
        <v>44433</v>
      </c>
      <c r="AZ481" s="55">
        <f>AU481+AX481</f>
        <v>0</v>
      </c>
      <c r="BA481" s="106"/>
      <c r="BB481" s="106"/>
      <c r="BC481" s="56">
        <v>-49</v>
      </c>
      <c r="BD481" s="106"/>
      <c r="BE481" s="55">
        <f>AY481+BA481+BB481+BC481+BD481</f>
        <v>44384</v>
      </c>
      <c r="BF481" s="55">
        <f>AZ481+BD481</f>
        <v>0</v>
      </c>
      <c r="BG481" s="55"/>
      <c r="BH481" s="55"/>
      <c r="BI481" s="108"/>
      <c r="BJ481" s="108"/>
      <c r="BK481" s="108"/>
      <c r="BL481" s="55">
        <f>BE481+BG481+BH481+BI481+BJ481+BK481</f>
        <v>44384</v>
      </c>
      <c r="BM481" s="55">
        <f>BF481+BK481</f>
        <v>0</v>
      </c>
      <c r="BN481" s="106"/>
      <c r="BO481" s="106"/>
      <c r="BP481" s="106"/>
      <c r="BQ481" s="106"/>
      <c r="BR481" s="55">
        <f>BL481+BN481+BO481+BP481+BQ481</f>
        <v>44384</v>
      </c>
      <c r="BS481" s="55">
        <f>BM481+BQ481</f>
        <v>0</v>
      </c>
      <c r="BT481" s="107"/>
      <c r="BU481" s="107"/>
      <c r="BV481" s="107"/>
      <c r="BW481" s="107"/>
      <c r="BX481" s="107"/>
      <c r="BY481" s="55">
        <f>BR481+BT481+BU481+BV481+BW481+BX481</f>
        <v>44384</v>
      </c>
      <c r="BZ481" s="55">
        <f>BS481+BX481</f>
        <v>0</v>
      </c>
      <c r="CA481" s="106"/>
      <c r="CB481" s="106"/>
      <c r="CC481" s="106"/>
      <c r="CD481" s="106"/>
      <c r="CE481" s="106"/>
      <c r="CF481" s="55">
        <f>BY481+CA481+CB481+CC481+CE481</f>
        <v>44384</v>
      </c>
      <c r="CG481" s="55">
        <f>BZ481+CE481</f>
        <v>0</v>
      </c>
      <c r="CH481" s="106"/>
      <c r="CI481" s="106"/>
      <c r="CJ481" s="106"/>
      <c r="CK481" s="106"/>
      <c r="CL481" s="106"/>
      <c r="CM481" s="106"/>
      <c r="CN481" s="106"/>
      <c r="CO481" s="55">
        <f>CF481+CH481+CI481+CJ481+CM481+CN481</f>
        <v>44384</v>
      </c>
      <c r="CP481" s="55">
        <f>CG481+CN481</f>
        <v>0</v>
      </c>
      <c r="CQ481" s="55"/>
      <c r="CR481" s="106"/>
      <c r="CS481" s="56">
        <v>-40</v>
      </c>
      <c r="CT481" s="106"/>
      <c r="CU481" s="106"/>
      <c r="CV481" s="106"/>
      <c r="CW481" s="55">
        <f>CO481+CQ481+CR481+CS481+CT481+CU481+CV481</f>
        <v>44344</v>
      </c>
      <c r="CX481" s="55">
        <f>CP481+CV481</f>
        <v>0</v>
      </c>
      <c r="CY481" s="55"/>
      <c r="CZ481" s="106"/>
      <c r="DA481" s="106"/>
      <c r="DB481" s="106"/>
      <c r="DC481" s="106"/>
      <c r="DD481" s="106"/>
      <c r="DE481" s="55">
        <f>CW481+CY481+CZ481+DA481+DB481+DC481+DD481</f>
        <v>44344</v>
      </c>
      <c r="DF481" s="55">
        <f>CX481+DD481</f>
        <v>0</v>
      </c>
    </row>
    <row r="482" spans="1:110" s="9" customFormat="1" ht="27" customHeight="1">
      <c r="A482" s="63" t="s">
        <v>276</v>
      </c>
      <c r="B482" s="64" t="s">
        <v>143</v>
      </c>
      <c r="C482" s="64" t="s">
        <v>153</v>
      </c>
      <c r="D482" s="65" t="s">
        <v>173</v>
      </c>
      <c r="E482" s="64"/>
      <c r="F482" s="55">
        <f t="shared" ref="F482:O482" si="768">F485+F488</f>
        <v>122551</v>
      </c>
      <c r="G482" s="55">
        <f t="shared" si="768"/>
        <v>0</v>
      </c>
      <c r="H482" s="55">
        <f t="shared" si="768"/>
        <v>122551</v>
      </c>
      <c r="I482" s="55">
        <f t="shared" si="768"/>
        <v>0</v>
      </c>
      <c r="J482" s="55">
        <f t="shared" si="768"/>
        <v>2732</v>
      </c>
      <c r="K482" s="55">
        <f t="shared" si="768"/>
        <v>-2551</v>
      </c>
      <c r="L482" s="55">
        <f t="shared" si="768"/>
        <v>-2732</v>
      </c>
      <c r="M482" s="55">
        <f t="shared" si="768"/>
        <v>0</v>
      </c>
      <c r="N482" s="55">
        <f t="shared" si="768"/>
        <v>55792</v>
      </c>
      <c r="O482" s="55">
        <f t="shared" si="768"/>
        <v>55792</v>
      </c>
      <c r="P482" s="55">
        <f t="shared" ref="P482:Y482" si="769">P485+P488</f>
        <v>55792</v>
      </c>
      <c r="Q482" s="55">
        <f t="shared" si="769"/>
        <v>55792</v>
      </c>
      <c r="R482" s="55">
        <f t="shared" si="769"/>
        <v>0</v>
      </c>
      <c r="S482" s="55">
        <f t="shared" si="769"/>
        <v>0</v>
      </c>
      <c r="T482" s="55">
        <f t="shared" si="769"/>
        <v>55792</v>
      </c>
      <c r="U482" s="55">
        <f t="shared" si="769"/>
        <v>55792</v>
      </c>
      <c r="V482" s="55">
        <f t="shared" si="769"/>
        <v>0</v>
      </c>
      <c r="W482" s="55">
        <f t="shared" si="769"/>
        <v>0</v>
      </c>
      <c r="X482" s="55">
        <f t="shared" si="769"/>
        <v>55792</v>
      </c>
      <c r="Y482" s="55">
        <f t="shared" si="769"/>
        <v>55792</v>
      </c>
      <c r="Z482" s="55">
        <f>Z485+Z488</f>
        <v>0</v>
      </c>
      <c r="AA482" s="55">
        <f>AA485+AA488</f>
        <v>55792</v>
      </c>
      <c r="AB482" s="55">
        <f>AB485+AB488</f>
        <v>55792</v>
      </c>
      <c r="AC482" s="55">
        <f>AC485+AC488</f>
        <v>0</v>
      </c>
      <c r="AD482" s="55">
        <f>AD485+AD488</f>
        <v>0</v>
      </c>
      <c r="AE482" s="55"/>
      <c r="AF482" s="55">
        <f t="shared" ref="AF482:AL482" si="770">AF485+AF488</f>
        <v>55792</v>
      </c>
      <c r="AG482" s="55">
        <f t="shared" si="770"/>
        <v>0</v>
      </c>
      <c r="AH482" s="55">
        <f t="shared" si="770"/>
        <v>55792</v>
      </c>
      <c r="AI482" s="55">
        <f t="shared" si="770"/>
        <v>0</v>
      </c>
      <c r="AJ482" s="55">
        <f t="shared" si="770"/>
        <v>0</v>
      </c>
      <c r="AK482" s="55">
        <f t="shared" si="770"/>
        <v>55792</v>
      </c>
      <c r="AL482" s="55">
        <f t="shared" si="770"/>
        <v>0</v>
      </c>
      <c r="AM482" s="55">
        <f t="shared" ref="AM482:BS482" si="771">AM485+AM488+AM486</f>
        <v>436569</v>
      </c>
      <c r="AN482" s="55">
        <f t="shared" si="771"/>
        <v>492361</v>
      </c>
      <c r="AO482" s="55">
        <f t="shared" si="771"/>
        <v>368608</v>
      </c>
      <c r="AP482" s="55">
        <f t="shared" si="771"/>
        <v>0</v>
      </c>
      <c r="AQ482" s="55">
        <f t="shared" si="771"/>
        <v>492361</v>
      </c>
      <c r="AR482" s="55">
        <f t="shared" si="771"/>
        <v>368608</v>
      </c>
      <c r="AS482" s="55">
        <f t="shared" si="771"/>
        <v>0</v>
      </c>
      <c r="AT482" s="55">
        <f t="shared" si="771"/>
        <v>492361</v>
      </c>
      <c r="AU482" s="55">
        <f t="shared" si="771"/>
        <v>368608</v>
      </c>
      <c r="AV482" s="55">
        <f t="shared" si="771"/>
        <v>0</v>
      </c>
      <c r="AW482" s="55">
        <f t="shared" si="771"/>
        <v>0</v>
      </c>
      <c r="AX482" s="55">
        <f t="shared" si="771"/>
        <v>0</v>
      </c>
      <c r="AY482" s="55">
        <f t="shared" si="771"/>
        <v>492361</v>
      </c>
      <c r="AZ482" s="55">
        <f t="shared" si="771"/>
        <v>368608</v>
      </c>
      <c r="BA482" s="55">
        <f t="shared" si="771"/>
        <v>0</v>
      </c>
      <c r="BB482" s="55">
        <f t="shared" si="771"/>
        <v>0</v>
      </c>
      <c r="BC482" s="55">
        <f t="shared" si="771"/>
        <v>0</v>
      </c>
      <c r="BD482" s="55">
        <f t="shared" si="771"/>
        <v>0</v>
      </c>
      <c r="BE482" s="55">
        <f t="shared" si="771"/>
        <v>492361</v>
      </c>
      <c r="BF482" s="55">
        <f t="shared" si="771"/>
        <v>368608</v>
      </c>
      <c r="BG482" s="55">
        <f t="shared" si="771"/>
        <v>0</v>
      </c>
      <c r="BH482" s="55">
        <f t="shared" si="771"/>
        <v>0</v>
      </c>
      <c r="BI482" s="55">
        <f t="shared" si="771"/>
        <v>0</v>
      </c>
      <c r="BJ482" s="55">
        <f t="shared" si="771"/>
        <v>0</v>
      </c>
      <c r="BK482" s="55">
        <f t="shared" si="771"/>
        <v>0</v>
      </c>
      <c r="BL482" s="55">
        <f t="shared" si="771"/>
        <v>492361</v>
      </c>
      <c r="BM482" s="55">
        <f t="shared" si="771"/>
        <v>368608</v>
      </c>
      <c r="BN482" s="55">
        <f t="shared" si="771"/>
        <v>100000</v>
      </c>
      <c r="BO482" s="55">
        <f t="shared" si="771"/>
        <v>1206</v>
      </c>
      <c r="BP482" s="55">
        <f t="shared" si="771"/>
        <v>0</v>
      </c>
      <c r="BQ482" s="55">
        <f t="shared" si="771"/>
        <v>-100000</v>
      </c>
      <c r="BR482" s="55">
        <f t="shared" si="771"/>
        <v>493567</v>
      </c>
      <c r="BS482" s="55">
        <f t="shared" si="771"/>
        <v>268608</v>
      </c>
      <c r="BT482" s="55">
        <f t="shared" ref="BT482:BZ482" si="772">BT485+BT488+BT486</f>
        <v>0</v>
      </c>
      <c r="BU482" s="55">
        <f t="shared" si="772"/>
        <v>23047</v>
      </c>
      <c r="BV482" s="55">
        <f t="shared" si="772"/>
        <v>0</v>
      </c>
      <c r="BW482" s="55">
        <f t="shared" si="772"/>
        <v>0</v>
      </c>
      <c r="BX482" s="55">
        <f t="shared" si="772"/>
        <v>0</v>
      </c>
      <c r="BY482" s="55">
        <f t="shared" si="772"/>
        <v>516614</v>
      </c>
      <c r="BZ482" s="55">
        <f t="shared" si="772"/>
        <v>268608</v>
      </c>
      <c r="CA482" s="55">
        <f t="shared" ref="CA482:CG482" si="773">CA483+CA485+CA488+CA486</f>
        <v>94339</v>
      </c>
      <c r="CB482" s="55">
        <f t="shared" si="773"/>
        <v>0</v>
      </c>
      <c r="CC482" s="55">
        <f t="shared" si="773"/>
        <v>-7954</v>
      </c>
      <c r="CD482" s="55">
        <f>CD483+CD485+CD488+CD486</f>
        <v>0</v>
      </c>
      <c r="CE482" s="55">
        <f t="shared" si="773"/>
        <v>7000</v>
      </c>
      <c r="CF482" s="55">
        <f t="shared" si="773"/>
        <v>609999</v>
      </c>
      <c r="CG482" s="55">
        <f t="shared" si="773"/>
        <v>275608</v>
      </c>
      <c r="CH482" s="55">
        <f t="shared" ref="CH482:DF482" si="774">CH483+CH485+CH488+CH486</f>
        <v>0</v>
      </c>
      <c r="CI482" s="55">
        <f t="shared" si="774"/>
        <v>0</v>
      </c>
      <c r="CJ482" s="55">
        <f t="shared" si="774"/>
        <v>0</v>
      </c>
      <c r="CK482" s="55"/>
      <c r="CL482" s="55"/>
      <c r="CM482" s="55">
        <f t="shared" si="774"/>
        <v>0</v>
      </c>
      <c r="CN482" s="55">
        <f t="shared" si="774"/>
        <v>-7000</v>
      </c>
      <c r="CO482" s="55">
        <f t="shared" si="774"/>
        <v>602999</v>
      </c>
      <c r="CP482" s="55">
        <f t="shared" si="774"/>
        <v>268608</v>
      </c>
      <c r="CQ482" s="55">
        <f t="shared" si="774"/>
        <v>0</v>
      </c>
      <c r="CR482" s="55">
        <f t="shared" si="774"/>
        <v>0</v>
      </c>
      <c r="CS482" s="55">
        <f t="shared" si="774"/>
        <v>0</v>
      </c>
      <c r="CT482" s="55">
        <f t="shared" si="774"/>
        <v>0</v>
      </c>
      <c r="CU482" s="55">
        <f t="shared" si="774"/>
        <v>0</v>
      </c>
      <c r="CV482" s="55">
        <f t="shared" si="774"/>
        <v>0</v>
      </c>
      <c r="CW482" s="55">
        <f t="shared" si="774"/>
        <v>602999</v>
      </c>
      <c r="CX482" s="55">
        <f t="shared" si="774"/>
        <v>268608</v>
      </c>
      <c r="CY482" s="55">
        <f t="shared" si="774"/>
        <v>0</v>
      </c>
      <c r="CZ482" s="55">
        <f t="shared" si="774"/>
        <v>0</v>
      </c>
      <c r="DA482" s="55">
        <f t="shared" si="774"/>
        <v>0</v>
      </c>
      <c r="DB482" s="55">
        <f t="shared" si="774"/>
        <v>0</v>
      </c>
      <c r="DC482" s="55">
        <f t="shared" si="774"/>
        <v>0</v>
      </c>
      <c r="DD482" s="55">
        <f t="shared" si="774"/>
        <v>0</v>
      </c>
      <c r="DE482" s="55">
        <f t="shared" si="774"/>
        <v>602999</v>
      </c>
      <c r="DF482" s="55">
        <f t="shared" si="774"/>
        <v>268608</v>
      </c>
    </row>
    <row r="483" spans="1:110" s="9" customFormat="1" ht="108.75" hidden="1" customHeight="1">
      <c r="A483" s="63" t="s">
        <v>357</v>
      </c>
      <c r="B483" s="64" t="s">
        <v>143</v>
      </c>
      <c r="C483" s="64" t="s">
        <v>153</v>
      </c>
      <c r="D483" s="65" t="s">
        <v>356</v>
      </c>
      <c r="E483" s="64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  <c r="BM483" s="55"/>
      <c r="BN483" s="55"/>
      <c r="BO483" s="55"/>
      <c r="BP483" s="55"/>
      <c r="BQ483" s="55"/>
      <c r="BR483" s="55"/>
      <c r="BS483" s="55"/>
      <c r="BT483" s="55"/>
      <c r="BU483" s="55"/>
      <c r="BV483" s="55"/>
      <c r="BW483" s="55"/>
      <c r="BX483" s="55"/>
      <c r="BY483" s="55"/>
      <c r="BZ483" s="55"/>
      <c r="CA483" s="55">
        <f t="shared" ref="CA483:CP483" si="775">CA484</f>
        <v>0</v>
      </c>
      <c r="CB483" s="55">
        <f t="shared" si="775"/>
        <v>0</v>
      </c>
      <c r="CC483" s="55">
        <f t="shared" si="775"/>
        <v>0</v>
      </c>
      <c r="CD483" s="55">
        <f t="shared" si="775"/>
        <v>0</v>
      </c>
      <c r="CE483" s="55">
        <f t="shared" si="775"/>
        <v>7000</v>
      </c>
      <c r="CF483" s="55">
        <f t="shared" si="775"/>
        <v>7000</v>
      </c>
      <c r="CG483" s="55">
        <f t="shared" si="775"/>
        <v>7000</v>
      </c>
      <c r="CH483" s="55">
        <f t="shared" si="775"/>
        <v>0</v>
      </c>
      <c r="CI483" s="55">
        <f t="shared" si="775"/>
        <v>0</v>
      </c>
      <c r="CJ483" s="55">
        <f t="shared" si="775"/>
        <v>0</v>
      </c>
      <c r="CK483" s="55"/>
      <c r="CL483" s="55"/>
      <c r="CM483" s="55">
        <f t="shared" si="775"/>
        <v>0</v>
      </c>
      <c r="CN483" s="55">
        <f t="shared" si="775"/>
        <v>-7000</v>
      </c>
      <c r="CO483" s="55">
        <f t="shared" si="775"/>
        <v>0</v>
      </c>
      <c r="CP483" s="55">
        <f t="shared" si="775"/>
        <v>0</v>
      </c>
      <c r="CQ483" s="55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</row>
    <row r="484" spans="1:110" s="9" customFormat="1" ht="58.5" hidden="1" customHeight="1">
      <c r="A484" s="63" t="s">
        <v>144</v>
      </c>
      <c r="B484" s="64" t="s">
        <v>143</v>
      </c>
      <c r="C484" s="64" t="s">
        <v>153</v>
      </c>
      <c r="D484" s="65" t="s">
        <v>356</v>
      </c>
      <c r="E484" s="64" t="s">
        <v>145</v>
      </c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5"/>
      <c r="BM484" s="55"/>
      <c r="BN484" s="55"/>
      <c r="BO484" s="55"/>
      <c r="BP484" s="55"/>
      <c r="BQ484" s="55"/>
      <c r="BR484" s="55"/>
      <c r="BS484" s="55"/>
      <c r="BT484" s="55"/>
      <c r="BU484" s="55"/>
      <c r="BV484" s="55"/>
      <c r="BW484" s="55"/>
      <c r="BX484" s="55"/>
      <c r="BY484" s="55"/>
      <c r="BZ484" s="55"/>
      <c r="CA484" s="55"/>
      <c r="CB484" s="55"/>
      <c r="CC484" s="55"/>
      <c r="CD484" s="55"/>
      <c r="CE484" s="55">
        <v>7000</v>
      </c>
      <c r="CF484" s="55">
        <f>BY484+CA484+CB484+CC484+CE484</f>
        <v>7000</v>
      </c>
      <c r="CG484" s="55">
        <f>BZ484+CE484</f>
        <v>7000</v>
      </c>
      <c r="CH484" s="47"/>
      <c r="CI484" s="47"/>
      <c r="CJ484" s="47"/>
      <c r="CK484" s="47"/>
      <c r="CL484" s="47"/>
      <c r="CM484" s="47"/>
      <c r="CN484" s="55">
        <v>-7000</v>
      </c>
      <c r="CO484" s="55">
        <f>CF484+CH484+CI484+CJ484+CM484+CN484</f>
        <v>0</v>
      </c>
      <c r="CP484" s="55">
        <f>CG484+CN484</f>
        <v>0</v>
      </c>
      <c r="CQ484" s="55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</row>
    <row r="485" spans="1:110" s="11" customFormat="1" ht="66" hidden="1">
      <c r="A485" s="63" t="s">
        <v>232</v>
      </c>
      <c r="B485" s="64" t="s">
        <v>143</v>
      </c>
      <c r="C485" s="64" t="s">
        <v>153</v>
      </c>
      <c r="D485" s="65" t="s">
        <v>185</v>
      </c>
      <c r="E485" s="64"/>
      <c r="F485" s="55">
        <f t="shared" ref="F485:U485" si="776">F487</f>
        <v>2551</v>
      </c>
      <c r="G485" s="55">
        <f t="shared" si="776"/>
        <v>0</v>
      </c>
      <c r="H485" s="55">
        <f t="shared" si="776"/>
        <v>2551</v>
      </c>
      <c r="I485" s="55">
        <f t="shared" si="776"/>
        <v>0</v>
      </c>
      <c r="J485" s="55">
        <f t="shared" si="776"/>
        <v>2732</v>
      </c>
      <c r="K485" s="55">
        <f t="shared" si="776"/>
        <v>-2551</v>
      </c>
      <c r="L485" s="55">
        <f t="shared" si="776"/>
        <v>-2732</v>
      </c>
      <c r="M485" s="55">
        <f t="shared" si="776"/>
        <v>0</v>
      </c>
      <c r="N485" s="55">
        <f t="shared" si="776"/>
        <v>0</v>
      </c>
      <c r="O485" s="55">
        <f t="shared" si="776"/>
        <v>0</v>
      </c>
      <c r="P485" s="55">
        <f t="shared" si="776"/>
        <v>0</v>
      </c>
      <c r="Q485" s="55">
        <f t="shared" si="776"/>
        <v>0</v>
      </c>
      <c r="R485" s="55">
        <f t="shared" si="776"/>
        <v>0</v>
      </c>
      <c r="S485" s="55">
        <f t="shared" si="776"/>
        <v>0</v>
      </c>
      <c r="T485" s="55">
        <f t="shared" si="776"/>
        <v>0</v>
      </c>
      <c r="U485" s="55">
        <f t="shared" si="776"/>
        <v>0</v>
      </c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3"/>
      <c r="AL485" s="83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2"/>
      <c r="BH485" s="82"/>
      <c r="BI485" s="82"/>
      <c r="BJ485" s="82"/>
      <c r="BK485" s="82"/>
      <c r="BL485" s="82"/>
      <c r="BM485" s="82"/>
      <c r="BN485" s="81"/>
      <c r="BO485" s="81"/>
      <c r="BP485" s="81"/>
      <c r="BQ485" s="81"/>
      <c r="BR485" s="81"/>
      <c r="BS485" s="81"/>
      <c r="BT485" s="83"/>
      <c r="BU485" s="83"/>
      <c r="BV485" s="83"/>
      <c r="BW485" s="83"/>
      <c r="BX485" s="83"/>
      <c r="BY485" s="83"/>
      <c r="BZ485" s="83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</row>
    <row r="486" spans="1:110" s="11" customFormat="1" ht="106.5" customHeight="1">
      <c r="A486" s="63" t="s">
        <v>396</v>
      </c>
      <c r="B486" s="64" t="s">
        <v>143</v>
      </c>
      <c r="C486" s="64" t="s">
        <v>153</v>
      </c>
      <c r="D486" s="65" t="s">
        <v>185</v>
      </c>
      <c r="E486" s="64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3"/>
      <c r="AL486" s="83"/>
      <c r="AM486" s="55">
        <f t="shared" ref="AM486:CX486" si="777">AM487</f>
        <v>23067</v>
      </c>
      <c r="AN486" s="55">
        <f t="shared" si="777"/>
        <v>23067</v>
      </c>
      <c r="AO486" s="81">
        <f t="shared" si="777"/>
        <v>0</v>
      </c>
      <c r="AP486" s="81">
        <f t="shared" si="777"/>
        <v>0</v>
      </c>
      <c r="AQ486" s="55">
        <f t="shared" si="777"/>
        <v>23067</v>
      </c>
      <c r="AR486" s="55">
        <f t="shared" si="777"/>
        <v>0</v>
      </c>
      <c r="AS486" s="55">
        <f t="shared" si="777"/>
        <v>0</v>
      </c>
      <c r="AT486" s="55">
        <f t="shared" si="777"/>
        <v>23067</v>
      </c>
      <c r="AU486" s="55">
        <f t="shared" si="777"/>
        <v>0</v>
      </c>
      <c r="AV486" s="55">
        <f t="shared" si="777"/>
        <v>0</v>
      </c>
      <c r="AW486" s="55">
        <f t="shared" si="777"/>
        <v>0</v>
      </c>
      <c r="AX486" s="55">
        <f t="shared" si="777"/>
        <v>0</v>
      </c>
      <c r="AY486" s="55">
        <f t="shared" si="777"/>
        <v>23067</v>
      </c>
      <c r="AZ486" s="55">
        <f t="shared" si="777"/>
        <v>0</v>
      </c>
      <c r="BA486" s="55">
        <f t="shared" si="777"/>
        <v>0</v>
      </c>
      <c r="BB486" s="55">
        <f t="shared" si="777"/>
        <v>0</v>
      </c>
      <c r="BC486" s="55">
        <f t="shared" si="777"/>
        <v>0</v>
      </c>
      <c r="BD486" s="55">
        <f t="shared" si="777"/>
        <v>0</v>
      </c>
      <c r="BE486" s="55">
        <f t="shared" si="777"/>
        <v>23067</v>
      </c>
      <c r="BF486" s="55">
        <f t="shared" si="777"/>
        <v>0</v>
      </c>
      <c r="BG486" s="55">
        <f t="shared" si="777"/>
        <v>0</v>
      </c>
      <c r="BH486" s="55">
        <f t="shared" si="777"/>
        <v>0</v>
      </c>
      <c r="BI486" s="55">
        <f t="shared" si="777"/>
        <v>0</v>
      </c>
      <c r="BJ486" s="55">
        <f t="shared" si="777"/>
        <v>0</v>
      </c>
      <c r="BK486" s="55">
        <f t="shared" si="777"/>
        <v>0</v>
      </c>
      <c r="BL486" s="55">
        <f t="shared" si="777"/>
        <v>23067</v>
      </c>
      <c r="BM486" s="55">
        <f t="shared" si="777"/>
        <v>0</v>
      </c>
      <c r="BN486" s="55">
        <f t="shared" si="777"/>
        <v>0</v>
      </c>
      <c r="BO486" s="55">
        <f t="shared" si="777"/>
        <v>1206</v>
      </c>
      <c r="BP486" s="55">
        <f t="shared" si="777"/>
        <v>0</v>
      </c>
      <c r="BQ486" s="55">
        <f t="shared" si="777"/>
        <v>0</v>
      </c>
      <c r="BR486" s="55">
        <f t="shared" si="777"/>
        <v>24273</v>
      </c>
      <c r="BS486" s="55">
        <f t="shared" si="777"/>
        <v>0</v>
      </c>
      <c r="BT486" s="55">
        <f t="shared" si="777"/>
        <v>0</v>
      </c>
      <c r="BU486" s="55">
        <f t="shared" si="777"/>
        <v>0</v>
      </c>
      <c r="BV486" s="55">
        <f t="shared" si="777"/>
        <v>0</v>
      </c>
      <c r="BW486" s="55">
        <f t="shared" si="777"/>
        <v>0</v>
      </c>
      <c r="BX486" s="55">
        <f t="shared" si="777"/>
        <v>0</v>
      </c>
      <c r="BY486" s="55">
        <f t="shared" si="777"/>
        <v>24273</v>
      </c>
      <c r="BZ486" s="55">
        <f t="shared" si="777"/>
        <v>0</v>
      </c>
      <c r="CA486" s="55">
        <f t="shared" si="777"/>
        <v>0</v>
      </c>
      <c r="CB486" s="55">
        <f t="shared" si="777"/>
        <v>0</v>
      </c>
      <c r="CC486" s="55">
        <f t="shared" si="777"/>
        <v>0</v>
      </c>
      <c r="CD486" s="55">
        <f t="shared" si="777"/>
        <v>0</v>
      </c>
      <c r="CE486" s="55">
        <f t="shared" si="777"/>
        <v>0</v>
      </c>
      <c r="CF486" s="55">
        <f t="shared" si="777"/>
        <v>24273</v>
      </c>
      <c r="CG486" s="55">
        <f t="shared" si="777"/>
        <v>0</v>
      </c>
      <c r="CH486" s="55">
        <f t="shared" si="777"/>
        <v>0</v>
      </c>
      <c r="CI486" s="55">
        <f t="shared" si="777"/>
        <v>0</v>
      </c>
      <c r="CJ486" s="55">
        <f t="shared" si="777"/>
        <v>0</v>
      </c>
      <c r="CK486" s="55"/>
      <c r="CL486" s="55"/>
      <c r="CM486" s="55">
        <f t="shared" si="777"/>
        <v>0</v>
      </c>
      <c r="CN486" s="55">
        <f t="shared" si="777"/>
        <v>0</v>
      </c>
      <c r="CO486" s="55">
        <f t="shared" si="777"/>
        <v>24273</v>
      </c>
      <c r="CP486" s="55">
        <f t="shared" si="777"/>
        <v>0</v>
      </c>
      <c r="CQ486" s="55">
        <f t="shared" si="777"/>
        <v>0</v>
      </c>
      <c r="CR486" s="55">
        <f t="shared" si="777"/>
        <v>0</v>
      </c>
      <c r="CS486" s="55">
        <f t="shared" si="777"/>
        <v>0</v>
      </c>
      <c r="CT486" s="55">
        <f t="shared" si="777"/>
        <v>0</v>
      </c>
      <c r="CU486" s="55">
        <f t="shared" si="777"/>
        <v>0</v>
      </c>
      <c r="CV486" s="55">
        <f t="shared" si="777"/>
        <v>0</v>
      </c>
      <c r="CW486" s="55">
        <f t="shared" si="777"/>
        <v>24273</v>
      </c>
      <c r="CX486" s="55">
        <f t="shared" si="777"/>
        <v>0</v>
      </c>
      <c r="CY486" s="55">
        <f t="shared" ref="CY486:DF486" si="778">CY487</f>
        <v>0</v>
      </c>
      <c r="CZ486" s="55">
        <f t="shared" si="778"/>
        <v>0</v>
      </c>
      <c r="DA486" s="55">
        <f t="shared" si="778"/>
        <v>0</v>
      </c>
      <c r="DB486" s="55">
        <f t="shared" si="778"/>
        <v>0</v>
      </c>
      <c r="DC486" s="55">
        <f t="shared" si="778"/>
        <v>0</v>
      </c>
      <c r="DD486" s="55">
        <f t="shared" si="778"/>
        <v>0</v>
      </c>
      <c r="DE486" s="55">
        <f t="shared" si="778"/>
        <v>24273</v>
      </c>
      <c r="DF486" s="55">
        <f t="shared" si="778"/>
        <v>0</v>
      </c>
    </row>
    <row r="487" spans="1:110" s="11" customFormat="1" ht="87" customHeight="1">
      <c r="A487" s="63" t="s">
        <v>284</v>
      </c>
      <c r="B487" s="64" t="s">
        <v>143</v>
      </c>
      <c r="C487" s="64" t="s">
        <v>153</v>
      </c>
      <c r="D487" s="65" t="s">
        <v>185</v>
      </c>
      <c r="E487" s="64" t="s">
        <v>150</v>
      </c>
      <c r="F487" s="55">
        <v>2551</v>
      </c>
      <c r="G487" s="55">
        <f>H487-F487</f>
        <v>0</v>
      </c>
      <c r="H487" s="73">
        <v>2551</v>
      </c>
      <c r="I487" s="73"/>
      <c r="J487" s="73">
        <v>2732</v>
      </c>
      <c r="K487" s="73">
        <v>-2551</v>
      </c>
      <c r="L487" s="73">
        <v>-2732</v>
      </c>
      <c r="M487" s="55"/>
      <c r="N487" s="56"/>
      <c r="O487" s="55"/>
      <c r="P487" s="55"/>
      <c r="Q487" s="55"/>
      <c r="R487" s="55"/>
      <c r="S487" s="55"/>
      <c r="T487" s="55"/>
      <c r="U487" s="55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3"/>
      <c r="AL487" s="83"/>
      <c r="AM487" s="55">
        <f>AN487-AK487</f>
        <v>23067</v>
      </c>
      <c r="AN487" s="55">
        <v>23067</v>
      </c>
      <c r="AO487" s="81"/>
      <c r="AP487" s="81"/>
      <c r="AQ487" s="55">
        <f>AN487+AP487</f>
        <v>23067</v>
      </c>
      <c r="AR487" s="56">
        <f>AO487</f>
        <v>0</v>
      </c>
      <c r="AS487" s="81"/>
      <c r="AT487" s="55">
        <f>AQ487+AS487</f>
        <v>23067</v>
      </c>
      <c r="AU487" s="56">
        <f>AR487</f>
        <v>0</v>
      </c>
      <c r="AV487" s="81"/>
      <c r="AW487" s="81"/>
      <c r="AX487" s="81"/>
      <c r="AY487" s="55">
        <f>AT487+AV487+AW487+AX487</f>
        <v>23067</v>
      </c>
      <c r="AZ487" s="55">
        <f>AU487+AX487</f>
        <v>0</v>
      </c>
      <c r="BA487" s="81"/>
      <c r="BB487" s="81"/>
      <c r="BC487" s="81"/>
      <c r="BD487" s="81"/>
      <c r="BE487" s="55">
        <f>AY487+BA487+BB487+BC487+BD487</f>
        <v>23067</v>
      </c>
      <c r="BF487" s="55">
        <f>AZ487+BD487</f>
        <v>0</v>
      </c>
      <c r="BG487" s="55"/>
      <c r="BH487" s="55"/>
      <c r="BI487" s="82"/>
      <c r="BJ487" s="82"/>
      <c r="BK487" s="82"/>
      <c r="BL487" s="55">
        <f>BE487+BG487+BH487+BI487+BJ487+BK487</f>
        <v>23067</v>
      </c>
      <c r="BM487" s="55">
        <f>BF487+BK487</f>
        <v>0</v>
      </c>
      <c r="BN487" s="81"/>
      <c r="BO487" s="55">
        <v>1206</v>
      </c>
      <c r="BP487" s="81"/>
      <c r="BQ487" s="81"/>
      <c r="BR487" s="55">
        <f>BL487+BN487+BO487+BP487+BQ487</f>
        <v>24273</v>
      </c>
      <c r="BS487" s="55">
        <f>BM487+BQ487</f>
        <v>0</v>
      </c>
      <c r="BT487" s="83"/>
      <c r="BU487" s="83"/>
      <c r="BV487" s="83"/>
      <c r="BW487" s="83"/>
      <c r="BX487" s="83"/>
      <c r="BY487" s="55">
        <f>BR487+BT487+BU487+BV487+BW487+BX487</f>
        <v>24273</v>
      </c>
      <c r="BZ487" s="55">
        <f>BS487+BX487</f>
        <v>0</v>
      </c>
      <c r="CA487" s="81"/>
      <c r="CB487" s="81"/>
      <c r="CC487" s="81"/>
      <c r="CD487" s="81"/>
      <c r="CE487" s="81"/>
      <c r="CF487" s="55">
        <f>BY487+CA487+CB487+CC487+CE487</f>
        <v>24273</v>
      </c>
      <c r="CG487" s="55">
        <f>BZ487+CE487</f>
        <v>0</v>
      </c>
      <c r="CH487" s="81"/>
      <c r="CI487" s="81"/>
      <c r="CJ487" s="81"/>
      <c r="CK487" s="81"/>
      <c r="CL487" s="81"/>
      <c r="CM487" s="81"/>
      <c r="CN487" s="81"/>
      <c r="CO487" s="55">
        <f>CF487+CH487+CI487+CJ487+CM487+CN487</f>
        <v>24273</v>
      </c>
      <c r="CP487" s="55">
        <f>CG487+CN487</f>
        <v>0</v>
      </c>
      <c r="CQ487" s="55"/>
      <c r="CR487" s="81"/>
      <c r="CS487" s="81"/>
      <c r="CT487" s="81"/>
      <c r="CU487" s="81"/>
      <c r="CV487" s="81"/>
      <c r="CW487" s="55">
        <f>CO487+CQ487+CR487+CS487+CT487+CU487+CV487</f>
        <v>24273</v>
      </c>
      <c r="CX487" s="55">
        <f>CP487+CV487</f>
        <v>0</v>
      </c>
      <c r="CY487" s="55"/>
      <c r="CZ487" s="81"/>
      <c r="DA487" s="81"/>
      <c r="DB487" s="81"/>
      <c r="DC487" s="81"/>
      <c r="DD487" s="81"/>
      <c r="DE487" s="55">
        <f>CW487+CY487+CZ487+DA487+DB487+DC487+DD487</f>
        <v>24273</v>
      </c>
      <c r="DF487" s="55">
        <f>CX487+DD487</f>
        <v>0</v>
      </c>
    </row>
    <row r="488" spans="1:110" s="12" customFormat="1" ht="72" customHeight="1">
      <c r="A488" s="63" t="s">
        <v>327</v>
      </c>
      <c r="B488" s="64" t="s">
        <v>143</v>
      </c>
      <c r="C488" s="64" t="s">
        <v>153</v>
      </c>
      <c r="D488" s="65" t="s">
        <v>186</v>
      </c>
      <c r="E488" s="64"/>
      <c r="F488" s="55">
        <f t="shared" ref="F488:BQ488" si="779">F489</f>
        <v>120000</v>
      </c>
      <c r="G488" s="55">
        <f t="shared" si="779"/>
        <v>0</v>
      </c>
      <c r="H488" s="55">
        <f t="shared" si="779"/>
        <v>120000</v>
      </c>
      <c r="I488" s="55">
        <f t="shared" si="779"/>
        <v>0</v>
      </c>
      <c r="J488" s="55">
        <f t="shared" si="779"/>
        <v>0</v>
      </c>
      <c r="K488" s="55">
        <f t="shared" si="779"/>
        <v>0</v>
      </c>
      <c r="L488" s="55">
        <f t="shared" si="779"/>
        <v>0</v>
      </c>
      <c r="M488" s="55">
        <f t="shared" si="779"/>
        <v>0</v>
      </c>
      <c r="N488" s="55">
        <f t="shared" si="779"/>
        <v>55792</v>
      </c>
      <c r="O488" s="55">
        <f t="shared" si="779"/>
        <v>55792</v>
      </c>
      <c r="P488" s="55">
        <f t="shared" si="779"/>
        <v>55792</v>
      </c>
      <c r="Q488" s="55">
        <f t="shared" si="779"/>
        <v>55792</v>
      </c>
      <c r="R488" s="55">
        <f t="shared" si="779"/>
        <v>0</v>
      </c>
      <c r="S488" s="55">
        <f t="shared" si="779"/>
        <v>0</v>
      </c>
      <c r="T488" s="55">
        <f t="shared" si="779"/>
        <v>55792</v>
      </c>
      <c r="U488" s="55">
        <f t="shared" si="779"/>
        <v>55792</v>
      </c>
      <c r="V488" s="55">
        <f t="shared" si="779"/>
        <v>0</v>
      </c>
      <c r="W488" s="55">
        <f t="shared" si="779"/>
        <v>0</v>
      </c>
      <c r="X488" s="55">
        <f t="shared" si="779"/>
        <v>55792</v>
      </c>
      <c r="Y488" s="55">
        <f t="shared" si="779"/>
        <v>55792</v>
      </c>
      <c r="Z488" s="55">
        <f t="shared" si="779"/>
        <v>0</v>
      </c>
      <c r="AA488" s="55">
        <f t="shared" si="779"/>
        <v>55792</v>
      </c>
      <c r="AB488" s="55">
        <f t="shared" si="779"/>
        <v>55792</v>
      </c>
      <c r="AC488" s="55">
        <f t="shared" si="779"/>
        <v>0</v>
      </c>
      <c r="AD488" s="55">
        <f t="shared" si="779"/>
        <v>0</v>
      </c>
      <c r="AE488" s="55"/>
      <c r="AF488" s="55">
        <f t="shared" si="779"/>
        <v>55792</v>
      </c>
      <c r="AG488" s="55">
        <f t="shared" si="779"/>
        <v>0</v>
      </c>
      <c r="AH488" s="55">
        <f t="shared" si="779"/>
        <v>55792</v>
      </c>
      <c r="AI488" s="55">
        <f t="shared" si="779"/>
        <v>0</v>
      </c>
      <c r="AJ488" s="55">
        <f t="shared" si="779"/>
        <v>0</v>
      </c>
      <c r="AK488" s="55">
        <f t="shared" si="779"/>
        <v>55792</v>
      </c>
      <c r="AL488" s="55">
        <f t="shared" si="779"/>
        <v>0</v>
      </c>
      <c r="AM488" s="55">
        <f t="shared" si="779"/>
        <v>413502</v>
      </c>
      <c r="AN488" s="55">
        <f t="shared" si="779"/>
        <v>469294</v>
      </c>
      <c r="AO488" s="55">
        <f t="shared" si="779"/>
        <v>368608</v>
      </c>
      <c r="AP488" s="55">
        <f t="shared" si="779"/>
        <v>0</v>
      </c>
      <c r="AQ488" s="55">
        <f t="shared" si="779"/>
        <v>469294</v>
      </c>
      <c r="AR488" s="55">
        <f t="shared" si="779"/>
        <v>368608</v>
      </c>
      <c r="AS488" s="55">
        <f t="shared" si="779"/>
        <v>0</v>
      </c>
      <c r="AT488" s="55">
        <f t="shared" si="779"/>
        <v>469294</v>
      </c>
      <c r="AU488" s="55">
        <f t="shared" si="779"/>
        <v>368608</v>
      </c>
      <c r="AV488" s="55">
        <f t="shared" si="779"/>
        <v>0</v>
      </c>
      <c r="AW488" s="55">
        <f t="shared" si="779"/>
        <v>0</v>
      </c>
      <c r="AX488" s="55">
        <f t="shared" si="779"/>
        <v>0</v>
      </c>
      <c r="AY488" s="55">
        <f t="shared" si="779"/>
        <v>469294</v>
      </c>
      <c r="AZ488" s="55">
        <f t="shared" si="779"/>
        <v>368608</v>
      </c>
      <c r="BA488" s="55">
        <f t="shared" si="779"/>
        <v>0</v>
      </c>
      <c r="BB488" s="55">
        <f t="shared" si="779"/>
        <v>0</v>
      </c>
      <c r="BC488" s="55">
        <f t="shared" si="779"/>
        <v>0</v>
      </c>
      <c r="BD488" s="55">
        <f t="shared" si="779"/>
        <v>0</v>
      </c>
      <c r="BE488" s="55">
        <f t="shared" si="779"/>
        <v>469294</v>
      </c>
      <c r="BF488" s="55">
        <f t="shared" si="779"/>
        <v>368608</v>
      </c>
      <c r="BG488" s="55">
        <f t="shared" si="779"/>
        <v>0</v>
      </c>
      <c r="BH488" s="55">
        <f t="shared" si="779"/>
        <v>0</v>
      </c>
      <c r="BI488" s="55">
        <f t="shared" si="779"/>
        <v>0</v>
      </c>
      <c r="BJ488" s="55">
        <f t="shared" si="779"/>
        <v>0</v>
      </c>
      <c r="BK488" s="55">
        <f t="shared" si="779"/>
        <v>0</v>
      </c>
      <c r="BL488" s="55">
        <f t="shared" si="779"/>
        <v>469294</v>
      </c>
      <c r="BM488" s="55">
        <f t="shared" si="779"/>
        <v>368608</v>
      </c>
      <c r="BN488" s="55">
        <f t="shared" si="779"/>
        <v>100000</v>
      </c>
      <c r="BO488" s="55">
        <f t="shared" si="779"/>
        <v>0</v>
      </c>
      <c r="BP488" s="55">
        <f t="shared" si="779"/>
        <v>0</v>
      </c>
      <c r="BQ488" s="55">
        <f t="shared" si="779"/>
        <v>-100000</v>
      </c>
      <c r="BR488" s="55">
        <f t="shared" ref="BR488:DF488" si="780">BR489</f>
        <v>469294</v>
      </c>
      <c r="BS488" s="55">
        <f t="shared" si="780"/>
        <v>268608</v>
      </c>
      <c r="BT488" s="55">
        <f t="shared" si="780"/>
        <v>0</v>
      </c>
      <c r="BU488" s="55">
        <f t="shared" si="780"/>
        <v>23047</v>
      </c>
      <c r="BV488" s="55">
        <f t="shared" si="780"/>
        <v>0</v>
      </c>
      <c r="BW488" s="55">
        <f t="shared" si="780"/>
        <v>0</v>
      </c>
      <c r="BX488" s="55">
        <f t="shared" si="780"/>
        <v>0</v>
      </c>
      <c r="BY488" s="55">
        <f t="shared" si="780"/>
        <v>492341</v>
      </c>
      <c r="BZ488" s="55">
        <f t="shared" si="780"/>
        <v>268608</v>
      </c>
      <c r="CA488" s="55">
        <f t="shared" si="780"/>
        <v>94339</v>
      </c>
      <c r="CB488" s="55">
        <f t="shared" si="780"/>
        <v>0</v>
      </c>
      <c r="CC488" s="55">
        <f t="shared" si="780"/>
        <v>-7954</v>
      </c>
      <c r="CD488" s="55">
        <f t="shared" si="780"/>
        <v>0</v>
      </c>
      <c r="CE488" s="55">
        <f t="shared" si="780"/>
        <v>0</v>
      </c>
      <c r="CF488" s="55">
        <f t="shared" si="780"/>
        <v>578726</v>
      </c>
      <c r="CG488" s="55">
        <f t="shared" si="780"/>
        <v>268608</v>
      </c>
      <c r="CH488" s="55">
        <f t="shared" si="780"/>
        <v>0</v>
      </c>
      <c r="CI488" s="55">
        <f t="shared" si="780"/>
        <v>0</v>
      </c>
      <c r="CJ488" s="55">
        <f t="shared" si="780"/>
        <v>0</v>
      </c>
      <c r="CK488" s="55"/>
      <c r="CL488" s="55"/>
      <c r="CM488" s="55">
        <f t="shared" si="780"/>
        <v>0</v>
      </c>
      <c r="CN488" s="55">
        <f t="shared" si="780"/>
        <v>0</v>
      </c>
      <c r="CO488" s="55">
        <f t="shared" si="780"/>
        <v>578726</v>
      </c>
      <c r="CP488" s="55">
        <f t="shared" si="780"/>
        <v>268608</v>
      </c>
      <c r="CQ488" s="55">
        <f t="shared" si="780"/>
        <v>0</v>
      </c>
      <c r="CR488" s="55">
        <f t="shared" si="780"/>
        <v>0</v>
      </c>
      <c r="CS488" s="55">
        <f t="shared" si="780"/>
        <v>0</v>
      </c>
      <c r="CT488" s="55">
        <f t="shared" si="780"/>
        <v>0</v>
      </c>
      <c r="CU488" s="55">
        <f t="shared" si="780"/>
        <v>0</v>
      </c>
      <c r="CV488" s="55">
        <f t="shared" si="780"/>
        <v>0</v>
      </c>
      <c r="CW488" s="55">
        <f t="shared" si="780"/>
        <v>578726</v>
      </c>
      <c r="CX488" s="55">
        <f t="shared" si="780"/>
        <v>268608</v>
      </c>
      <c r="CY488" s="55">
        <f t="shared" si="780"/>
        <v>0</v>
      </c>
      <c r="CZ488" s="55">
        <f t="shared" si="780"/>
        <v>0</v>
      </c>
      <c r="DA488" s="55">
        <f t="shared" si="780"/>
        <v>0</v>
      </c>
      <c r="DB488" s="55">
        <f t="shared" si="780"/>
        <v>0</v>
      </c>
      <c r="DC488" s="55">
        <f t="shared" si="780"/>
        <v>0</v>
      </c>
      <c r="DD488" s="55">
        <f t="shared" si="780"/>
        <v>0</v>
      </c>
      <c r="DE488" s="55">
        <f t="shared" si="780"/>
        <v>578726</v>
      </c>
      <c r="DF488" s="55">
        <f t="shared" si="780"/>
        <v>268608</v>
      </c>
    </row>
    <row r="489" spans="1:110" s="12" customFormat="1" ht="85.5" customHeight="1">
      <c r="A489" s="63" t="s">
        <v>284</v>
      </c>
      <c r="B489" s="64" t="s">
        <v>143</v>
      </c>
      <c r="C489" s="64" t="s">
        <v>153</v>
      </c>
      <c r="D489" s="65" t="s">
        <v>186</v>
      </c>
      <c r="E489" s="64" t="s">
        <v>150</v>
      </c>
      <c r="F489" s="55">
        <v>120000</v>
      </c>
      <c r="G489" s="55">
        <f>H489-F489</f>
        <v>0</v>
      </c>
      <c r="H489" s="73">
        <v>120000</v>
      </c>
      <c r="I489" s="73"/>
      <c r="J489" s="73"/>
      <c r="K489" s="74"/>
      <c r="L489" s="74"/>
      <c r="M489" s="55"/>
      <c r="N489" s="55">
        <f>O489-M489</f>
        <v>55792</v>
      </c>
      <c r="O489" s="55">
        <v>55792</v>
      </c>
      <c r="P489" s="55">
        <v>55792</v>
      </c>
      <c r="Q489" s="55">
        <v>55792</v>
      </c>
      <c r="R489" s="57"/>
      <c r="S489" s="57"/>
      <c r="T489" s="55">
        <f>O489+R489</f>
        <v>55792</v>
      </c>
      <c r="U489" s="55">
        <f>Q489+S489</f>
        <v>55792</v>
      </c>
      <c r="V489" s="57"/>
      <c r="W489" s="57"/>
      <c r="X489" s="55">
        <f>T489+V489</f>
        <v>55792</v>
      </c>
      <c r="Y489" s="55">
        <f>U489+W489</f>
        <v>55792</v>
      </c>
      <c r="Z489" s="57"/>
      <c r="AA489" s="55">
        <f>X489+Z489</f>
        <v>55792</v>
      </c>
      <c r="AB489" s="55">
        <f>Y489</f>
        <v>55792</v>
      </c>
      <c r="AC489" s="57"/>
      <c r="AD489" s="57"/>
      <c r="AE489" s="57"/>
      <c r="AF489" s="55">
        <f>AA489+AC489</f>
        <v>55792</v>
      </c>
      <c r="AG489" s="57"/>
      <c r="AH489" s="55">
        <f>AB489</f>
        <v>55792</v>
      </c>
      <c r="AI489" s="57"/>
      <c r="AJ489" s="57"/>
      <c r="AK489" s="55">
        <f>AF489+AI489</f>
        <v>55792</v>
      </c>
      <c r="AL489" s="55">
        <f>AG489</f>
        <v>0</v>
      </c>
      <c r="AM489" s="55">
        <f>AN489-AK489</f>
        <v>413502</v>
      </c>
      <c r="AN489" s="55">
        <v>469294</v>
      </c>
      <c r="AO489" s="55">
        <v>368608</v>
      </c>
      <c r="AP489" s="57"/>
      <c r="AQ489" s="55">
        <f>AN489+AP489</f>
        <v>469294</v>
      </c>
      <c r="AR489" s="55">
        <f>AO489</f>
        <v>368608</v>
      </c>
      <c r="AS489" s="57"/>
      <c r="AT489" s="55">
        <f>AQ489+AS489</f>
        <v>469294</v>
      </c>
      <c r="AU489" s="56">
        <f>AR489</f>
        <v>368608</v>
      </c>
      <c r="AV489" s="57"/>
      <c r="AW489" s="57"/>
      <c r="AX489" s="57"/>
      <c r="AY489" s="55">
        <f>AT489+AV489+AW489+AX489</f>
        <v>469294</v>
      </c>
      <c r="AZ489" s="55">
        <f>AU489+AX489</f>
        <v>368608</v>
      </c>
      <c r="BA489" s="55"/>
      <c r="BB489" s="55"/>
      <c r="BC489" s="55"/>
      <c r="BD489" s="55"/>
      <c r="BE489" s="55">
        <f>AY489+BA489+BB489+BC489+BD489</f>
        <v>469294</v>
      </c>
      <c r="BF489" s="55">
        <f>AZ489+BD489</f>
        <v>368608</v>
      </c>
      <c r="BG489" s="55"/>
      <c r="BH489" s="55"/>
      <c r="BI489" s="58"/>
      <c r="BJ489" s="58"/>
      <c r="BK489" s="58"/>
      <c r="BL489" s="55">
        <f>BE489+BG489+BH489+BI489+BJ489+BK489</f>
        <v>469294</v>
      </c>
      <c r="BM489" s="55">
        <f>BF489+BK489</f>
        <v>368608</v>
      </c>
      <c r="BN489" s="55">
        <v>100000</v>
      </c>
      <c r="BO489" s="57"/>
      <c r="BP489" s="57"/>
      <c r="BQ489" s="55">
        <v>-100000</v>
      </c>
      <c r="BR489" s="55">
        <f>BL489+BN489+BO489+BP489+BQ489</f>
        <v>469294</v>
      </c>
      <c r="BS489" s="55">
        <f>BM489+BQ489</f>
        <v>268608</v>
      </c>
      <c r="BT489" s="55"/>
      <c r="BU489" s="55">
        <v>23047</v>
      </c>
      <c r="BV489" s="55"/>
      <c r="BW489" s="55"/>
      <c r="BX489" s="55"/>
      <c r="BY489" s="55">
        <f>BR489+BT489+BU489+BV489+BW489+BX489</f>
        <v>492341</v>
      </c>
      <c r="BZ489" s="55">
        <f>BS489+BX489</f>
        <v>268608</v>
      </c>
      <c r="CA489" s="55">
        <v>94339</v>
      </c>
      <c r="CB489" s="57"/>
      <c r="CC489" s="55">
        <v>-7954</v>
      </c>
      <c r="CD489" s="55"/>
      <c r="CE489" s="55"/>
      <c r="CF489" s="55">
        <f>BY489+CA489+CB489+CC489+CE489</f>
        <v>578726</v>
      </c>
      <c r="CG489" s="55">
        <f>BZ489+CE489</f>
        <v>268608</v>
      </c>
      <c r="CH489" s="57"/>
      <c r="CI489" s="57"/>
      <c r="CJ489" s="57"/>
      <c r="CK489" s="57"/>
      <c r="CL489" s="57"/>
      <c r="CM489" s="57"/>
      <c r="CN489" s="57"/>
      <c r="CO489" s="55">
        <f>CF489+CH489+CI489+CJ489+CM489+CN489</f>
        <v>578726</v>
      </c>
      <c r="CP489" s="55">
        <f>CG489+CN489</f>
        <v>268608</v>
      </c>
      <c r="CQ489" s="55"/>
      <c r="CR489" s="57"/>
      <c r="CS489" s="57"/>
      <c r="CT489" s="57"/>
      <c r="CU489" s="57"/>
      <c r="CV489" s="57"/>
      <c r="CW489" s="55">
        <f>CO489+CQ489+CR489+CS489+CT489+CU489+CV489</f>
        <v>578726</v>
      </c>
      <c r="CX489" s="55">
        <f>CP489+CV489</f>
        <v>268608</v>
      </c>
      <c r="CY489" s="55"/>
      <c r="CZ489" s="57"/>
      <c r="DA489" s="57"/>
      <c r="DB489" s="57"/>
      <c r="DC489" s="57"/>
      <c r="DD489" s="57"/>
      <c r="DE489" s="55">
        <f>CW489+CY489+CZ489+DA489+DB489+DC489+DD489</f>
        <v>578726</v>
      </c>
      <c r="DF489" s="55">
        <f>CX489+DD489</f>
        <v>268608</v>
      </c>
    </row>
    <row r="490" spans="1:110" s="18" customFormat="1" ht="102" customHeight="1">
      <c r="A490" s="63" t="s">
        <v>87</v>
      </c>
      <c r="B490" s="64" t="s">
        <v>143</v>
      </c>
      <c r="C490" s="64" t="s">
        <v>153</v>
      </c>
      <c r="D490" s="65" t="s">
        <v>88</v>
      </c>
      <c r="E490" s="64"/>
      <c r="F490" s="66">
        <f t="shared" ref="F490:BQ490" si="781">F491</f>
        <v>11278</v>
      </c>
      <c r="G490" s="66">
        <f t="shared" si="781"/>
        <v>1062</v>
      </c>
      <c r="H490" s="66">
        <f t="shared" si="781"/>
        <v>12340</v>
      </c>
      <c r="I490" s="66">
        <f t="shared" si="781"/>
        <v>0</v>
      </c>
      <c r="J490" s="66">
        <f t="shared" si="781"/>
        <v>13287</v>
      </c>
      <c r="K490" s="66">
        <f t="shared" si="781"/>
        <v>-646</v>
      </c>
      <c r="L490" s="66">
        <f t="shared" si="781"/>
        <v>-692</v>
      </c>
      <c r="M490" s="66">
        <f t="shared" si="781"/>
        <v>12595</v>
      </c>
      <c r="N490" s="66">
        <f t="shared" si="781"/>
        <v>-4623</v>
      </c>
      <c r="O490" s="66">
        <f t="shared" si="781"/>
        <v>7972</v>
      </c>
      <c r="P490" s="66">
        <f t="shared" si="781"/>
        <v>7972</v>
      </c>
      <c r="Q490" s="66">
        <f t="shared" si="781"/>
        <v>7972</v>
      </c>
      <c r="R490" s="66">
        <f t="shared" si="781"/>
        <v>0</v>
      </c>
      <c r="S490" s="66">
        <f t="shared" si="781"/>
        <v>0</v>
      </c>
      <c r="T490" s="66">
        <f t="shared" si="781"/>
        <v>7972</v>
      </c>
      <c r="U490" s="66">
        <f t="shared" si="781"/>
        <v>7972</v>
      </c>
      <c r="V490" s="66">
        <f t="shared" si="781"/>
        <v>-2622</v>
      </c>
      <c r="W490" s="66">
        <f t="shared" si="781"/>
        <v>-2622</v>
      </c>
      <c r="X490" s="66">
        <f t="shared" si="781"/>
        <v>5350</v>
      </c>
      <c r="Y490" s="66">
        <f t="shared" si="781"/>
        <v>5350</v>
      </c>
      <c r="Z490" s="66">
        <f t="shared" si="781"/>
        <v>0</v>
      </c>
      <c r="AA490" s="66">
        <f t="shared" si="781"/>
        <v>5350</v>
      </c>
      <c r="AB490" s="66">
        <f t="shared" si="781"/>
        <v>5350</v>
      </c>
      <c r="AC490" s="66">
        <f t="shared" si="781"/>
        <v>0</v>
      </c>
      <c r="AD490" s="66">
        <f t="shared" si="781"/>
        <v>0</v>
      </c>
      <c r="AE490" s="66"/>
      <c r="AF490" s="66">
        <f t="shared" si="781"/>
        <v>5350</v>
      </c>
      <c r="AG490" s="66">
        <f t="shared" si="781"/>
        <v>0</v>
      </c>
      <c r="AH490" s="66">
        <f t="shared" si="781"/>
        <v>5350</v>
      </c>
      <c r="AI490" s="66">
        <f t="shared" si="781"/>
        <v>0</v>
      </c>
      <c r="AJ490" s="66">
        <f t="shared" si="781"/>
        <v>0</v>
      </c>
      <c r="AK490" s="66">
        <f t="shared" si="781"/>
        <v>5350</v>
      </c>
      <c r="AL490" s="66">
        <f t="shared" si="781"/>
        <v>0</v>
      </c>
      <c r="AM490" s="66">
        <f t="shared" si="781"/>
        <v>1465</v>
      </c>
      <c r="AN490" s="66">
        <f t="shared" si="781"/>
        <v>6815</v>
      </c>
      <c r="AO490" s="66">
        <f t="shared" si="781"/>
        <v>0</v>
      </c>
      <c r="AP490" s="66">
        <f t="shared" si="781"/>
        <v>0</v>
      </c>
      <c r="AQ490" s="66">
        <f t="shared" si="781"/>
        <v>6815</v>
      </c>
      <c r="AR490" s="66">
        <f t="shared" si="781"/>
        <v>0</v>
      </c>
      <c r="AS490" s="66">
        <f t="shared" si="781"/>
        <v>0</v>
      </c>
      <c r="AT490" s="66">
        <f t="shared" si="781"/>
        <v>6815</v>
      </c>
      <c r="AU490" s="66">
        <f t="shared" si="781"/>
        <v>0</v>
      </c>
      <c r="AV490" s="66">
        <f t="shared" si="781"/>
        <v>0</v>
      </c>
      <c r="AW490" s="66">
        <f t="shared" si="781"/>
        <v>0</v>
      </c>
      <c r="AX490" s="66">
        <f t="shared" si="781"/>
        <v>0</v>
      </c>
      <c r="AY490" s="66">
        <f t="shared" si="781"/>
        <v>6815</v>
      </c>
      <c r="AZ490" s="66">
        <f t="shared" si="781"/>
        <v>0</v>
      </c>
      <c r="BA490" s="66">
        <f t="shared" si="781"/>
        <v>0</v>
      </c>
      <c r="BB490" s="66">
        <f t="shared" si="781"/>
        <v>0</v>
      </c>
      <c r="BC490" s="66">
        <f t="shared" si="781"/>
        <v>0</v>
      </c>
      <c r="BD490" s="66">
        <f t="shared" si="781"/>
        <v>0</v>
      </c>
      <c r="BE490" s="66">
        <f t="shared" si="781"/>
        <v>6815</v>
      </c>
      <c r="BF490" s="66">
        <f t="shared" si="781"/>
        <v>0</v>
      </c>
      <c r="BG490" s="66">
        <f t="shared" si="781"/>
        <v>0</v>
      </c>
      <c r="BH490" s="66">
        <f t="shared" si="781"/>
        <v>0</v>
      </c>
      <c r="BI490" s="66">
        <f t="shared" si="781"/>
        <v>0</v>
      </c>
      <c r="BJ490" s="66">
        <f t="shared" si="781"/>
        <v>0</v>
      </c>
      <c r="BK490" s="66">
        <f t="shared" si="781"/>
        <v>0</v>
      </c>
      <c r="BL490" s="66">
        <f t="shared" si="781"/>
        <v>6815</v>
      </c>
      <c r="BM490" s="66">
        <f t="shared" si="781"/>
        <v>0</v>
      </c>
      <c r="BN490" s="66">
        <f t="shared" si="781"/>
        <v>0</v>
      </c>
      <c r="BO490" s="66">
        <f t="shared" si="781"/>
        <v>0</v>
      </c>
      <c r="BP490" s="66">
        <f t="shared" si="781"/>
        <v>0</v>
      </c>
      <c r="BQ490" s="66">
        <f t="shared" si="781"/>
        <v>0</v>
      </c>
      <c r="BR490" s="66">
        <f t="shared" ref="BR490:DF490" si="782">BR491</f>
        <v>6815</v>
      </c>
      <c r="BS490" s="66">
        <f t="shared" si="782"/>
        <v>0</v>
      </c>
      <c r="BT490" s="66">
        <f t="shared" si="782"/>
        <v>0</v>
      </c>
      <c r="BU490" s="66">
        <f t="shared" si="782"/>
        <v>0</v>
      </c>
      <c r="BV490" s="66">
        <f t="shared" si="782"/>
        <v>0</v>
      </c>
      <c r="BW490" s="66">
        <f t="shared" si="782"/>
        <v>52</v>
      </c>
      <c r="BX490" s="66">
        <f t="shared" si="782"/>
        <v>0</v>
      </c>
      <c r="BY490" s="66">
        <f t="shared" si="782"/>
        <v>6867</v>
      </c>
      <c r="BZ490" s="66">
        <f t="shared" si="782"/>
        <v>0</v>
      </c>
      <c r="CA490" s="66">
        <f t="shared" si="782"/>
        <v>0</v>
      </c>
      <c r="CB490" s="66">
        <f t="shared" si="782"/>
        <v>0</v>
      </c>
      <c r="CC490" s="66">
        <f t="shared" si="782"/>
        <v>0</v>
      </c>
      <c r="CD490" s="66">
        <f t="shared" si="782"/>
        <v>81</v>
      </c>
      <c r="CE490" s="66">
        <f t="shared" si="782"/>
        <v>0</v>
      </c>
      <c r="CF490" s="66">
        <f t="shared" si="782"/>
        <v>6948</v>
      </c>
      <c r="CG490" s="66">
        <f t="shared" si="782"/>
        <v>0</v>
      </c>
      <c r="CH490" s="66">
        <f t="shared" si="782"/>
        <v>0</v>
      </c>
      <c r="CI490" s="66">
        <f t="shared" si="782"/>
        <v>0</v>
      </c>
      <c r="CJ490" s="66">
        <f t="shared" si="782"/>
        <v>0</v>
      </c>
      <c r="CK490" s="66">
        <f t="shared" si="782"/>
        <v>-12</v>
      </c>
      <c r="CL490" s="66">
        <f t="shared" si="782"/>
        <v>-8</v>
      </c>
      <c r="CM490" s="66">
        <f t="shared" si="782"/>
        <v>0</v>
      </c>
      <c r="CN490" s="66">
        <f t="shared" si="782"/>
        <v>0</v>
      </c>
      <c r="CO490" s="66">
        <f t="shared" si="782"/>
        <v>6928</v>
      </c>
      <c r="CP490" s="66">
        <f t="shared" si="782"/>
        <v>0</v>
      </c>
      <c r="CQ490" s="66">
        <f t="shared" si="782"/>
        <v>0</v>
      </c>
      <c r="CR490" s="66">
        <f t="shared" si="782"/>
        <v>0</v>
      </c>
      <c r="CS490" s="66">
        <f t="shared" si="782"/>
        <v>-3</v>
      </c>
      <c r="CT490" s="66">
        <f t="shared" si="782"/>
        <v>0</v>
      </c>
      <c r="CU490" s="66">
        <f t="shared" si="782"/>
        <v>0</v>
      </c>
      <c r="CV490" s="66">
        <f t="shared" si="782"/>
        <v>0</v>
      </c>
      <c r="CW490" s="66">
        <f t="shared" si="782"/>
        <v>6925</v>
      </c>
      <c r="CX490" s="66">
        <f t="shared" si="782"/>
        <v>0</v>
      </c>
      <c r="CY490" s="66">
        <f t="shared" si="782"/>
        <v>0</v>
      </c>
      <c r="CZ490" s="66">
        <f t="shared" si="782"/>
        <v>0</v>
      </c>
      <c r="DA490" s="66">
        <f t="shared" si="782"/>
        <v>0</v>
      </c>
      <c r="DB490" s="66">
        <f t="shared" si="782"/>
        <v>0</v>
      </c>
      <c r="DC490" s="66">
        <f t="shared" si="782"/>
        <v>0</v>
      </c>
      <c r="DD490" s="66">
        <f t="shared" si="782"/>
        <v>0</v>
      </c>
      <c r="DE490" s="66">
        <f t="shared" si="782"/>
        <v>6925</v>
      </c>
      <c r="DF490" s="66">
        <f t="shared" si="782"/>
        <v>0</v>
      </c>
    </row>
    <row r="491" spans="1:110" s="18" customFormat="1" ht="37.5" customHeight="1">
      <c r="A491" s="63" t="s">
        <v>136</v>
      </c>
      <c r="B491" s="64" t="s">
        <v>143</v>
      </c>
      <c r="C491" s="64" t="s">
        <v>153</v>
      </c>
      <c r="D491" s="65" t="s">
        <v>88</v>
      </c>
      <c r="E491" s="64" t="s">
        <v>137</v>
      </c>
      <c r="F491" s="55">
        <v>11278</v>
      </c>
      <c r="G491" s="55">
        <f>H491-F491</f>
        <v>1062</v>
      </c>
      <c r="H491" s="73">
        <f>12383-43</f>
        <v>12340</v>
      </c>
      <c r="I491" s="73"/>
      <c r="J491" s="73">
        <f>13341-54</f>
        <v>13287</v>
      </c>
      <c r="K491" s="73">
        <v>-646</v>
      </c>
      <c r="L491" s="73">
        <v>-692</v>
      </c>
      <c r="M491" s="55">
        <v>12595</v>
      </c>
      <c r="N491" s="55">
        <f>O491-M491</f>
        <v>-4623</v>
      </c>
      <c r="O491" s="55">
        <v>7972</v>
      </c>
      <c r="P491" s="55">
        <v>7972</v>
      </c>
      <c r="Q491" s="55">
        <v>7972</v>
      </c>
      <c r="R491" s="106"/>
      <c r="S491" s="106"/>
      <c r="T491" s="55">
        <f>O491+R491</f>
        <v>7972</v>
      </c>
      <c r="U491" s="55">
        <f>Q491+S491</f>
        <v>7972</v>
      </c>
      <c r="V491" s="55">
        <v>-2622</v>
      </c>
      <c r="W491" s="55">
        <v>-2622</v>
      </c>
      <c r="X491" s="55">
        <f>T491+V491</f>
        <v>5350</v>
      </c>
      <c r="Y491" s="55">
        <f>U491+W491</f>
        <v>5350</v>
      </c>
      <c r="Z491" s="106"/>
      <c r="AA491" s="55">
        <f>X491+Z491</f>
        <v>5350</v>
      </c>
      <c r="AB491" s="55">
        <f>Y491</f>
        <v>5350</v>
      </c>
      <c r="AC491" s="106"/>
      <c r="AD491" s="106"/>
      <c r="AE491" s="106"/>
      <c r="AF491" s="55">
        <f>AA491+AC491</f>
        <v>5350</v>
      </c>
      <c r="AG491" s="106"/>
      <c r="AH491" s="55">
        <f>AB491</f>
        <v>5350</v>
      </c>
      <c r="AI491" s="106"/>
      <c r="AJ491" s="106"/>
      <c r="AK491" s="55">
        <f>AF491+AI491</f>
        <v>5350</v>
      </c>
      <c r="AL491" s="55">
        <f>AG491</f>
        <v>0</v>
      </c>
      <c r="AM491" s="55">
        <f>AN491-AK491</f>
        <v>1465</v>
      </c>
      <c r="AN491" s="55">
        <v>6815</v>
      </c>
      <c r="AO491" s="106"/>
      <c r="AP491" s="106"/>
      <c r="AQ491" s="55">
        <f>AN491+AP491</f>
        <v>6815</v>
      </c>
      <c r="AR491" s="55">
        <f>AO491</f>
        <v>0</v>
      </c>
      <c r="AS491" s="106"/>
      <c r="AT491" s="55">
        <f>AQ491+AS491</f>
        <v>6815</v>
      </c>
      <c r="AU491" s="56">
        <f>AR491</f>
        <v>0</v>
      </c>
      <c r="AV491" s="106"/>
      <c r="AW491" s="106"/>
      <c r="AX491" s="106"/>
      <c r="AY491" s="55">
        <f>AT491+AV491+AW491+AX491</f>
        <v>6815</v>
      </c>
      <c r="AZ491" s="55">
        <f>AU491+AX491</f>
        <v>0</v>
      </c>
      <c r="BA491" s="106"/>
      <c r="BB491" s="106"/>
      <c r="BC491" s="106"/>
      <c r="BD491" s="106"/>
      <c r="BE491" s="55">
        <f>AY491+BA491+BB491+BC491+BD491</f>
        <v>6815</v>
      </c>
      <c r="BF491" s="55">
        <f>AZ491+BD491</f>
        <v>0</v>
      </c>
      <c r="BG491" s="55"/>
      <c r="BH491" s="55"/>
      <c r="BI491" s="108"/>
      <c r="BJ491" s="108"/>
      <c r="BK491" s="108"/>
      <c r="BL491" s="55">
        <f>BE491+BG491+BH491+BI491+BJ491+BK491</f>
        <v>6815</v>
      </c>
      <c r="BM491" s="55">
        <f>BF491+BK491</f>
        <v>0</v>
      </c>
      <c r="BN491" s="106"/>
      <c r="BO491" s="106"/>
      <c r="BP491" s="106"/>
      <c r="BQ491" s="106"/>
      <c r="BR491" s="55">
        <f>BL491+BN491+BO491+BP491+BQ491</f>
        <v>6815</v>
      </c>
      <c r="BS491" s="55">
        <f>BM491+BQ491</f>
        <v>0</v>
      </c>
      <c r="BT491" s="107"/>
      <c r="BU491" s="107"/>
      <c r="BV491" s="107"/>
      <c r="BW491" s="55">
        <v>52</v>
      </c>
      <c r="BX491" s="107"/>
      <c r="BY491" s="55">
        <f>BR491+BT491+BU491+BV491+BW491+BX491</f>
        <v>6867</v>
      </c>
      <c r="BZ491" s="55">
        <f>BS491+BX491</f>
        <v>0</v>
      </c>
      <c r="CA491" s="106"/>
      <c r="CB491" s="106"/>
      <c r="CC491" s="56"/>
      <c r="CD491" s="56">
        <v>81</v>
      </c>
      <c r="CE491" s="106"/>
      <c r="CF491" s="55">
        <f>BY491+CA491+CB491+CC491+CD491+CE491</f>
        <v>6948</v>
      </c>
      <c r="CG491" s="55">
        <f>BZ491+CE491</f>
        <v>0</v>
      </c>
      <c r="CH491" s="106"/>
      <c r="CI491" s="106"/>
      <c r="CJ491" s="106"/>
      <c r="CK491" s="56">
        <v>-12</v>
      </c>
      <c r="CL491" s="56">
        <v>-8</v>
      </c>
      <c r="CM491" s="106"/>
      <c r="CN491" s="106"/>
      <c r="CO491" s="55">
        <f>CF491+CH491+CI491+CJ491+CK491+CL491+CM491+CN491</f>
        <v>6928</v>
      </c>
      <c r="CP491" s="55">
        <f>CG491+CN491</f>
        <v>0</v>
      </c>
      <c r="CQ491" s="55"/>
      <c r="CR491" s="106"/>
      <c r="CS491" s="56">
        <v>-3</v>
      </c>
      <c r="CT491" s="106"/>
      <c r="CU491" s="106"/>
      <c r="CV491" s="106"/>
      <c r="CW491" s="55">
        <f>CO491+CQ491+CR491+CS491+CT491+CU491+CV491</f>
        <v>6925</v>
      </c>
      <c r="CX491" s="55">
        <f>CP491+CV491</f>
        <v>0</v>
      </c>
      <c r="CY491" s="55"/>
      <c r="CZ491" s="106"/>
      <c r="DA491" s="106"/>
      <c r="DB491" s="106"/>
      <c r="DC491" s="106"/>
      <c r="DD491" s="106"/>
      <c r="DE491" s="55">
        <f>CW491+CY491+CZ491+DA491+DB491+DC491+DD491</f>
        <v>6925</v>
      </c>
      <c r="DF491" s="55">
        <f>CX491+DD491</f>
        <v>0</v>
      </c>
    </row>
    <row r="492" spans="1:110" s="18" customFormat="1" ht="88.5" customHeight="1">
      <c r="A492" s="63" t="s">
        <v>558</v>
      </c>
      <c r="B492" s="64" t="s">
        <v>143</v>
      </c>
      <c r="C492" s="64" t="s">
        <v>153</v>
      </c>
      <c r="D492" s="65" t="s">
        <v>557</v>
      </c>
      <c r="E492" s="64"/>
      <c r="F492" s="55"/>
      <c r="G492" s="55"/>
      <c r="H492" s="73"/>
      <c r="I492" s="73"/>
      <c r="J492" s="73"/>
      <c r="K492" s="73"/>
      <c r="L492" s="73"/>
      <c r="M492" s="55"/>
      <c r="N492" s="55"/>
      <c r="O492" s="55"/>
      <c r="P492" s="55"/>
      <c r="Q492" s="55"/>
      <c r="R492" s="106"/>
      <c r="S492" s="106"/>
      <c r="T492" s="55"/>
      <c r="U492" s="55"/>
      <c r="V492" s="55"/>
      <c r="W492" s="55"/>
      <c r="X492" s="55"/>
      <c r="Y492" s="55"/>
      <c r="Z492" s="106"/>
      <c r="AA492" s="55"/>
      <c r="AB492" s="55"/>
      <c r="AC492" s="106"/>
      <c r="AD492" s="106"/>
      <c r="AE492" s="106"/>
      <c r="AF492" s="55"/>
      <c r="AG492" s="106"/>
      <c r="AH492" s="55"/>
      <c r="AI492" s="106"/>
      <c r="AJ492" s="106"/>
      <c r="AK492" s="55"/>
      <c r="AL492" s="55"/>
      <c r="AM492" s="55"/>
      <c r="AN492" s="55"/>
      <c r="AO492" s="106"/>
      <c r="AP492" s="106"/>
      <c r="AQ492" s="55"/>
      <c r="AR492" s="55"/>
      <c r="AS492" s="106"/>
      <c r="AT492" s="55"/>
      <c r="AU492" s="56"/>
      <c r="AV492" s="106"/>
      <c r="AW492" s="106"/>
      <c r="AX492" s="106"/>
      <c r="AY492" s="55"/>
      <c r="AZ492" s="55"/>
      <c r="BA492" s="106">
        <f t="shared" ref="BA492:DF492" si="783">BA493</f>
        <v>0</v>
      </c>
      <c r="BB492" s="106">
        <f t="shared" si="783"/>
        <v>0</v>
      </c>
      <c r="BC492" s="106">
        <f t="shared" si="783"/>
        <v>0</v>
      </c>
      <c r="BD492" s="55">
        <f t="shared" si="783"/>
        <v>2060</v>
      </c>
      <c r="BE492" s="55">
        <f t="shared" si="783"/>
        <v>2060</v>
      </c>
      <c r="BF492" s="55">
        <f t="shared" si="783"/>
        <v>2060</v>
      </c>
      <c r="BG492" s="55">
        <f t="shared" si="783"/>
        <v>0</v>
      </c>
      <c r="BH492" s="55">
        <f t="shared" si="783"/>
        <v>0</v>
      </c>
      <c r="BI492" s="55">
        <f t="shared" si="783"/>
        <v>0</v>
      </c>
      <c r="BJ492" s="55">
        <f t="shared" si="783"/>
        <v>0</v>
      </c>
      <c r="BK492" s="55">
        <f t="shared" si="783"/>
        <v>0</v>
      </c>
      <c r="BL492" s="55">
        <f t="shared" si="783"/>
        <v>2060</v>
      </c>
      <c r="BM492" s="55">
        <f t="shared" si="783"/>
        <v>2060</v>
      </c>
      <c r="BN492" s="55">
        <f t="shared" si="783"/>
        <v>0</v>
      </c>
      <c r="BO492" s="55">
        <f t="shared" si="783"/>
        <v>0</v>
      </c>
      <c r="BP492" s="55">
        <f t="shared" si="783"/>
        <v>0</v>
      </c>
      <c r="BQ492" s="55">
        <f t="shared" si="783"/>
        <v>0</v>
      </c>
      <c r="BR492" s="55">
        <f t="shared" si="783"/>
        <v>2060</v>
      </c>
      <c r="BS492" s="55">
        <f t="shared" si="783"/>
        <v>2060</v>
      </c>
      <c r="BT492" s="55">
        <f t="shared" si="783"/>
        <v>0</v>
      </c>
      <c r="BU492" s="55">
        <f t="shared" si="783"/>
        <v>0</v>
      </c>
      <c r="BV492" s="55">
        <f t="shared" si="783"/>
        <v>0</v>
      </c>
      <c r="BW492" s="55">
        <f t="shared" si="783"/>
        <v>0</v>
      </c>
      <c r="BX492" s="55">
        <f t="shared" si="783"/>
        <v>0</v>
      </c>
      <c r="BY492" s="55">
        <f t="shared" si="783"/>
        <v>2060</v>
      </c>
      <c r="BZ492" s="55">
        <f t="shared" si="783"/>
        <v>2060</v>
      </c>
      <c r="CA492" s="55">
        <f t="shared" si="783"/>
        <v>0</v>
      </c>
      <c r="CB492" s="55">
        <f t="shared" si="783"/>
        <v>0</v>
      </c>
      <c r="CC492" s="55">
        <f t="shared" si="783"/>
        <v>0</v>
      </c>
      <c r="CD492" s="55">
        <f t="shared" si="783"/>
        <v>0</v>
      </c>
      <c r="CE492" s="55">
        <f t="shared" si="783"/>
        <v>0</v>
      </c>
      <c r="CF492" s="55">
        <f t="shared" si="783"/>
        <v>2060</v>
      </c>
      <c r="CG492" s="55">
        <f t="shared" si="783"/>
        <v>2060</v>
      </c>
      <c r="CH492" s="55">
        <f t="shared" si="783"/>
        <v>0</v>
      </c>
      <c r="CI492" s="55">
        <f t="shared" si="783"/>
        <v>0</v>
      </c>
      <c r="CJ492" s="55">
        <f t="shared" si="783"/>
        <v>0</v>
      </c>
      <c r="CK492" s="55"/>
      <c r="CL492" s="55"/>
      <c r="CM492" s="55">
        <f t="shared" si="783"/>
        <v>0</v>
      </c>
      <c r="CN492" s="55">
        <f t="shared" si="783"/>
        <v>0</v>
      </c>
      <c r="CO492" s="55">
        <f t="shared" si="783"/>
        <v>2060</v>
      </c>
      <c r="CP492" s="55">
        <f t="shared" si="783"/>
        <v>2060</v>
      </c>
      <c r="CQ492" s="55">
        <f t="shared" si="783"/>
        <v>0</v>
      </c>
      <c r="CR492" s="55">
        <f t="shared" si="783"/>
        <v>0</v>
      </c>
      <c r="CS492" s="55">
        <f t="shared" si="783"/>
        <v>0</v>
      </c>
      <c r="CT492" s="55">
        <f t="shared" si="783"/>
        <v>0</v>
      </c>
      <c r="CU492" s="55">
        <f t="shared" si="783"/>
        <v>0</v>
      </c>
      <c r="CV492" s="55">
        <f t="shared" si="783"/>
        <v>0</v>
      </c>
      <c r="CW492" s="55">
        <f t="shared" si="783"/>
        <v>2060</v>
      </c>
      <c r="CX492" s="55">
        <f t="shared" si="783"/>
        <v>2060</v>
      </c>
      <c r="CY492" s="55">
        <f t="shared" si="783"/>
        <v>0</v>
      </c>
      <c r="CZ492" s="55">
        <f t="shared" si="783"/>
        <v>0</v>
      </c>
      <c r="DA492" s="55">
        <f t="shared" si="783"/>
        <v>0</v>
      </c>
      <c r="DB492" s="55">
        <f t="shared" si="783"/>
        <v>0</v>
      </c>
      <c r="DC492" s="55">
        <f t="shared" si="783"/>
        <v>0</v>
      </c>
      <c r="DD492" s="55">
        <f t="shared" si="783"/>
        <v>0</v>
      </c>
      <c r="DE492" s="55">
        <f t="shared" si="783"/>
        <v>2060</v>
      </c>
      <c r="DF492" s="55">
        <f t="shared" si="783"/>
        <v>2060</v>
      </c>
    </row>
    <row r="493" spans="1:110" s="18" customFormat="1" ht="57.75" customHeight="1">
      <c r="A493" s="63" t="s">
        <v>144</v>
      </c>
      <c r="B493" s="64" t="s">
        <v>143</v>
      </c>
      <c r="C493" s="64" t="s">
        <v>153</v>
      </c>
      <c r="D493" s="65" t="s">
        <v>557</v>
      </c>
      <c r="E493" s="64" t="s">
        <v>145</v>
      </c>
      <c r="F493" s="55"/>
      <c r="G493" s="55"/>
      <c r="H493" s="73"/>
      <c r="I493" s="73"/>
      <c r="J493" s="73"/>
      <c r="K493" s="73"/>
      <c r="L493" s="73"/>
      <c r="M493" s="55"/>
      <c r="N493" s="55"/>
      <c r="O493" s="55"/>
      <c r="P493" s="55"/>
      <c r="Q493" s="55"/>
      <c r="R493" s="106"/>
      <c r="S493" s="106"/>
      <c r="T493" s="55"/>
      <c r="U493" s="55"/>
      <c r="V493" s="55"/>
      <c r="W493" s="55"/>
      <c r="X493" s="55"/>
      <c r="Y493" s="55"/>
      <c r="Z493" s="106"/>
      <c r="AA493" s="55"/>
      <c r="AB493" s="55"/>
      <c r="AC493" s="106"/>
      <c r="AD493" s="106"/>
      <c r="AE493" s="106"/>
      <c r="AF493" s="55"/>
      <c r="AG493" s="106"/>
      <c r="AH493" s="55"/>
      <c r="AI493" s="106"/>
      <c r="AJ493" s="106"/>
      <c r="AK493" s="55"/>
      <c r="AL493" s="55"/>
      <c r="AM493" s="55"/>
      <c r="AN493" s="55"/>
      <c r="AO493" s="106"/>
      <c r="AP493" s="106"/>
      <c r="AQ493" s="55"/>
      <c r="AR493" s="55"/>
      <c r="AS493" s="106"/>
      <c r="AT493" s="55"/>
      <c r="AU493" s="56"/>
      <c r="AV493" s="106"/>
      <c r="AW493" s="106"/>
      <c r="AX493" s="106"/>
      <c r="AY493" s="55"/>
      <c r="AZ493" s="55"/>
      <c r="BA493" s="106"/>
      <c r="BB493" s="106"/>
      <c r="BC493" s="106"/>
      <c r="BD493" s="55">
        <v>2060</v>
      </c>
      <c r="BE493" s="55">
        <f>AY493+BA493+BB493+BC493+BD493</f>
        <v>2060</v>
      </c>
      <c r="BF493" s="55">
        <f>AZ493+BD493</f>
        <v>2060</v>
      </c>
      <c r="BG493" s="55"/>
      <c r="BH493" s="55"/>
      <c r="BI493" s="108"/>
      <c r="BJ493" s="108"/>
      <c r="BK493" s="108"/>
      <c r="BL493" s="55">
        <f>BE493+BG493+BH493+BI493+BJ493+BK493</f>
        <v>2060</v>
      </c>
      <c r="BM493" s="55">
        <f>BF493+BK493</f>
        <v>2060</v>
      </c>
      <c r="BN493" s="106"/>
      <c r="BO493" s="106"/>
      <c r="BP493" s="106"/>
      <c r="BQ493" s="106"/>
      <c r="BR493" s="55">
        <f>BL493+BN493+BO493+BP493+BQ493</f>
        <v>2060</v>
      </c>
      <c r="BS493" s="55">
        <f>BM493+BQ493</f>
        <v>2060</v>
      </c>
      <c r="BT493" s="107"/>
      <c r="BU493" s="107"/>
      <c r="BV493" s="107"/>
      <c r="BW493" s="107"/>
      <c r="BX493" s="107"/>
      <c r="BY493" s="55">
        <f>BR493+BT493+BU493+BV493+BW493+BX493</f>
        <v>2060</v>
      </c>
      <c r="BZ493" s="55">
        <f>BS493+BX493</f>
        <v>2060</v>
      </c>
      <c r="CA493" s="106"/>
      <c r="CB493" s="106"/>
      <c r="CC493" s="106"/>
      <c r="CD493" s="106"/>
      <c r="CE493" s="106"/>
      <c r="CF493" s="55">
        <f>BY493+CA493+CB493+CC493+CE493</f>
        <v>2060</v>
      </c>
      <c r="CG493" s="55">
        <f>BZ493+CE493</f>
        <v>2060</v>
      </c>
      <c r="CH493" s="106"/>
      <c r="CI493" s="106"/>
      <c r="CJ493" s="106"/>
      <c r="CK493" s="106"/>
      <c r="CL493" s="106"/>
      <c r="CM493" s="106"/>
      <c r="CN493" s="106"/>
      <c r="CO493" s="55">
        <f>CF493+CH493+CI493+CJ493+CM493+CN493</f>
        <v>2060</v>
      </c>
      <c r="CP493" s="55">
        <f>CG493+CN493</f>
        <v>2060</v>
      </c>
      <c r="CQ493" s="55"/>
      <c r="CR493" s="106"/>
      <c r="CS493" s="106"/>
      <c r="CT493" s="106"/>
      <c r="CU493" s="106"/>
      <c r="CV493" s="106"/>
      <c r="CW493" s="55">
        <f>CO493+CQ493+CR493+CS493+CT493+CU493+CV493</f>
        <v>2060</v>
      </c>
      <c r="CX493" s="55">
        <f>CP493+CV493</f>
        <v>2060</v>
      </c>
      <c r="CY493" s="55"/>
      <c r="CZ493" s="106"/>
      <c r="DA493" s="106"/>
      <c r="DB493" s="106"/>
      <c r="DC493" s="106"/>
      <c r="DD493" s="106"/>
      <c r="DE493" s="55">
        <f>CW493+CY493+CZ493+DA493+DB493+DC493+DD493</f>
        <v>2060</v>
      </c>
      <c r="DF493" s="55">
        <f>CX493+DD493</f>
        <v>2060</v>
      </c>
    </row>
    <row r="494" spans="1:110" s="18" customFormat="1" ht="156" customHeight="1">
      <c r="A494" s="63" t="s">
        <v>424</v>
      </c>
      <c r="B494" s="64" t="s">
        <v>143</v>
      </c>
      <c r="C494" s="64" t="s">
        <v>153</v>
      </c>
      <c r="D494" s="65" t="s">
        <v>425</v>
      </c>
      <c r="E494" s="64"/>
      <c r="F494" s="55"/>
      <c r="G494" s="55"/>
      <c r="H494" s="73"/>
      <c r="I494" s="73"/>
      <c r="J494" s="73"/>
      <c r="K494" s="73"/>
      <c r="L494" s="73"/>
      <c r="M494" s="55"/>
      <c r="N494" s="55"/>
      <c r="O494" s="55"/>
      <c r="P494" s="55"/>
      <c r="Q494" s="55"/>
      <c r="R494" s="106"/>
      <c r="S494" s="106"/>
      <c r="T494" s="55"/>
      <c r="U494" s="55"/>
      <c r="V494" s="55"/>
      <c r="W494" s="55"/>
      <c r="X494" s="55"/>
      <c r="Y494" s="55"/>
      <c r="Z494" s="106"/>
      <c r="AA494" s="55"/>
      <c r="AB494" s="55"/>
      <c r="AC494" s="106"/>
      <c r="AD494" s="106"/>
      <c r="AE494" s="106"/>
      <c r="AF494" s="55"/>
      <c r="AG494" s="106"/>
      <c r="AH494" s="55"/>
      <c r="AI494" s="106"/>
      <c r="AJ494" s="106"/>
      <c r="AK494" s="55"/>
      <c r="AL494" s="55"/>
      <c r="AM494" s="55"/>
      <c r="AN494" s="55"/>
      <c r="AO494" s="106"/>
      <c r="AP494" s="106"/>
      <c r="AQ494" s="55"/>
      <c r="AR494" s="55"/>
      <c r="AS494" s="106"/>
      <c r="AT494" s="55"/>
      <c r="AU494" s="56"/>
      <c r="AV494" s="106"/>
      <c r="AW494" s="106"/>
      <c r="AX494" s="106"/>
      <c r="AY494" s="55"/>
      <c r="AZ494" s="55"/>
      <c r="BA494" s="106"/>
      <c r="BB494" s="106"/>
      <c r="BC494" s="106"/>
      <c r="BD494" s="55"/>
      <c r="BE494" s="55"/>
      <c r="BF494" s="55"/>
      <c r="BG494" s="55"/>
      <c r="BH494" s="55"/>
      <c r="BI494" s="108"/>
      <c r="BJ494" s="108"/>
      <c r="BK494" s="108"/>
      <c r="BL494" s="55"/>
      <c r="BM494" s="55"/>
      <c r="BN494" s="106"/>
      <c r="BO494" s="106"/>
      <c r="BP494" s="106"/>
      <c r="BQ494" s="106"/>
      <c r="BR494" s="55"/>
      <c r="BS494" s="55"/>
      <c r="BT494" s="107">
        <f>BT495+BT496</f>
        <v>0</v>
      </c>
      <c r="BU494" s="107">
        <f t="shared" ref="BU494:DF494" si="784">BU495+BU496</f>
        <v>0</v>
      </c>
      <c r="BV494" s="107">
        <f t="shared" si="784"/>
        <v>0</v>
      </c>
      <c r="BW494" s="107">
        <f t="shared" si="784"/>
        <v>0</v>
      </c>
      <c r="BX494" s="55">
        <f t="shared" si="784"/>
        <v>33533</v>
      </c>
      <c r="BY494" s="55">
        <f t="shared" si="784"/>
        <v>33533</v>
      </c>
      <c r="BZ494" s="55">
        <f t="shared" si="784"/>
        <v>33533</v>
      </c>
      <c r="CA494" s="55">
        <f t="shared" si="784"/>
        <v>0</v>
      </c>
      <c r="CB494" s="55">
        <f t="shared" si="784"/>
        <v>0</v>
      </c>
      <c r="CC494" s="55">
        <f t="shared" si="784"/>
        <v>0</v>
      </c>
      <c r="CD494" s="55">
        <f>CD495+CD496</f>
        <v>0</v>
      </c>
      <c r="CE494" s="55">
        <f t="shared" si="784"/>
        <v>0</v>
      </c>
      <c r="CF494" s="55">
        <f t="shared" si="784"/>
        <v>33533</v>
      </c>
      <c r="CG494" s="55">
        <f t="shared" si="784"/>
        <v>33533</v>
      </c>
      <c r="CH494" s="55">
        <f t="shared" si="784"/>
        <v>0</v>
      </c>
      <c r="CI494" s="55">
        <f t="shared" si="784"/>
        <v>0</v>
      </c>
      <c r="CJ494" s="55">
        <f t="shared" si="784"/>
        <v>0</v>
      </c>
      <c r="CK494" s="55"/>
      <c r="CL494" s="55"/>
      <c r="CM494" s="55">
        <f t="shared" si="784"/>
        <v>0</v>
      </c>
      <c r="CN494" s="55">
        <f t="shared" si="784"/>
        <v>0</v>
      </c>
      <c r="CO494" s="55">
        <f t="shared" si="784"/>
        <v>33533</v>
      </c>
      <c r="CP494" s="55">
        <f t="shared" si="784"/>
        <v>33533</v>
      </c>
      <c r="CQ494" s="55">
        <f t="shared" si="784"/>
        <v>0</v>
      </c>
      <c r="CR494" s="55">
        <f t="shared" si="784"/>
        <v>0</v>
      </c>
      <c r="CS494" s="55">
        <f t="shared" si="784"/>
        <v>0</v>
      </c>
      <c r="CT494" s="55">
        <f t="shared" si="784"/>
        <v>0</v>
      </c>
      <c r="CU494" s="55">
        <f t="shared" si="784"/>
        <v>0</v>
      </c>
      <c r="CV494" s="55">
        <f t="shared" si="784"/>
        <v>0</v>
      </c>
      <c r="CW494" s="55">
        <f t="shared" si="784"/>
        <v>33533</v>
      </c>
      <c r="CX494" s="55">
        <f t="shared" si="784"/>
        <v>33533</v>
      </c>
      <c r="CY494" s="55">
        <f t="shared" si="784"/>
        <v>0</v>
      </c>
      <c r="CZ494" s="55">
        <f t="shared" si="784"/>
        <v>0</v>
      </c>
      <c r="DA494" s="55">
        <f t="shared" si="784"/>
        <v>0</v>
      </c>
      <c r="DB494" s="55">
        <f t="shared" si="784"/>
        <v>0</v>
      </c>
      <c r="DC494" s="55">
        <f t="shared" si="784"/>
        <v>0</v>
      </c>
      <c r="DD494" s="55">
        <f t="shared" si="784"/>
        <v>-4350</v>
      </c>
      <c r="DE494" s="55">
        <f t="shared" si="784"/>
        <v>29183</v>
      </c>
      <c r="DF494" s="55">
        <f t="shared" si="784"/>
        <v>29183</v>
      </c>
    </row>
    <row r="495" spans="1:110" s="18" customFormat="1" ht="53.25" customHeight="1">
      <c r="A495" s="63" t="s">
        <v>144</v>
      </c>
      <c r="B495" s="64" t="s">
        <v>143</v>
      </c>
      <c r="C495" s="64" t="s">
        <v>153</v>
      </c>
      <c r="D495" s="65" t="s">
        <v>425</v>
      </c>
      <c r="E495" s="64" t="s">
        <v>145</v>
      </c>
      <c r="F495" s="55"/>
      <c r="G495" s="55"/>
      <c r="H495" s="73"/>
      <c r="I495" s="73"/>
      <c r="J495" s="73"/>
      <c r="K495" s="73"/>
      <c r="L495" s="73"/>
      <c r="M495" s="55"/>
      <c r="N495" s="55"/>
      <c r="O495" s="55"/>
      <c r="P495" s="55"/>
      <c r="Q495" s="55"/>
      <c r="R495" s="106"/>
      <c r="S495" s="106"/>
      <c r="T495" s="55"/>
      <c r="U495" s="55"/>
      <c r="V495" s="55"/>
      <c r="W495" s="55"/>
      <c r="X495" s="55"/>
      <c r="Y495" s="55"/>
      <c r="Z495" s="106"/>
      <c r="AA495" s="55"/>
      <c r="AB495" s="55"/>
      <c r="AC495" s="106"/>
      <c r="AD495" s="106"/>
      <c r="AE495" s="106"/>
      <c r="AF495" s="55"/>
      <c r="AG495" s="106"/>
      <c r="AH495" s="55"/>
      <c r="AI495" s="106"/>
      <c r="AJ495" s="106"/>
      <c r="AK495" s="55"/>
      <c r="AL495" s="55"/>
      <c r="AM495" s="55"/>
      <c r="AN495" s="55"/>
      <c r="AO495" s="106"/>
      <c r="AP495" s="106"/>
      <c r="AQ495" s="55"/>
      <c r="AR495" s="55"/>
      <c r="AS495" s="106"/>
      <c r="AT495" s="55"/>
      <c r="AU495" s="56"/>
      <c r="AV495" s="106"/>
      <c r="AW495" s="106"/>
      <c r="AX495" s="106"/>
      <c r="AY495" s="55"/>
      <c r="AZ495" s="55"/>
      <c r="BA495" s="106"/>
      <c r="BB495" s="106"/>
      <c r="BC495" s="106"/>
      <c r="BD495" s="55"/>
      <c r="BE495" s="55"/>
      <c r="BF495" s="55"/>
      <c r="BG495" s="55"/>
      <c r="BH495" s="55"/>
      <c r="BI495" s="108"/>
      <c r="BJ495" s="108"/>
      <c r="BK495" s="108"/>
      <c r="BL495" s="55"/>
      <c r="BM495" s="55"/>
      <c r="BN495" s="106"/>
      <c r="BO495" s="106"/>
      <c r="BP495" s="106"/>
      <c r="BQ495" s="106"/>
      <c r="BR495" s="55"/>
      <c r="BS495" s="55"/>
      <c r="BT495" s="107"/>
      <c r="BU495" s="107"/>
      <c r="BV495" s="107"/>
      <c r="BW495" s="107"/>
      <c r="BX495" s="55">
        <v>18467</v>
      </c>
      <c r="BY495" s="55">
        <f>BR495+BT495+BU495+BV495+BW495+BX495</f>
        <v>18467</v>
      </c>
      <c r="BZ495" s="55">
        <f>BS495+BX495</f>
        <v>18467</v>
      </c>
      <c r="CA495" s="106"/>
      <c r="CB495" s="106"/>
      <c r="CC495" s="106"/>
      <c r="CD495" s="106"/>
      <c r="CE495" s="106"/>
      <c r="CF495" s="55">
        <f>BY495+CA495+CB495+CC495+CE495</f>
        <v>18467</v>
      </c>
      <c r="CG495" s="55">
        <f>BZ495+CE495</f>
        <v>18467</v>
      </c>
      <c r="CH495" s="106"/>
      <c r="CI495" s="106"/>
      <c r="CJ495" s="106"/>
      <c r="CK495" s="106"/>
      <c r="CL495" s="106"/>
      <c r="CM495" s="106"/>
      <c r="CN495" s="106"/>
      <c r="CO495" s="55">
        <f>CF495+CH495+CI495+CJ495+CM495+CN495</f>
        <v>18467</v>
      </c>
      <c r="CP495" s="55">
        <f>CG495+CN495</f>
        <v>18467</v>
      </c>
      <c r="CQ495" s="55"/>
      <c r="CR495" s="106"/>
      <c r="CS495" s="106"/>
      <c r="CT495" s="106"/>
      <c r="CU495" s="106"/>
      <c r="CV495" s="55">
        <v>-3743</v>
      </c>
      <c r="CW495" s="55">
        <f>CO495+CQ495+CR495+CS495+CT495+CU495+CV495</f>
        <v>14724</v>
      </c>
      <c r="CX495" s="55">
        <f>CP495+CV495</f>
        <v>14724</v>
      </c>
      <c r="CY495" s="55"/>
      <c r="CZ495" s="106"/>
      <c r="DA495" s="106"/>
      <c r="DB495" s="106"/>
      <c r="DC495" s="106"/>
      <c r="DD495" s="55">
        <v>-4350</v>
      </c>
      <c r="DE495" s="55">
        <f>CW495+CY495+CZ495+DA495+DB495+DC495+DD495</f>
        <v>10374</v>
      </c>
      <c r="DF495" s="55">
        <f>CX495+DD495</f>
        <v>10374</v>
      </c>
    </row>
    <row r="496" spans="1:110" s="18" customFormat="1" ht="100.5" customHeight="1">
      <c r="A496" s="63" t="s">
        <v>396</v>
      </c>
      <c r="B496" s="64" t="s">
        <v>143</v>
      </c>
      <c r="C496" s="64" t="s">
        <v>153</v>
      </c>
      <c r="D496" s="65" t="s">
        <v>425</v>
      </c>
      <c r="E496" s="64" t="s">
        <v>426</v>
      </c>
      <c r="F496" s="55"/>
      <c r="G496" s="55"/>
      <c r="H496" s="73"/>
      <c r="I496" s="73"/>
      <c r="J496" s="73"/>
      <c r="K496" s="73"/>
      <c r="L496" s="73"/>
      <c r="M496" s="55"/>
      <c r="N496" s="55"/>
      <c r="O496" s="55"/>
      <c r="P496" s="55"/>
      <c r="Q496" s="55"/>
      <c r="R496" s="106"/>
      <c r="S496" s="106"/>
      <c r="T496" s="55"/>
      <c r="U496" s="55"/>
      <c r="V496" s="55"/>
      <c r="W496" s="55"/>
      <c r="X496" s="55"/>
      <c r="Y496" s="55"/>
      <c r="Z496" s="106"/>
      <c r="AA496" s="55"/>
      <c r="AB496" s="55"/>
      <c r="AC496" s="106"/>
      <c r="AD496" s="106"/>
      <c r="AE496" s="106"/>
      <c r="AF496" s="55"/>
      <c r="AG496" s="106"/>
      <c r="AH496" s="55"/>
      <c r="AI496" s="106"/>
      <c r="AJ496" s="106"/>
      <c r="AK496" s="55"/>
      <c r="AL496" s="55"/>
      <c r="AM496" s="55"/>
      <c r="AN496" s="55"/>
      <c r="AO496" s="106"/>
      <c r="AP496" s="106"/>
      <c r="AQ496" s="55"/>
      <c r="AR496" s="55"/>
      <c r="AS496" s="106"/>
      <c r="AT496" s="55"/>
      <c r="AU496" s="56"/>
      <c r="AV496" s="106"/>
      <c r="AW496" s="106"/>
      <c r="AX496" s="106"/>
      <c r="AY496" s="55"/>
      <c r="AZ496" s="55"/>
      <c r="BA496" s="106"/>
      <c r="BB496" s="106"/>
      <c r="BC496" s="106"/>
      <c r="BD496" s="55"/>
      <c r="BE496" s="55"/>
      <c r="BF496" s="55"/>
      <c r="BG496" s="55"/>
      <c r="BH496" s="55"/>
      <c r="BI496" s="108"/>
      <c r="BJ496" s="108"/>
      <c r="BK496" s="108"/>
      <c r="BL496" s="55"/>
      <c r="BM496" s="55"/>
      <c r="BN496" s="106"/>
      <c r="BO496" s="106"/>
      <c r="BP496" s="106"/>
      <c r="BQ496" s="106"/>
      <c r="BR496" s="55"/>
      <c r="BS496" s="55"/>
      <c r="BT496" s="107"/>
      <c r="BU496" s="107"/>
      <c r="BV496" s="107"/>
      <c r="BW496" s="107"/>
      <c r="BX496" s="55">
        <v>15066</v>
      </c>
      <c r="BY496" s="55">
        <f>BR496+BT496+BU496+BV496+BW496+BX496</f>
        <v>15066</v>
      </c>
      <c r="BZ496" s="55">
        <f>BS496+BX496</f>
        <v>15066</v>
      </c>
      <c r="CA496" s="106"/>
      <c r="CB496" s="106"/>
      <c r="CC496" s="106"/>
      <c r="CD496" s="106"/>
      <c r="CE496" s="106"/>
      <c r="CF496" s="55">
        <f>BY496+CA496+CB496+CC496+CE496</f>
        <v>15066</v>
      </c>
      <c r="CG496" s="55">
        <f>BZ496+CE496</f>
        <v>15066</v>
      </c>
      <c r="CH496" s="106"/>
      <c r="CI496" s="106"/>
      <c r="CJ496" s="106"/>
      <c r="CK496" s="106"/>
      <c r="CL496" s="106"/>
      <c r="CM496" s="106"/>
      <c r="CN496" s="106"/>
      <c r="CO496" s="55">
        <f>CF496+CH496+CI496+CJ496+CM496+CN496</f>
        <v>15066</v>
      </c>
      <c r="CP496" s="55">
        <f>CG496+CN496</f>
        <v>15066</v>
      </c>
      <c r="CQ496" s="55"/>
      <c r="CR496" s="106"/>
      <c r="CS496" s="106"/>
      <c r="CT496" s="106"/>
      <c r="CU496" s="106"/>
      <c r="CV496" s="55">
        <v>3743</v>
      </c>
      <c r="CW496" s="55">
        <f>CO496+CQ496+CR496+CS496+CT496+CU496+CV496</f>
        <v>18809</v>
      </c>
      <c r="CX496" s="55">
        <f>CP496+CV496</f>
        <v>18809</v>
      </c>
      <c r="CY496" s="55"/>
      <c r="CZ496" s="106"/>
      <c r="DA496" s="106"/>
      <c r="DB496" s="106"/>
      <c r="DC496" s="106"/>
      <c r="DD496" s="106"/>
      <c r="DE496" s="55">
        <f>CW496+CY496+CZ496+DA496+DB496+DC496+DD496</f>
        <v>18809</v>
      </c>
      <c r="DF496" s="55">
        <f>CX496+DD496</f>
        <v>18809</v>
      </c>
    </row>
    <row r="497" spans="1:110" s="18" customFormat="1" ht="19.5" customHeight="1">
      <c r="A497" s="63" t="s">
        <v>223</v>
      </c>
      <c r="B497" s="64" t="s">
        <v>143</v>
      </c>
      <c r="C497" s="64" t="s">
        <v>153</v>
      </c>
      <c r="D497" s="65" t="s">
        <v>222</v>
      </c>
      <c r="E497" s="64"/>
      <c r="F497" s="55"/>
      <c r="G497" s="55"/>
      <c r="H497" s="73"/>
      <c r="I497" s="73"/>
      <c r="J497" s="73"/>
      <c r="K497" s="73"/>
      <c r="L497" s="73"/>
      <c r="M497" s="55"/>
      <c r="N497" s="55"/>
      <c r="O497" s="55"/>
      <c r="P497" s="55"/>
      <c r="Q497" s="55"/>
      <c r="R497" s="106"/>
      <c r="S497" s="106"/>
      <c r="T497" s="55"/>
      <c r="U497" s="55"/>
      <c r="V497" s="55"/>
      <c r="W497" s="55"/>
      <c r="X497" s="55"/>
      <c r="Y497" s="55"/>
      <c r="Z497" s="106"/>
      <c r="AA497" s="55"/>
      <c r="AB497" s="55"/>
      <c r="AC497" s="106"/>
      <c r="AD497" s="106"/>
      <c r="AE497" s="106"/>
      <c r="AF497" s="55"/>
      <c r="AG497" s="106"/>
      <c r="AH497" s="55"/>
      <c r="AI497" s="106"/>
      <c r="AJ497" s="106"/>
      <c r="AK497" s="55"/>
      <c r="AL497" s="55"/>
      <c r="AM497" s="55"/>
      <c r="AN497" s="55"/>
      <c r="AO497" s="106"/>
      <c r="AP497" s="106"/>
      <c r="AQ497" s="55"/>
      <c r="AR497" s="55"/>
      <c r="AS497" s="106"/>
      <c r="AT497" s="55"/>
      <c r="AU497" s="56"/>
      <c r="AV497" s="106"/>
      <c r="AW497" s="106"/>
      <c r="AX497" s="106"/>
      <c r="AY497" s="55"/>
      <c r="AZ497" s="55"/>
      <c r="BA497" s="106"/>
      <c r="BB497" s="106"/>
      <c r="BC497" s="106"/>
      <c r="BD497" s="55"/>
      <c r="BE497" s="55"/>
      <c r="BF497" s="55"/>
      <c r="BG497" s="55"/>
      <c r="BH497" s="55"/>
      <c r="BI497" s="108"/>
      <c r="BJ497" s="108"/>
      <c r="BK497" s="108"/>
      <c r="BL497" s="55"/>
      <c r="BM497" s="55"/>
      <c r="BN497" s="106">
        <f t="shared" ref="BN497:BS497" si="785">BN500</f>
        <v>0</v>
      </c>
      <c r="BO497" s="106">
        <f t="shared" si="785"/>
        <v>0</v>
      </c>
      <c r="BP497" s="106">
        <f t="shared" si="785"/>
        <v>0</v>
      </c>
      <c r="BQ497" s="55">
        <f t="shared" si="785"/>
        <v>1962</v>
      </c>
      <c r="BR497" s="55">
        <f t="shared" si="785"/>
        <v>1962</v>
      </c>
      <c r="BS497" s="55">
        <f t="shared" si="785"/>
        <v>1962</v>
      </c>
      <c r="BT497" s="107">
        <f>BT498+BT500</f>
        <v>0</v>
      </c>
      <c r="BU497" s="107">
        <f t="shared" ref="BU497:CP497" si="786">BU498+BU500</f>
        <v>0</v>
      </c>
      <c r="BV497" s="107">
        <f t="shared" si="786"/>
        <v>0</v>
      </c>
      <c r="BW497" s="107">
        <f t="shared" si="786"/>
        <v>0</v>
      </c>
      <c r="BX497" s="55">
        <f t="shared" si="786"/>
        <v>4750</v>
      </c>
      <c r="BY497" s="55">
        <f t="shared" si="786"/>
        <v>6712</v>
      </c>
      <c r="BZ497" s="55">
        <f t="shared" si="786"/>
        <v>6712</v>
      </c>
      <c r="CA497" s="55">
        <f t="shared" si="786"/>
        <v>0</v>
      </c>
      <c r="CB497" s="55">
        <f t="shared" si="786"/>
        <v>0</v>
      </c>
      <c r="CC497" s="55">
        <f t="shared" si="786"/>
        <v>0</v>
      </c>
      <c r="CD497" s="55">
        <f>CD498+CD500</f>
        <v>0</v>
      </c>
      <c r="CE497" s="55">
        <f t="shared" si="786"/>
        <v>0</v>
      </c>
      <c r="CF497" s="55">
        <f t="shared" si="786"/>
        <v>6712</v>
      </c>
      <c r="CG497" s="55">
        <f t="shared" si="786"/>
        <v>6712</v>
      </c>
      <c r="CH497" s="55">
        <f t="shared" si="786"/>
        <v>0</v>
      </c>
      <c r="CI497" s="55">
        <f t="shared" si="786"/>
        <v>0</v>
      </c>
      <c r="CJ497" s="55">
        <f t="shared" si="786"/>
        <v>0</v>
      </c>
      <c r="CK497" s="55"/>
      <c r="CL497" s="55"/>
      <c r="CM497" s="55">
        <f t="shared" si="786"/>
        <v>0</v>
      </c>
      <c r="CN497" s="55">
        <f t="shared" si="786"/>
        <v>0</v>
      </c>
      <c r="CO497" s="55">
        <f t="shared" si="786"/>
        <v>6712</v>
      </c>
      <c r="CP497" s="55">
        <f t="shared" si="786"/>
        <v>6712</v>
      </c>
      <c r="CQ497" s="55">
        <f t="shared" ref="CQ497:DF497" si="787">CQ498+CQ500</f>
        <v>0</v>
      </c>
      <c r="CR497" s="55">
        <f t="shared" si="787"/>
        <v>0</v>
      </c>
      <c r="CS497" s="55">
        <f t="shared" si="787"/>
        <v>0</v>
      </c>
      <c r="CT497" s="55">
        <f t="shared" si="787"/>
        <v>0</v>
      </c>
      <c r="CU497" s="55">
        <f t="shared" si="787"/>
        <v>0</v>
      </c>
      <c r="CV497" s="55">
        <f t="shared" si="787"/>
        <v>0</v>
      </c>
      <c r="CW497" s="55">
        <f t="shared" si="787"/>
        <v>6712</v>
      </c>
      <c r="CX497" s="55">
        <f t="shared" si="787"/>
        <v>6712</v>
      </c>
      <c r="CY497" s="55">
        <f t="shared" si="787"/>
        <v>0</v>
      </c>
      <c r="CZ497" s="55">
        <f t="shared" si="787"/>
        <v>0</v>
      </c>
      <c r="DA497" s="55">
        <f t="shared" si="787"/>
        <v>0</v>
      </c>
      <c r="DB497" s="55">
        <f t="shared" si="787"/>
        <v>0</v>
      </c>
      <c r="DC497" s="55">
        <f t="shared" si="787"/>
        <v>0</v>
      </c>
      <c r="DD497" s="55">
        <f t="shared" si="787"/>
        <v>0</v>
      </c>
      <c r="DE497" s="55">
        <f t="shared" si="787"/>
        <v>6712</v>
      </c>
      <c r="DF497" s="55">
        <f t="shared" si="787"/>
        <v>6712</v>
      </c>
    </row>
    <row r="498" spans="1:110" s="18" customFormat="1" ht="81.75" customHeight="1">
      <c r="A498" s="63" t="s">
        <v>427</v>
      </c>
      <c r="B498" s="64" t="s">
        <v>143</v>
      </c>
      <c r="C498" s="64" t="s">
        <v>153</v>
      </c>
      <c r="D498" s="65" t="s">
        <v>420</v>
      </c>
      <c r="E498" s="64"/>
      <c r="F498" s="55"/>
      <c r="G498" s="55"/>
      <c r="H498" s="73"/>
      <c r="I498" s="73"/>
      <c r="J498" s="73"/>
      <c r="K498" s="73"/>
      <c r="L498" s="73"/>
      <c r="M498" s="55"/>
      <c r="N498" s="55"/>
      <c r="O498" s="55"/>
      <c r="P498" s="55"/>
      <c r="Q498" s="55"/>
      <c r="R498" s="106"/>
      <c r="S498" s="106"/>
      <c r="T498" s="55"/>
      <c r="U498" s="55"/>
      <c r="V498" s="55"/>
      <c r="W498" s="55"/>
      <c r="X498" s="55"/>
      <c r="Y498" s="55"/>
      <c r="Z498" s="106"/>
      <c r="AA498" s="55"/>
      <c r="AB498" s="55"/>
      <c r="AC498" s="106"/>
      <c r="AD498" s="106"/>
      <c r="AE498" s="106"/>
      <c r="AF498" s="55"/>
      <c r="AG498" s="106"/>
      <c r="AH498" s="55"/>
      <c r="AI498" s="106"/>
      <c r="AJ498" s="106"/>
      <c r="AK498" s="55"/>
      <c r="AL498" s="55"/>
      <c r="AM498" s="55"/>
      <c r="AN498" s="55"/>
      <c r="AO498" s="106"/>
      <c r="AP498" s="106"/>
      <c r="AQ498" s="55"/>
      <c r="AR498" s="55"/>
      <c r="AS498" s="106"/>
      <c r="AT498" s="55"/>
      <c r="AU498" s="56"/>
      <c r="AV498" s="106"/>
      <c r="AW498" s="106"/>
      <c r="AX498" s="106"/>
      <c r="AY498" s="55"/>
      <c r="AZ498" s="55"/>
      <c r="BA498" s="106"/>
      <c r="BB498" s="106"/>
      <c r="BC498" s="106"/>
      <c r="BD498" s="55"/>
      <c r="BE498" s="55"/>
      <c r="BF498" s="55"/>
      <c r="BG498" s="55"/>
      <c r="BH498" s="55"/>
      <c r="BI498" s="108"/>
      <c r="BJ498" s="108"/>
      <c r="BK498" s="108"/>
      <c r="BL498" s="55"/>
      <c r="BM498" s="55"/>
      <c r="BN498" s="106"/>
      <c r="BO498" s="106"/>
      <c r="BP498" s="106"/>
      <c r="BQ498" s="55"/>
      <c r="BR498" s="55"/>
      <c r="BS498" s="55"/>
      <c r="BT498" s="107">
        <f t="shared" ref="BT498:DF498" si="788">BT499</f>
        <v>0</v>
      </c>
      <c r="BU498" s="107">
        <f t="shared" si="788"/>
        <v>0</v>
      </c>
      <c r="BV498" s="107">
        <f t="shared" si="788"/>
        <v>0</v>
      </c>
      <c r="BW498" s="107">
        <f t="shared" si="788"/>
        <v>0</v>
      </c>
      <c r="BX498" s="55">
        <f t="shared" si="788"/>
        <v>4750</v>
      </c>
      <c r="BY498" s="55">
        <f t="shared" si="788"/>
        <v>4750</v>
      </c>
      <c r="BZ498" s="55">
        <f t="shared" si="788"/>
        <v>4750</v>
      </c>
      <c r="CA498" s="55">
        <f t="shared" si="788"/>
        <v>0</v>
      </c>
      <c r="CB498" s="55">
        <f t="shared" si="788"/>
        <v>0</v>
      </c>
      <c r="CC498" s="55">
        <f t="shared" si="788"/>
        <v>0</v>
      </c>
      <c r="CD498" s="55">
        <f t="shared" si="788"/>
        <v>0</v>
      </c>
      <c r="CE498" s="55">
        <f t="shared" si="788"/>
        <v>0</v>
      </c>
      <c r="CF498" s="55">
        <f t="shared" si="788"/>
        <v>4750</v>
      </c>
      <c r="CG498" s="55">
        <f t="shared" si="788"/>
        <v>4750</v>
      </c>
      <c r="CH498" s="55">
        <f t="shared" si="788"/>
        <v>0</v>
      </c>
      <c r="CI498" s="55">
        <f t="shared" si="788"/>
        <v>0</v>
      </c>
      <c r="CJ498" s="55">
        <f t="shared" si="788"/>
        <v>0</v>
      </c>
      <c r="CK498" s="55"/>
      <c r="CL498" s="55"/>
      <c r="CM498" s="55">
        <f t="shared" si="788"/>
        <v>0</v>
      </c>
      <c r="CN498" s="55">
        <f t="shared" si="788"/>
        <v>0</v>
      </c>
      <c r="CO498" s="55">
        <f t="shared" si="788"/>
        <v>4750</v>
      </c>
      <c r="CP498" s="55">
        <f t="shared" si="788"/>
        <v>4750</v>
      </c>
      <c r="CQ498" s="55">
        <f t="shared" si="788"/>
        <v>0</v>
      </c>
      <c r="CR498" s="55">
        <f t="shared" si="788"/>
        <v>0</v>
      </c>
      <c r="CS498" s="55">
        <f t="shared" si="788"/>
        <v>0</v>
      </c>
      <c r="CT498" s="55">
        <f t="shared" si="788"/>
        <v>0</v>
      </c>
      <c r="CU498" s="55">
        <f t="shared" si="788"/>
        <v>0</v>
      </c>
      <c r="CV498" s="55">
        <f t="shared" si="788"/>
        <v>0</v>
      </c>
      <c r="CW498" s="55">
        <f t="shared" si="788"/>
        <v>4750</v>
      </c>
      <c r="CX498" s="55">
        <f t="shared" si="788"/>
        <v>4750</v>
      </c>
      <c r="CY498" s="55">
        <f t="shared" si="788"/>
        <v>0</v>
      </c>
      <c r="CZ498" s="55">
        <f t="shared" si="788"/>
        <v>0</v>
      </c>
      <c r="DA498" s="55">
        <f t="shared" si="788"/>
        <v>0</v>
      </c>
      <c r="DB498" s="55">
        <f t="shared" si="788"/>
        <v>0</v>
      </c>
      <c r="DC498" s="55">
        <f t="shared" si="788"/>
        <v>0</v>
      </c>
      <c r="DD498" s="55">
        <f t="shared" si="788"/>
        <v>0</v>
      </c>
      <c r="DE498" s="55">
        <f t="shared" si="788"/>
        <v>4750</v>
      </c>
      <c r="DF498" s="55">
        <f t="shared" si="788"/>
        <v>4750</v>
      </c>
    </row>
    <row r="499" spans="1:110" s="18" customFormat="1" ht="50.25" customHeight="1">
      <c r="A499" s="63" t="s">
        <v>144</v>
      </c>
      <c r="B499" s="64" t="s">
        <v>143</v>
      </c>
      <c r="C499" s="64" t="s">
        <v>153</v>
      </c>
      <c r="D499" s="65" t="s">
        <v>420</v>
      </c>
      <c r="E499" s="64" t="s">
        <v>145</v>
      </c>
      <c r="F499" s="55"/>
      <c r="G499" s="55"/>
      <c r="H499" s="73"/>
      <c r="I499" s="73"/>
      <c r="J499" s="73"/>
      <c r="K499" s="73"/>
      <c r="L499" s="73"/>
      <c r="M499" s="55"/>
      <c r="N499" s="55"/>
      <c r="O499" s="55"/>
      <c r="P499" s="55"/>
      <c r="Q499" s="55"/>
      <c r="R499" s="106"/>
      <c r="S499" s="106"/>
      <c r="T499" s="55"/>
      <c r="U499" s="55"/>
      <c r="V499" s="55"/>
      <c r="W499" s="55"/>
      <c r="X499" s="55"/>
      <c r="Y499" s="55"/>
      <c r="Z499" s="106"/>
      <c r="AA499" s="55"/>
      <c r="AB499" s="55"/>
      <c r="AC499" s="106"/>
      <c r="AD499" s="106"/>
      <c r="AE499" s="106"/>
      <c r="AF499" s="55"/>
      <c r="AG499" s="106"/>
      <c r="AH499" s="55"/>
      <c r="AI499" s="106"/>
      <c r="AJ499" s="106"/>
      <c r="AK499" s="55"/>
      <c r="AL499" s="55"/>
      <c r="AM499" s="55"/>
      <c r="AN499" s="55"/>
      <c r="AO499" s="106"/>
      <c r="AP499" s="106"/>
      <c r="AQ499" s="55"/>
      <c r="AR499" s="55"/>
      <c r="AS499" s="106"/>
      <c r="AT499" s="55"/>
      <c r="AU499" s="56"/>
      <c r="AV499" s="106"/>
      <c r="AW499" s="106"/>
      <c r="AX499" s="106"/>
      <c r="AY499" s="55"/>
      <c r="AZ499" s="55"/>
      <c r="BA499" s="106"/>
      <c r="BB499" s="106"/>
      <c r="BC499" s="106"/>
      <c r="BD499" s="55"/>
      <c r="BE499" s="55"/>
      <c r="BF499" s="55"/>
      <c r="BG499" s="55"/>
      <c r="BH499" s="55"/>
      <c r="BI499" s="108"/>
      <c r="BJ499" s="108"/>
      <c r="BK499" s="108"/>
      <c r="BL499" s="55"/>
      <c r="BM499" s="55"/>
      <c r="BN499" s="106"/>
      <c r="BO499" s="106"/>
      <c r="BP499" s="106"/>
      <c r="BQ499" s="55"/>
      <c r="BR499" s="55"/>
      <c r="BS499" s="55"/>
      <c r="BT499" s="107"/>
      <c r="BU499" s="107"/>
      <c r="BV499" s="107"/>
      <c r="BW499" s="107"/>
      <c r="BX499" s="55">
        <v>4750</v>
      </c>
      <c r="BY499" s="55">
        <f>BR499+BT499+BU499+BV499+BW499+BX499</f>
        <v>4750</v>
      </c>
      <c r="BZ499" s="55">
        <f>BS499+BX499</f>
        <v>4750</v>
      </c>
      <c r="CA499" s="106"/>
      <c r="CB499" s="106"/>
      <c r="CC499" s="106"/>
      <c r="CD499" s="106"/>
      <c r="CE499" s="106"/>
      <c r="CF499" s="55">
        <f>BY499+CA499+CB499+CC499+CE499</f>
        <v>4750</v>
      </c>
      <c r="CG499" s="55">
        <f>BZ499+CE499</f>
        <v>4750</v>
      </c>
      <c r="CH499" s="106"/>
      <c r="CI499" s="106"/>
      <c r="CJ499" s="106"/>
      <c r="CK499" s="106"/>
      <c r="CL499" s="106"/>
      <c r="CM499" s="106"/>
      <c r="CN499" s="106"/>
      <c r="CO499" s="55">
        <f>CF499+CH499+CI499+CJ499+CM499+CN499</f>
        <v>4750</v>
      </c>
      <c r="CP499" s="55">
        <f>CG499+CN499</f>
        <v>4750</v>
      </c>
      <c r="CQ499" s="55"/>
      <c r="CR499" s="106"/>
      <c r="CS499" s="106"/>
      <c r="CT499" s="106"/>
      <c r="CU499" s="106"/>
      <c r="CV499" s="106"/>
      <c r="CW499" s="55">
        <f>CO499+CQ499+CR499+CS499+CT499+CU499+CV499</f>
        <v>4750</v>
      </c>
      <c r="CX499" s="55">
        <f>CP499+CV499</f>
        <v>4750</v>
      </c>
      <c r="CY499" s="55"/>
      <c r="CZ499" s="106"/>
      <c r="DA499" s="106"/>
      <c r="DB499" s="106"/>
      <c r="DC499" s="106"/>
      <c r="DD499" s="106"/>
      <c r="DE499" s="55">
        <f>CW499+CY499+CZ499+DA499+DB499+DC499+DD499</f>
        <v>4750</v>
      </c>
      <c r="DF499" s="55">
        <f>CX499+DD499</f>
        <v>4750</v>
      </c>
    </row>
    <row r="500" spans="1:110" s="18" customFormat="1" ht="156.75" customHeight="1">
      <c r="A500" s="63" t="s">
        <v>202</v>
      </c>
      <c r="B500" s="64" t="s">
        <v>143</v>
      </c>
      <c r="C500" s="64" t="s">
        <v>153</v>
      </c>
      <c r="D500" s="65" t="s">
        <v>199</v>
      </c>
      <c r="E500" s="64"/>
      <c r="F500" s="55"/>
      <c r="G500" s="55"/>
      <c r="H500" s="73"/>
      <c r="I500" s="73"/>
      <c r="J500" s="73"/>
      <c r="K500" s="73"/>
      <c r="L500" s="73"/>
      <c r="M500" s="55"/>
      <c r="N500" s="55"/>
      <c r="O500" s="55"/>
      <c r="P500" s="55"/>
      <c r="Q500" s="55"/>
      <c r="R500" s="106"/>
      <c r="S500" s="106"/>
      <c r="T500" s="55"/>
      <c r="U500" s="55"/>
      <c r="V500" s="55"/>
      <c r="W500" s="55"/>
      <c r="X500" s="55"/>
      <c r="Y500" s="55"/>
      <c r="Z500" s="106"/>
      <c r="AA500" s="55"/>
      <c r="AB500" s="55"/>
      <c r="AC500" s="106"/>
      <c r="AD500" s="106"/>
      <c r="AE500" s="106"/>
      <c r="AF500" s="55"/>
      <c r="AG500" s="106"/>
      <c r="AH500" s="55"/>
      <c r="AI500" s="106"/>
      <c r="AJ500" s="106"/>
      <c r="AK500" s="55"/>
      <c r="AL500" s="55"/>
      <c r="AM500" s="55"/>
      <c r="AN500" s="55"/>
      <c r="AO500" s="106"/>
      <c r="AP500" s="106"/>
      <c r="AQ500" s="55"/>
      <c r="AR500" s="55"/>
      <c r="AS500" s="106"/>
      <c r="AT500" s="55"/>
      <c r="AU500" s="56"/>
      <c r="AV500" s="106"/>
      <c r="AW500" s="106"/>
      <c r="AX500" s="106"/>
      <c r="AY500" s="55"/>
      <c r="AZ500" s="55"/>
      <c r="BA500" s="106"/>
      <c r="BB500" s="106"/>
      <c r="BC500" s="106"/>
      <c r="BD500" s="55"/>
      <c r="BE500" s="55"/>
      <c r="BF500" s="55"/>
      <c r="BG500" s="55"/>
      <c r="BH500" s="55"/>
      <c r="BI500" s="108"/>
      <c r="BJ500" s="108"/>
      <c r="BK500" s="108"/>
      <c r="BL500" s="55"/>
      <c r="BM500" s="55"/>
      <c r="BN500" s="106">
        <f t="shared" ref="BN500:DF500" si="789">BN501</f>
        <v>0</v>
      </c>
      <c r="BO500" s="106">
        <f t="shared" si="789"/>
        <v>0</v>
      </c>
      <c r="BP500" s="106">
        <f t="shared" si="789"/>
        <v>0</v>
      </c>
      <c r="BQ500" s="55">
        <f t="shared" si="789"/>
        <v>1962</v>
      </c>
      <c r="BR500" s="55">
        <f t="shared" si="789"/>
        <v>1962</v>
      </c>
      <c r="BS500" s="55">
        <f t="shared" si="789"/>
        <v>1962</v>
      </c>
      <c r="BT500" s="107">
        <f t="shared" si="789"/>
        <v>0</v>
      </c>
      <c r="BU500" s="107">
        <f t="shared" si="789"/>
        <v>0</v>
      </c>
      <c r="BV500" s="107">
        <f t="shared" si="789"/>
        <v>0</v>
      </c>
      <c r="BW500" s="107">
        <f t="shared" si="789"/>
        <v>0</v>
      </c>
      <c r="BX500" s="107">
        <f t="shared" si="789"/>
        <v>0</v>
      </c>
      <c r="BY500" s="55">
        <f t="shared" si="789"/>
        <v>1962</v>
      </c>
      <c r="BZ500" s="55">
        <f t="shared" si="789"/>
        <v>1962</v>
      </c>
      <c r="CA500" s="55">
        <f t="shared" si="789"/>
        <v>0</v>
      </c>
      <c r="CB500" s="55">
        <f t="shared" si="789"/>
        <v>0</v>
      </c>
      <c r="CC500" s="55">
        <f t="shared" si="789"/>
        <v>0</v>
      </c>
      <c r="CD500" s="55">
        <f t="shared" si="789"/>
        <v>0</v>
      </c>
      <c r="CE500" s="55">
        <f t="shared" si="789"/>
        <v>0</v>
      </c>
      <c r="CF500" s="55">
        <f t="shared" si="789"/>
        <v>1962</v>
      </c>
      <c r="CG500" s="55">
        <f t="shared" si="789"/>
        <v>1962</v>
      </c>
      <c r="CH500" s="55">
        <f t="shared" si="789"/>
        <v>0</v>
      </c>
      <c r="CI500" s="55">
        <f t="shared" si="789"/>
        <v>0</v>
      </c>
      <c r="CJ500" s="55">
        <f t="shared" si="789"/>
        <v>0</v>
      </c>
      <c r="CK500" s="55"/>
      <c r="CL500" s="55"/>
      <c r="CM500" s="55">
        <f t="shared" si="789"/>
        <v>0</v>
      </c>
      <c r="CN500" s="55">
        <f t="shared" si="789"/>
        <v>0</v>
      </c>
      <c r="CO500" s="55">
        <f t="shared" si="789"/>
        <v>1962</v>
      </c>
      <c r="CP500" s="55">
        <f t="shared" si="789"/>
        <v>1962</v>
      </c>
      <c r="CQ500" s="55">
        <f t="shared" si="789"/>
        <v>0</v>
      </c>
      <c r="CR500" s="55">
        <f t="shared" si="789"/>
        <v>0</v>
      </c>
      <c r="CS500" s="55">
        <f t="shared" si="789"/>
        <v>0</v>
      </c>
      <c r="CT500" s="55">
        <f t="shared" si="789"/>
        <v>0</v>
      </c>
      <c r="CU500" s="55">
        <f t="shared" si="789"/>
        <v>0</v>
      </c>
      <c r="CV500" s="55">
        <f t="shared" si="789"/>
        <v>0</v>
      </c>
      <c r="CW500" s="55">
        <f t="shared" si="789"/>
        <v>1962</v>
      </c>
      <c r="CX500" s="55">
        <f t="shared" si="789"/>
        <v>1962</v>
      </c>
      <c r="CY500" s="55">
        <f t="shared" si="789"/>
        <v>0</v>
      </c>
      <c r="CZ500" s="55">
        <f t="shared" si="789"/>
        <v>0</v>
      </c>
      <c r="DA500" s="55">
        <f t="shared" si="789"/>
        <v>0</v>
      </c>
      <c r="DB500" s="55">
        <f t="shared" si="789"/>
        <v>0</v>
      </c>
      <c r="DC500" s="55">
        <f t="shared" si="789"/>
        <v>0</v>
      </c>
      <c r="DD500" s="55">
        <f t="shared" si="789"/>
        <v>0</v>
      </c>
      <c r="DE500" s="55">
        <f t="shared" si="789"/>
        <v>1962</v>
      </c>
      <c r="DF500" s="55">
        <f t="shared" si="789"/>
        <v>1962</v>
      </c>
    </row>
    <row r="501" spans="1:110" s="18" customFormat="1" ht="53.25" customHeight="1">
      <c r="A501" s="63" t="s">
        <v>144</v>
      </c>
      <c r="B501" s="64" t="s">
        <v>143</v>
      </c>
      <c r="C501" s="64" t="s">
        <v>153</v>
      </c>
      <c r="D501" s="65" t="s">
        <v>199</v>
      </c>
      <c r="E501" s="64" t="s">
        <v>145</v>
      </c>
      <c r="F501" s="55"/>
      <c r="G501" s="55"/>
      <c r="H501" s="73"/>
      <c r="I501" s="73"/>
      <c r="J501" s="73"/>
      <c r="K501" s="73"/>
      <c r="L501" s="73"/>
      <c r="M501" s="55"/>
      <c r="N501" s="55"/>
      <c r="O501" s="55"/>
      <c r="P501" s="55"/>
      <c r="Q501" s="55"/>
      <c r="R501" s="106"/>
      <c r="S501" s="106"/>
      <c r="T501" s="55"/>
      <c r="U501" s="55"/>
      <c r="V501" s="55"/>
      <c r="W501" s="55"/>
      <c r="X501" s="55"/>
      <c r="Y501" s="55"/>
      <c r="Z501" s="106"/>
      <c r="AA501" s="55"/>
      <c r="AB501" s="55"/>
      <c r="AC501" s="106"/>
      <c r="AD501" s="106"/>
      <c r="AE501" s="106"/>
      <c r="AF501" s="55"/>
      <c r="AG501" s="106"/>
      <c r="AH501" s="55"/>
      <c r="AI501" s="106"/>
      <c r="AJ501" s="106"/>
      <c r="AK501" s="55"/>
      <c r="AL501" s="55"/>
      <c r="AM501" s="55"/>
      <c r="AN501" s="55"/>
      <c r="AO501" s="106"/>
      <c r="AP501" s="106"/>
      <c r="AQ501" s="55"/>
      <c r="AR501" s="55"/>
      <c r="AS501" s="106"/>
      <c r="AT501" s="55"/>
      <c r="AU501" s="56"/>
      <c r="AV501" s="106"/>
      <c r="AW501" s="106"/>
      <c r="AX501" s="106"/>
      <c r="AY501" s="55"/>
      <c r="AZ501" s="55"/>
      <c r="BA501" s="106"/>
      <c r="BB501" s="106"/>
      <c r="BC501" s="106"/>
      <c r="BD501" s="55"/>
      <c r="BE501" s="55"/>
      <c r="BF501" s="55"/>
      <c r="BG501" s="55"/>
      <c r="BH501" s="55"/>
      <c r="BI501" s="108"/>
      <c r="BJ501" s="108"/>
      <c r="BK501" s="108"/>
      <c r="BL501" s="55"/>
      <c r="BM501" s="55"/>
      <c r="BN501" s="106"/>
      <c r="BO501" s="106"/>
      <c r="BP501" s="106"/>
      <c r="BQ501" s="55">
        <v>1962</v>
      </c>
      <c r="BR501" s="55">
        <f>BL501+BN501+BO501+BP501+BQ501</f>
        <v>1962</v>
      </c>
      <c r="BS501" s="55">
        <f>BM501+BQ501</f>
        <v>1962</v>
      </c>
      <c r="BT501" s="107"/>
      <c r="BU501" s="107"/>
      <c r="BV501" s="107"/>
      <c r="BW501" s="107"/>
      <c r="BX501" s="107"/>
      <c r="BY501" s="55">
        <f>BR501+BT501+BU501+BV501+BW501+BX501</f>
        <v>1962</v>
      </c>
      <c r="BZ501" s="55">
        <f>BS501+BX501</f>
        <v>1962</v>
      </c>
      <c r="CA501" s="106"/>
      <c r="CB501" s="106"/>
      <c r="CC501" s="106"/>
      <c r="CD501" s="106"/>
      <c r="CE501" s="106"/>
      <c r="CF501" s="55">
        <f>BY501+CA501+CB501+CC501+CE501</f>
        <v>1962</v>
      </c>
      <c r="CG501" s="55">
        <f>BZ501+CE501</f>
        <v>1962</v>
      </c>
      <c r="CH501" s="106"/>
      <c r="CI501" s="106"/>
      <c r="CJ501" s="106"/>
      <c r="CK501" s="106"/>
      <c r="CL501" s="106"/>
      <c r="CM501" s="106"/>
      <c r="CN501" s="106"/>
      <c r="CO501" s="55">
        <f>CF501+CH501+CI501+CJ501+CM501+CN501</f>
        <v>1962</v>
      </c>
      <c r="CP501" s="55">
        <f>CG501+CN501</f>
        <v>1962</v>
      </c>
      <c r="CQ501" s="55"/>
      <c r="CR501" s="106"/>
      <c r="CS501" s="106"/>
      <c r="CT501" s="106"/>
      <c r="CU501" s="106"/>
      <c r="CV501" s="106"/>
      <c r="CW501" s="55">
        <f>CO501+CQ501+CR501+CS501+CT501+CU501+CV501</f>
        <v>1962</v>
      </c>
      <c r="CX501" s="55">
        <f>CP501+CV501</f>
        <v>1962</v>
      </c>
      <c r="CY501" s="55"/>
      <c r="CZ501" s="106"/>
      <c r="DA501" s="106"/>
      <c r="DB501" s="106"/>
      <c r="DC501" s="106"/>
      <c r="DD501" s="106"/>
      <c r="DE501" s="55">
        <f>CW501+CY501+CZ501+DA501+DB501+DC501+DD501</f>
        <v>1962</v>
      </c>
      <c r="DF501" s="55">
        <f>CX501+DD501</f>
        <v>1962</v>
      </c>
    </row>
    <row r="502" spans="1:110" s="18" customFormat="1" ht="26.25" customHeight="1">
      <c r="A502" s="63" t="s">
        <v>128</v>
      </c>
      <c r="B502" s="64" t="s">
        <v>143</v>
      </c>
      <c r="C502" s="64" t="s">
        <v>153</v>
      </c>
      <c r="D502" s="65" t="s">
        <v>129</v>
      </c>
      <c r="E502" s="64"/>
      <c r="F502" s="55"/>
      <c r="G502" s="55">
        <f>G503</f>
        <v>10060</v>
      </c>
      <c r="H502" s="55">
        <f>H503</f>
        <v>10060</v>
      </c>
      <c r="I502" s="55">
        <f>I503</f>
        <v>0</v>
      </c>
      <c r="J502" s="55">
        <f>J503</f>
        <v>11316</v>
      </c>
      <c r="K502" s="55">
        <f>K503+K504</f>
        <v>220414</v>
      </c>
      <c r="L502" s="55">
        <f>L503+L504</f>
        <v>240113</v>
      </c>
      <c r="M502" s="55">
        <f>M503+M504</f>
        <v>251429</v>
      </c>
      <c r="N502" s="55">
        <f>N503+N504+N506</f>
        <v>-215035</v>
      </c>
      <c r="O502" s="55">
        <f>O503+O504+O506</f>
        <v>36394</v>
      </c>
      <c r="P502" s="55">
        <f t="shared" ref="P502:Y502" si="790">P503+P504+P506</f>
        <v>0</v>
      </c>
      <c r="Q502" s="55">
        <f t="shared" si="790"/>
        <v>0</v>
      </c>
      <c r="R502" s="55">
        <f t="shared" si="790"/>
        <v>0</v>
      </c>
      <c r="S502" s="55">
        <f t="shared" si="790"/>
        <v>0</v>
      </c>
      <c r="T502" s="55">
        <f t="shared" si="790"/>
        <v>36394</v>
      </c>
      <c r="U502" s="55">
        <f t="shared" si="790"/>
        <v>0</v>
      </c>
      <c r="V502" s="55">
        <f t="shared" si="790"/>
        <v>0</v>
      </c>
      <c r="W502" s="55">
        <f t="shared" si="790"/>
        <v>0</v>
      </c>
      <c r="X502" s="55">
        <f t="shared" si="790"/>
        <v>36394</v>
      </c>
      <c r="Y502" s="55">
        <f t="shared" si="790"/>
        <v>0</v>
      </c>
      <c r="Z502" s="55">
        <f>Z503+Z504+Z506</f>
        <v>0</v>
      </c>
      <c r="AA502" s="55">
        <f>AA503+AA504+AA506</f>
        <v>36394</v>
      </c>
      <c r="AB502" s="55">
        <f>AB503+AB504+AB506</f>
        <v>0</v>
      </c>
      <c r="AC502" s="55">
        <f>AC503+AC504+AC506</f>
        <v>0</v>
      </c>
      <c r="AD502" s="55">
        <f>AD503+AD504+AD506</f>
        <v>0</v>
      </c>
      <c r="AE502" s="55"/>
      <c r="AF502" s="55">
        <f t="shared" ref="AF502:AL502" si="791">AF503+AF504+AF506</f>
        <v>36394</v>
      </c>
      <c r="AG502" s="55">
        <f t="shared" si="791"/>
        <v>0</v>
      </c>
      <c r="AH502" s="55">
        <f t="shared" si="791"/>
        <v>0</v>
      </c>
      <c r="AI502" s="55">
        <f t="shared" si="791"/>
        <v>0</v>
      </c>
      <c r="AJ502" s="55">
        <f t="shared" si="791"/>
        <v>0</v>
      </c>
      <c r="AK502" s="55">
        <f t="shared" si="791"/>
        <v>36394</v>
      </c>
      <c r="AL502" s="55">
        <f t="shared" si="791"/>
        <v>0</v>
      </c>
      <c r="AM502" s="73">
        <f t="shared" ref="AM502:AZ502" si="792">AM503+AM504+AM506+AM508+AM510+AM513</f>
        <v>-17432</v>
      </c>
      <c r="AN502" s="73">
        <f t="shared" si="792"/>
        <v>18962</v>
      </c>
      <c r="AO502" s="73">
        <f t="shared" si="792"/>
        <v>0</v>
      </c>
      <c r="AP502" s="73">
        <f t="shared" si="792"/>
        <v>0</v>
      </c>
      <c r="AQ502" s="73">
        <f t="shared" si="792"/>
        <v>18962</v>
      </c>
      <c r="AR502" s="73">
        <f t="shared" si="792"/>
        <v>0</v>
      </c>
      <c r="AS502" s="73">
        <f t="shared" si="792"/>
        <v>0</v>
      </c>
      <c r="AT502" s="73">
        <f t="shared" si="792"/>
        <v>18962</v>
      </c>
      <c r="AU502" s="73">
        <f t="shared" si="792"/>
        <v>0</v>
      </c>
      <c r="AV502" s="73">
        <f t="shared" si="792"/>
        <v>39083</v>
      </c>
      <c r="AW502" s="73">
        <f t="shared" si="792"/>
        <v>0</v>
      </c>
      <c r="AX502" s="73">
        <f t="shared" si="792"/>
        <v>0</v>
      </c>
      <c r="AY502" s="73">
        <f t="shared" si="792"/>
        <v>58045</v>
      </c>
      <c r="AZ502" s="73">
        <f t="shared" si="792"/>
        <v>0</v>
      </c>
      <c r="BA502" s="73">
        <f t="shared" ref="BA502:BM502" si="793">BA503+BA504+BA506+BA508+BA510+BA513+BA519</f>
        <v>787</v>
      </c>
      <c r="BB502" s="73">
        <f t="shared" si="793"/>
        <v>0</v>
      </c>
      <c r="BC502" s="73">
        <f t="shared" si="793"/>
        <v>76966</v>
      </c>
      <c r="BD502" s="73">
        <f t="shared" si="793"/>
        <v>0</v>
      </c>
      <c r="BE502" s="73">
        <f t="shared" si="793"/>
        <v>135798</v>
      </c>
      <c r="BF502" s="73">
        <f t="shared" si="793"/>
        <v>0</v>
      </c>
      <c r="BG502" s="126">
        <f t="shared" si="793"/>
        <v>48147</v>
      </c>
      <c r="BH502" s="126">
        <f t="shared" si="793"/>
        <v>0</v>
      </c>
      <c r="BI502" s="126">
        <f t="shared" si="793"/>
        <v>0</v>
      </c>
      <c r="BJ502" s="126">
        <f t="shared" si="793"/>
        <v>0</v>
      </c>
      <c r="BK502" s="126">
        <f t="shared" si="793"/>
        <v>0</v>
      </c>
      <c r="BL502" s="126">
        <f t="shared" si="793"/>
        <v>183945</v>
      </c>
      <c r="BM502" s="126">
        <f t="shared" si="793"/>
        <v>0</v>
      </c>
      <c r="BN502" s="126">
        <f t="shared" ref="BN502:BS502" si="794">BN503+BN504+BN506+BN508+BN510+BN513+BN517+BN519</f>
        <v>750</v>
      </c>
      <c r="BO502" s="126">
        <f t="shared" si="794"/>
        <v>0</v>
      </c>
      <c r="BP502" s="126">
        <f t="shared" si="794"/>
        <v>0</v>
      </c>
      <c r="BQ502" s="126">
        <f t="shared" si="794"/>
        <v>0</v>
      </c>
      <c r="BR502" s="126">
        <f t="shared" si="794"/>
        <v>184695</v>
      </c>
      <c r="BS502" s="126">
        <f t="shared" si="794"/>
        <v>0</v>
      </c>
      <c r="BT502" s="126">
        <f t="shared" ref="BT502:DF502" si="795">BT503+BT504+BT506+BT508+BT510+BT513+BT517+BT519</f>
        <v>-1581</v>
      </c>
      <c r="BU502" s="126">
        <f>BU503+BU504+BU506+BU508+BU510+BU513+BU517+BU519</f>
        <v>0</v>
      </c>
      <c r="BV502" s="126">
        <f>BV503+BV504+BV506+BV508+BV510+BV513+BV517+BV519</f>
        <v>-797</v>
      </c>
      <c r="BW502" s="126">
        <f>BW503+BW504+BW506+BW508+BW510+BW513+BW517+BW519</f>
        <v>0</v>
      </c>
      <c r="BX502" s="126">
        <f>BX503+BX504+BX506+BX508+BX510+BX513+BX517+BX519</f>
        <v>0</v>
      </c>
      <c r="BY502" s="126">
        <f t="shared" si="795"/>
        <v>182317</v>
      </c>
      <c r="BZ502" s="126">
        <f t="shared" si="795"/>
        <v>0</v>
      </c>
      <c r="CA502" s="126">
        <f t="shared" si="795"/>
        <v>0</v>
      </c>
      <c r="CB502" s="126">
        <f t="shared" si="795"/>
        <v>-2393</v>
      </c>
      <c r="CC502" s="126">
        <f t="shared" si="795"/>
        <v>0</v>
      </c>
      <c r="CD502" s="126">
        <f>CD503+CD504+CD506+CD508+CD510+CD513+CD517+CD519</f>
        <v>0</v>
      </c>
      <c r="CE502" s="126">
        <f t="shared" si="795"/>
        <v>0</v>
      </c>
      <c r="CF502" s="126">
        <f t="shared" si="795"/>
        <v>179924</v>
      </c>
      <c r="CG502" s="126">
        <f t="shared" si="795"/>
        <v>0</v>
      </c>
      <c r="CH502" s="126">
        <f t="shared" si="795"/>
        <v>0</v>
      </c>
      <c r="CI502" s="126">
        <f t="shared" si="795"/>
        <v>-982</v>
      </c>
      <c r="CJ502" s="126">
        <f t="shared" si="795"/>
        <v>-112</v>
      </c>
      <c r="CK502" s="126"/>
      <c r="CL502" s="126"/>
      <c r="CM502" s="126">
        <f t="shared" si="795"/>
        <v>0</v>
      </c>
      <c r="CN502" s="126">
        <f t="shared" si="795"/>
        <v>0</v>
      </c>
      <c r="CO502" s="126">
        <f t="shared" si="795"/>
        <v>178830</v>
      </c>
      <c r="CP502" s="126">
        <f t="shared" si="795"/>
        <v>0</v>
      </c>
      <c r="CQ502" s="126">
        <f t="shared" si="795"/>
        <v>0</v>
      </c>
      <c r="CR502" s="126">
        <f t="shared" si="795"/>
        <v>-40</v>
      </c>
      <c r="CS502" s="126">
        <f t="shared" si="795"/>
        <v>-522</v>
      </c>
      <c r="CT502" s="126">
        <f t="shared" si="795"/>
        <v>0</v>
      </c>
      <c r="CU502" s="126">
        <f t="shared" si="795"/>
        <v>0</v>
      </c>
      <c r="CV502" s="126">
        <f t="shared" si="795"/>
        <v>0</v>
      </c>
      <c r="CW502" s="126">
        <f t="shared" si="795"/>
        <v>178268</v>
      </c>
      <c r="CX502" s="126">
        <f t="shared" si="795"/>
        <v>0</v>
      </c>
      <c r="CY502" s="126">
        <f t="shared" si="795"/>
        <v>0</v>
      </c>
      <c r="CZ502" s="126">
        <f t="shared" si="795"/>
        <v>0</v>
      </c>
      <c r="DA502" s="126">
        <f t="shared" si="795"/>
        <v>0</v>
      </c>
      <c r="DB502" s="126">
        <f t="shared" si="795"/>
        <v>0</v>
      </c>
      <c r="DC502" s="126">
        <f t="shared" si="795"/>
        <v>0</v>
      </c>
      <c r="DD502" s="126">
        <f t="shared" si="795"/>
        <v>0</v>
      </c>
      <c r="DE502" s="126">
        <f t="shared" si="795"/>
        <v>178268</v>
      </c>
      <c r="DF502" s="126">
        <f t="shared" si="795"/>
        <v>0</v>
      </c>
    </row>
    <row r="503" spans="1:110" s="18" customFormat="1" ht="51.75" hidden="1" customHeight="1">
      <c r="A503" s="63" t="s">
        <v>144</v>
      </c>
      <c r="B503" s="64" t="s">
        <v>143</v>
      </c>
      <c r="C503" s="64" t="s">
        <v>153</v>
      </c>
      <c r="D503" s="65" t="s">
        <v>129</v>
      </c>
      <c r="E503" s="64" t="s">
        <v>145</v>
      </c>
      <c r="F503" s="55"/>
      <c r="G503" s="55">
        <f>H503-F503</f>
        <v>10060</v>
      </c>
      <c r="H503" s="73">
        <f>6512+769+2779</f>
        <v>10060</v>
      </c>
      <c r="I503" s="73"/>
      <c r="J503" s="73">
        <f>7146+822+3348</f>
        <v>11316</v>
      </c>
      <c r="K503" s="73">
        <f>220414-2551</f>
        <v>217863</v>
      </c>
      <c r="L503" s="73">
        <f>240113-2732</f>
        <v>237381</v>
      </c>
      <c r="M503" s="55">
        <v>248697</v>
      </c>
      <c r="N503" s="55">
        <f>O503-M503</f>
        <v>-248697</v>
      </c>
      <c r="O503" s="55"/>
      <c r="P503" s="55"/>
      <c r="Q503" s="55"/>
      <c r="R503" s="55"/>
      <c r="S503" s="55"/>
      <c r="T503" s="55"/>
      <c r="U503" s="55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7"/>
      <c r="AL503" s="107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8"/>
      <c r="BH503" s="108"/>
      <c r="BI503" s="108"/>
      <c r="BJ503" s="108"/>
      <c r="BK503" s="108"/>
      <c r="BL503" s="108"/>
      <c r="BM503" s="108"/>
      <c r="BN503" s="106"/>
      <c r="BO503" s="106"/>
      <c r="BP503" s="106"/>
      <c r="BQ503" s="106"/>
      <c r="BR503" s="106"/>
      <c r="BS503" s="106"/>
      <c r="BT503" s="55"/>
      <c r="BU503" s="55"/>
      <c r="BV503" s="55"/>
      <c r="BW503" s="107"/>
      <c r="BX503" s="107"/>
      <c r="BY503" s="107"/>
      <c r="BZ503" s="107"/>
      <c r="CA503" s="106"/>
      <c r="CB503" s="106"/>
      <c r="CC503" s="106"/>
      <c r="CD503" s="106"/>
      <c r="CE503" s="106"/>
      <c r="CF503" s="106"/>
      <c r="CG503" s="106"/>
      <c r="CH503" s="106"/>
      <c r="CI503" s="106"/>
      <c r="CJ503" s="106"/>
      <c r="CK503" s="106"/>
      <c r="CL503" s="106"/>
      <c r="CM503" s="106"/>
      <c r="CN503" s="106"/>
      <c r="CO503" s="106"/>
      <c r="CP503" s="106"/>
      <c r="CQ503" s="106"/>
      <c r="CR503" s="106"/>
      <c r="CS503" s="106"/>
      <c r="CT503" s="106"/>
      <c r="CU503" s="106"/>
      <c r="CV503" s="106"/>
      <c r="CW503" s="106"/>
      <c r="CX503" s="106"/>
      <c r="CY503" s="106"/>
      <c r="CZ503" s="106"/>
      <c r="DA503" s="106"/>
      <c r="DB503" s="106"/>
      <c r="DC503" s="106"/>
      <c r="DD503" s="106"/>
      <c r="DE503" s="106"/>
      <c r="DF503" s="106"/>
    </row>
    <row r="504" spans="1:110" s="18" customFormat="1" ht="66" hidden="1" customHeight="1">
      <c r="A504" s="63" t="s">
        <v>232</v>
      </c>
      <c r="B504" s="64" t="s">
        <v>143</v>
      </c>
      <c r="C504" s="64" t="s">
        <v>153</v>
      </c>
      <c r="D504" s="65" t="s">
        <v>278</v>
      </c>
      <c r="E504" s="64"/>
      <c r="F504" s="55"/>
      <c r="G504" s="55"/>
      <c r="H504" s="73"/>
      <c r="I504" s="73"/>
      <c r="J504" s="73"/>
      <c r="K504" s="73">
        <f t="shared" ref="K504:U504" si="796">K505</f>
        <v>2551</v>
      </c>
      <c r="L504" s="73">
        <f t="shared" si="796"/>
        <v>2732</v>
      </c>
      <c r="M504" s="55">
        <f t="shared" si="796"/>
        <v>2732</v>
      </c>
      <c r="N504" s="55">
        <f t="shared" si="796"/>
        <v>-2732</v>
      </c>
      <c r="O504" s="55">
        <f t="shared" si="796"/>
        <v>0</v>
      </c>
      <c r="P504" s="55">
        <f t="shared" si="796"/>
        <v>0</v>
      </c>
      <c r="Q504" s="55">
        <f t="shared" si="796"/>
        <v>0</v>
      </c>
      <c r="R504" s="55">
        <f t="shared" si="796"/>
        <v>0</v>
      </c>
      <c r="S504" s="55">
        <f t="shared" si="796"/>
        <v>0</v>
      </c>
      <c r="T504" s="55">
        <f t="shared" si="796"/>
        <v>0</v>
      </c>
      <c r="U504" s="55">
        <f t="shared" si="796"/>
        <v>0</v>
      </c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7"/>
      <c r="AL504" s="107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8"/>
      <c r="BH504" s="108"/>
      <c r="BI504" s="108"/>
      <c r="BJ504" s="108"/>
      <c r="BK504" s="108"/>
      <c r="BL504" s="108"/>
      <c r="BM504" s="108"/>
      <c r="BN504" s="106"/>
      <c r="BO504" s="106"/>
      <c r="BP504" s="106"/>
      <c r="BQ504" s="106"/>
      <c r="BR504" s="106"/>
      <c r="BS504" s="106"/>
      <c r="BT504" s="55"/>
      <c r="BU504" s="55"/>
      <c r="BV504" s="55"/>
      <c r="BW504" s="107"/>
      <c r="BX504" s="107"/>
      <c r="BY504" s="107"/>
      <c r="BZ504" s="107"/>
      <c r="CA504" s="106"/>
      <c r="CB504" s="106"/>
      <c r="CC504" s="106"/>
      <c r="CD504" s="106"/>
      <c r="CE504" s="106"/>
      <c r="CF504" s="106"/>
      <c r="CG504" s="106"/>
      <c r="CH504" s="106"/>
      <c r="CI504" s="106"/>
      <c r="CJ504" s="106"/>
      <c r="CK504" s="106"/>
      <c r="CL504" s="106"/>
      <c r="CM504" s="106"/>
      <c r="CN504" s="106"/>
      <c r="CO504" s="106"/>
      <c r="CP504" s="106"/>
      <c r="CQ504" s="106"/>
      <c r="CR504" s="106"/>
      <c r="CS504" s="106"/>
      <c r="CT504" s="106"/>
      <c r="CU504" s="106"/>
      <c r="CV504" s="106"/>
      <c r="CW504" s="106"/>
      <c r="CX504" s="106"/>
      <c r="CY504" s="106"/>
      <c r="CZ504" s="106"/>
      <c r="DA504" s="106"/>
      <c r="DB504" s="106"/>
      <c r="DC504" s="106"/>
      <c r="DD504" s="106"/>
      <c r="DE504" s="106"/>
      <c r="DF504" s="106"/>
    </row>
    <row r="505" spans="1:110" s="18" customFormat="1" ht="84" hidden="1" customHeight="1">
      <c r="A505" s="63" t="s">
        <v>284</v>
      </c>
      <c r="B505" s="64" t="s">
        <v>143</v>
      </c>
      <c r="C505" s="64" t="s">
        <v>153</v>
      </c>
      <c r="D505" s="65" t="s">
        <v>278</v>
      </c>
      <c r="E505" s="64" t="s">
        <v>150</v>
      </c>
      <c r="F505" s="55"/>
      <c r="G505" s="55"/>
      <c r="H505" s="73"/>
      <c r="I505" s="73"/>
      <c r="J505" s="73"/>
      <c r="K505" s="73">
        <v>2551</v>
      </c>
      <c r="L505" s="73">
        <v>2732</v>
      </c>
      <c r="M505" s="55">
        <v>2732</v>
      </c>
      <c r="N505" s="55">
        <f>O505-M505</f>
        <v>-2732</v>
      </c>
      <c r="O505" s="55"/>
      <c r="P505" s="55"/>
      <c r="Q505" s="55"/>
      <c r="R505" s="55"/>
      <c r="S505" s="55"/>
      <c r="T505" s="55"/>
      <c r="U505" s="55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7"/>
      <c r="AL505" s="107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8"/>
      <c r="BH505" s="108"/>
      <c r="BI505" s="108"/>
      <c r="BJ505" s="108"/>
      <c r="BK505" s="108"/>
      <c r="BL505" s="108"/>
      <c r="BM505" s="108"/>
      <c r="BN505" s="106"/>
      <c r="BO505" s="106"/>
      <c r="BP505" s="106"/>
      <c r="BQ505" s="106"/>
      <c r="BR505" s="106"/>
      <c r="BS505" s="106"/>
      <c r="BT505" s="55"/>
      <c r="BU505" s="55"/>
      <c r="BV505" s="55"/>
      <c r="BW505" s="107"/>
      <c r="BX505" s="107"/>
      <c r="BY505" s="107"/>
      <c r="BZ505" s="107"/>
      <c r="CA505" s="106"/>
      <c r="CB505" s="106"/>
      <c r="CC505" s="106"/>
      <c r="CD505" s="106"/>
      <c r="CE505" s="106"/>
      <c r="CF505" s="106"/>
      <c r="CG505" s="106"/>
      <c r="CH505" s="106"/>
      <c r="CI505" s="106"/>
      <c r="CJ505" s="106"/>
      <c r="CK505" s="106"/>
      <c r="CL505" s="106"/>
      <c r="CM505" s="106"/>
      <c r="CN505" s="106"/>
      <c r="CO505" s="106"/>
      <c r="CP505" s="106"/>
      <c r="CQ505" s="106"/>
      <c r="CR505" s="106"/>
      <c r="CS505" s="106"/>
      <c r="CT505" s="106"/>
      <c r="CU505" s="106"/>
      <c r="CV505" s="106"/>
      <c r="CW505" s="106"/>
      <c r="CX505" s="106"/>
      <c r="CY505" s="106"/>
      <c r="CZ505" s="106"/>
      <c r="DA505" s="106"/>
      <c r="DB505" s="106"/>
      <c r="DC505" s="106"/>
      <c r="DD505" s="106"/>
      <c r="DE505" s="106"/>
      <c r="DF505" s="106"/>
    </row>
    <row r="506" spans="1:110" s="18" customFormat="1" ht="57.75" hidden="1" customHeight="1">
      <c r="A506" s="63" t="s">
        <v>347</v>
      </c>
      <c r="B506" s="64" t="s">
        <v>143</v>
      </c>
      <c r="C506" s="64" t="s">
        <v>153</v>
      </c>
      <c r="D506" s="65" t="s">
        <v>328</v>
      </c>
      <c r="E506" s="64"/>
      <c r="F506" s="55"/>
      <c r="G506" s="55"/>
      <c r="H506" s="73"/>
      <c r="I506" s="73"/>
      <c r="J506" s="73"/>
      <c r="K506" s="73"/>
      <c r="L506" s="73"/>
      <c r="M506" s="55"/>
      <c r="N506" s="55">
        <f>N507</f>
        <v>36394</v>
      </c>
      <c r="O506" s="55">
        <f>O507</f>
        <v>36394</v>
      </c>
      <c r="P506" s="55">
        <f t="shared" ref="P506:AO506" si="797">P507</f>
        <v>0</v>
      </c>
      <c r="Q506" s="55">
        <f t="shared" si="797"/>
        <v>0</v>
      </c>
      <c r="R506" s="55">
        <f t="shared" si="797"/>
        <v>0</v>
      </c>
      <c r="S506" s="55">
        <f t="shared" si="797"/>
        <v>0</v>
      </c>
      <c r="T506" s="55">
        <f t="shared" si="797"/>
        <v>36394</v>
      </c>
      <c r="U506" s="55">
        <f t="shared" si="797"/>
        <v>0</v>
      </c>
      <c r="V506" s="55">
        <f t="shared" si="797"/>
        <v>0</v>
      </c>
      <c r="W506" s="55">
        <f t="shared" si="797"/>
        <v>0</v>
      </c>
      <c r="X506" s="55">
        <f t="shared" si="797"/>
        <v>36394</v>
      </c>
      <c r="Y506" s="55">
        <f t="shared" si="797"/>
        <v>0</v>
      </c>
      <c r="Z506" s="55">
        <f t="shared" si="797"/>
        <v>0</v>
      </c>
      <c r="AA506" s="55">
        <f t="shared" si="797"/>
        <v>36394</v>
      </c>
      <c r="AB506" s="55">
        <f t="shared" si="797"/>
        <v>0</v>
      </c>
      <c r="AC506" s="55">
        <f t="shared" si="797"/>
        <v>0</v>
      </c>
      <c r="AD506" s="55">
        <f t="shared" si="797"/>
        <v>0</v>
      </c>
      <c r="AE506" s="55"/>
      <c r="AF506" s="55">
        <f t="shared" si="797"/>
        <v>36394</v>
      </c>
      <c r="AG506" s="55">
        <f t="shared" si="797"/>
        <v>0</v>
      </c>
      <c r="AH506" s="55">
        <f t="shared" si="797"/>
        <v>0</v>
      </c>
      <c r="AI506" s="55">
        <f t="shared" si="797"/>
        <v>0</v>
      </c>
      <c r="AJ506" s="55">
        <f t="shared" si="797"/>
        <v>0</v>
      </c>
      <c r="AK506" s="55">
        <f t="shared" si="797"/>
        <v>36394</v>
      </c>
      <c r="AL506" s="55">
        <f t="shared" si="797"/>
        <v>0</v>
      </c>
      <c r="AM506" s="55">
        <f t="shared" si="797"/>
        <v>-36394</v>
      </c>
      <c r="AN506" s="55">
        <f t="shared" si="797"/>
        <v>0</v>
      </c>
      <c r="AO506" s="55">
        <f t="shared" si="797"/>
        <v>0</v>
      </c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8"/>
      <c r="BH506" s="108"/>
      <c r="BI506" s="108"/>
      <c r="BJ506" s="108"/>
      <c r="BK506" s="108"/>
      <c r="BL506" s="108"/>
      <c r="BM506" s="108"/>
      <c r="BN506" s="106"/>
      <c r="BO506" s="106"/>
      <c r="BP506" s="106"/>
      <c r="BQ506" s="106"/>
      <c r="BR506" s="106"/>
      <c r="BS506" s="106"/>
      <c r="BT506" s="55"/>
      <c r="BU506" s="55"/>
      <c r="BV506" s="55"/>
      <c r="BW506" s="107"/>
      <c r="BX506" s="107"/>
      <c r="BY506" s="107"/>
      <c r="BZ506" s="107"/>
      <c r="CA506" s="106"/>
      <c r="CB506" s="106"/>
      <c r="CC506" s="106"/>
      <c r="CD506" s="106"/>
      <c r="CE506" s="106"/>
      <c r="CF506" s="106"/>
      <c r="CG506" s="106"/>
      <c r="CH506" s="106"/>
      <c r="CI506" s="106"/>
      <c r="CJ506" s="106"/>
      <c r="CK506" s="106"/>
      <c r="CL506" s="106"/>
      <c r="CM506" s="106"/>
      <c r="CN506" s="106"/>
      <c r="CO506" s="106"/>
      <c r="CP506" s="106"/>
      <c r="CQ506" s="106"/>
      <c r="CR506" s="106"/>
      <c r="CS506" s="106"/>
      <c r="CT506" s="106"/>
      <c r="CU506" s="106"/>
      <c r="CV506" s="106"/>
      <c r="CW506" s="106"/>
      <c r="CX506" s="106"/>
      <c r="CY506" s="106"/>
      <c r="CZ506" s="106"/>
      <c r="DA506" s="106"/>
      <c r="DB506" s="106"/>
      <c r="DC506" s="106"/>
      <c r="DD506" s="106"/>
      <c r="DE506" s="106"/>
      <c r="DF506" s="106"/>
    </row>
    <row r="507" spans="1:110" s="18" customFormat="1" ht="57" hidden="1" customHeight="1">
      <c r="A507" s="63" t="s">
        <v>144</v>
      </c>
      <c r="B507" s="64" t="s">
        <v>143</v>
      </c>
      <c r="C507" s="64" t="s">
        <v>153</v>
      </c>
      <c r="D507" s="65" t="s">
        <v>328</v>
      </c>
      <c r="E507" s="64" t="s">
        <v>145</v>
      </c>
      <c r="F507" s="55"/>
      <c r="G507" s="55"/>
      <c r="H507" s="73"/>
      <c r="I507" s="73"/>
      <c r="J507" s="73"/>
      <c r="K507" s="73"/>
      <c r="L507" s="73"/>
      <c r="M507" s="55"/>
      <c r="N507" s="55">
        <f>O507-M507</f>
        <v>36394</v>
      </c>
      <c r="O507" s="55">
        <v>36394</v>
      </c>
      <c r="P507" s="55"/>
      <c r="Q507" s="55"/>
      <c r="R507" s="106"/>
      <c r="S507" s="106"/>
      <c r="T507" s="55">
        <f>O507+R507</f>
        <v>36394</v>
      </c>
      <c r="U507" s="55">
        <f>Q507+S507</f>
        <v>0</v>
      </c>
      <c r="V507" s="106"/>
      <c r="W507" s="106"/>
      <c r="X507" s="55">
        <f>T507+V507</f>
        <v>36394</v>
      </c>
      <c r="Y507" s="55">
        <f>U507+W507</f>
        <v>0</v>
      </c>
      <c r="Z507" s="106"/>
      <c r="AA507" s="55">
        <f>X507+Z507</f>
        <v>36394</v>
      </c>
      <c r="AB507" s="55">
        <f>Y507</f>
        <v>0</v>
      </c>
      <c r="AC507" s="106"/>
      <c r="AD507" s="106"/>
      <c r="AE507" s="106"/>
      <c r="AF507" s="55">
        <f>AA507+AC507</f>
        <v>36394</v>
      </c>
      <c r="AG507" s="106"/>
      <c r="AH507" s="55">
        <f>AB507</f>
        <v>0</v>
      </c>
      <c r="AI507" s="106"/>
      <c r="AJ507" s="106"/>
      <c r="AK507" s="55">
        <f>AF507+AI507</f>
        <v>36394</v>
      </c>
      <c r="AL507" s="55">
        <f>AG507</f>
        <v>0</v>
      </c>
      <c r="AM507" s="55">
        <f>AN507-AK507</f>
        <v>-36394</v>
      </c>
      <c r="AN507" s="55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8"/>
      <c r="BH507" s="108"/>
      <c r="BI507" s="108"/>
      <c r="BJ507" s="108"/>
      <c r="BK507" s="108"/>
      <c r="BL507" s="108"/>
      <c r="BM507" s="108"/>
      <c r="BN507" s="106"/>
      <c r="BO507" s="106"/>
      <c r="BP507" s="106"/>
      <c r="BQ507" s="106"/>
      <c r="BR507" s="106"/>
      <c r="BS507" s="106"/>
      <c r="BT507" s="55"/>
      <c r="BU507" s="55"/>
      <c r="BV507" s="55"/>
      <c r="BW507" s="107"/>
      <c r="BX507" s="107"/>
      <c r="BY507" s="107"/>
      <c r="BZ507" s="107"/>
      <c r="CA507" s="106"/>
      <c r="CB507" s="106"/>
      <c r="CC507" s="106"/>
      <c r="CD507" s="106"/>
      <c r="CE507" s="106"/>
      <c r="CF507" s="106"/>
      <c r="CG507" s="106"/>
      <c r="CH507" s="106"/>
      <c r="CI507" s="106"/>
      <c r="CJ507" s="106"/>
      <c r="CK507" s="106"/>
      <c r="CL507" s="106"/>
      <c r="CM507" s="106"/>
      <c r="CN507" s="106"/>
      <c r="CO507" s="106"/>
      <c r="CP507" s="106"/>
      <c r="CQ507" s="106"/>
      <c r="CR507" s="106"/>
      <c r="CS507" s="106"/>
      <c r="CT507" s="106"/>
      <c r="CU507" s="106"/>
      <c r="CV507" s="106"/>
      <c r="CW507" s="106"/>
      <c r="CX507" s="106"/>
      <c r="CY507" s="106"/>
      <c r="CZ507" s="106"/>
      <c r="DA507" s="106"/>
      <c r="DB507" s="106"/>
      <c r="DC507" s="106"/>
      <c r="DD507" s="106"/>
      <c r="DE507" s="106"/>
      <c r="DF507" s="106"/>
    </row>
    <row r="508" spans="1:110" s="18" customFormat="1" ht="45" customHeight="1">
      <c r="A508" s="63" t="s">
        <v>385</v>
      </c>
      <c r="B508" s="64" t="s">
        <v>143</v>
      </c>
      <c r="C508" s="64" t="s">
        <v>153</v>
      </c>
      <c r="D508" s="65" t="s">
        <v>328</v>
      </c>
      <c r="E508" s="64"/>
      <c r="F508" s="55"/>
      <c r="G508" s="55"/>
      <c r="H508" s="73"/>
      <c r="I508" s="73"/>
      <c r="J508" s="73"/>
      <c r="K508" s="73"/>
      <c r="L508" s="73"/>
      <c r="M508" s="55"/>
      <c r="N508" s="55"/>
      <c r="O508" s="55"/>
      <c r="P508" s="55"/>
      <c r="Q508" s="55"/>
      <c r="R508" s="106"/>
      <c r="S508" s="106"/>
      <c r="T508" s="55"/>
      <c r="U508" s="55"/>
      <c r="V508" s="106"/>
      <c r="W508" s="106"/>
      <c r="X508" s="55"/>
      <c r="Y508" s="55"/>
      <c r="Z508" s="106"/>
      <c r="AA508" s="55"/>
      <c r="AB508" s="55"/>
      <c r="AC508" s="106"/>
      <c r="AD508" s="106"/>
      <c r="AE508" s="106"/>
      <c r="AF508" s="55"/>
      <c r="AG508" s="106"/>
      <c r="AH508" s="55"/>
      <c r="AI508" s="106"/>
      <c r="AJ508" s="106"/>
      <c r="AK508" s="55"/>
      <c r="AL508" s="55"/>
      <c r="AM508" s="55">
        <f t="shared" ref="AM508:CX508" si="798">AM509</f>
        <v>10423</v>
      </c>
      <c r="AN508" s="55">
        <f t="shared" si="798"/>
        <v>10423</v>
      </c>
      <c r="AO508" s="55">
        <f t="shared" si="798"/>
        <v>0</v>
      </c>
      <c r="AP508" s="55">
        <f t="shared" si="798"/>
        <v>0</v>
      </c>
      <c r="AQ508" s="55">
        <f t="shared" si="798"/>
        <v>10423</v>
      </c>
      <c r="AR508" s="55">
        <f t="shared" si="798"/>
        <v>0</v>
      </c>
      <c r="AS508" s="55">
        <f t="shared" si="798"/>
        <v>0</v>
      </c>
      <c r="AT508" s="55">
        <f t="shared" si="798"/>
        <v>10423</v>
      </c>
      <c r="AU508" s="55">
        <f t="shared" si="798"/>
        <v>0</v>
      </c>
      <c r="AV508" s="55">
        <f t="shared" si="798"/>
        <v>39083</v>
      </c>
      <c r="AW508" s="55">
        <f t="shared" si="798"/>
        <v>0</v>
      </c>
      <c r="AX508" s="55">
        <f t="shared" si="798"/>
        <v>0</v>
      </c>
      <c r="AY508" s="55">
        <f t="shared" si="798"/>
        <v>49506</v>
      </c>
      <c r="AZ508" s="55">
        <f t="shared" si="798"/>
        <v>0</v>
      </c>
      <c r="BA508" s="55">
        <f t="shared" si="798"/>
        <v>0</v>
      </c>
      <c r="BB508" s="55">
        <f t="shared" si="798"/>
        <v>0</v>
      </c>
      <c r="BC508" s="55">
        <f t="shared" si="798"/>
        <v>0</v>
      </c>
      <c r="BD508" s="55">
        <f t="shared" si="798"/>
        <v>0</v>
      </c>
      <c r="BE508" s="55">
        <f t="shared" si="798"/>
        <v>49506</v>
      </c>
      <c r="BF508" s="55">
        <f t="shared" si="798"/>
        <v>0</v>
      </c>
      <c r="BG508" s="55">
        <f t="shared" si="798"/>
        <v>46035</v>
      </c>
      <c r="BH508" s="55">
        <f t="shared" si="798"/>
        <v>0</v>
      </c>
      <c r="BI508" s="55">
        <f t="shared" si="798"/>
        <v>0</v>
      </c>
      <c r="BJ508" s="55">
        <f t="shared" si="798"/>
        <v>0</v>
      </c>
      <c r="BK508" s="55">
        <f t="shared" si="798"/>
        <v>0</v>
      </c>
      <c r="BL508" s="55">
        <f t="shared" si="798"/>
        <v>95541</v>
      </c>
      <c r="BM508" s="55">
        <f t="shared" si="798"/>
        <v>0</v>
      </c>
      <c r="BN508" s="55">
        <f t="shared" si="798"/>
        <v>0</v>
      </c>
      <c r="BO508" s="55">
        <f t="shared" si="798"/>
        <v>0</v>
      </c>
      <c r="BP508" s="55">
        <f t="shared" si="798"/>
        <v>0</v>
      </c>
      <c r="BQ508" s="55">
        <f t="shared" si="798"/>
        <v>0</v>
      </c>
      <c r="BR508" s="55">
        <f t="shared" si="798"/>
        <v>95541</v>
      </c>
      <c r="BS508" s="55">
        <f t="shared" si="798"/>
        <v>0</v>
      </c>
      <c r="BT508" s="55">
        <f t="shared" si="798"/>
        <v>-1155</v>
      </c>
      <c r="BU508" s="55">
        <f t="shared" si="798"/>
        <v>0</v>
      </c>
      <c r="BV508" s="55">
        <f t="shared" si="798"/>
        <v>-561</v>
      </c>
      <c r="BW508" s="55">
        <f t="shared" si="798"/>
        <v>0</v>
      </c>
      <c r="BX508" s="55">
        <f t="shared" si="798"/>
        <v>0</v>
      </c>
      <c r="BY508" s="55">
        <f t="shared" si="798"/>
        <v>93825</v>
      </c>
      <c r="BZ508" s="55">
        <f t="shared" si="798"/>
        <v>0</v>
      </c>
      <c r="CA508" s="55">
        <f t="shared" si="798"/>
        <v>0</v>
      </c>
      <c r="CB508" s="55">
        <f t="shared" si="798"/>
        <v>-2290</v>
      </c>
      <c r="CC508" s="55">
        <f t="shared" si="798"/>
        <v>0</v>
      </c>
      <c r="CD508" s="55">
        <f t="shared" si="798"/>
        <v>0</v>
      </c>
      <c r="CE508" s="55">
        <f t="shared" si="798"/>
        <v>0</v>
      </c>
      <c r="CF508" s="55">
        <f t="shared" si="798"/>
        <v>91535</v>
      </c>
      <c r="CG508" s="55">
        <f t="shared" si="798"/>
        <v>0</v>
      </c>
      <c r="CH508" s="55">
        <f t="shared" si="798"/>
        <v>0</v>
      </c>
      <c r="CI508" s="55">
        <f t="shared" si="798"/>
        <v>-1</v>
      </c>
      <c r="CJ508" s="55">
        <f t="shared" si="798"/>
        <v>0</v>
      </c>
      <c r="CK508" s="55"/>
      <c r="CL508" s="55"/>
      <c r="CM508" s="55">
        <f t="shared" si="798"/>
        <v>0</v>
      </c>
      <c r="CN508" s="55">
        <f t="shared" si="798"/>
        <v>0</v>
      </c>
      <c r="CO508" s="55">
        <f t="shared" si="798"/>
        <v>91534</v>
      </c>
      <c r="CP508" s="55">
        <f t="shared" si="798"/>
        <v>0</v>
      </c>
      <c r="CQ508" s="55">
        <f t="shared" si="798"/>
        <v>0</v>
      </c>
      <c r="CR508" s="55">
        <f t="shared" si="798"/>
        <v>0</v>
      </c>
      <c r="CS508" s="55">
        <f t="shared" si="798"/>
        <v>-61</v>
      </c>
      <c r="CT508" s="55">
        <f t="shared" si="798"/>
        <v>0</v>
      </c>
      <c r="CU508" s="55">
        <f t="shared" si="798"/>
        <v>0</v>
      </c>
      <c r="CV508" s="55">
        <f t="shared" si="798"/>
        <v>0</v>
      </c>
      <c r="CW508" s="55">
        <f t="shared" si="798"/>
        <v>91473</v>
      </c>
      <c r="CX508" s="55">
        <f t="shared" si="798"/>
        <v>0</v>
      </c>
      <c r="CY508" s="55">
        <f t="shared" ref="CY508:DF508" si="799">CY509</f>
        <v>0</v>
      </c>
      <c r="CZ508" s="55">
        <f t="shared" si="799"/>
        <v>0</v>
      </c>
      <c r="DA508" s="55">
        <f t="shared" si="799"/>
        <v>0</v>
      </c>
      <c r="DB508" s="55">
        <f t="shared" si="799"/>
        <v>0</v>
      </c>
      <c r="DC508" s="55">
        <f t="shared" si="799"/>
        <v>0</v>
      </c>
      <c r="DD508" s="55">
        <f t="shared" si="799"/>
        <v>0</v>
      </c>
      <c r="DE508" s="55">
        <f t="shared" si="799"/>
        <v>91473</v>
      </c>
      <c r="DF508" s="55">
        <f t="shared" si="799"/>
        <v>0</v>
      </c>
    </row>
    <row r="509" spans="1:110" s="18" customFormat="1" ht="59.25" customHeight="1">
      <c r="A509" s="63" t="s">
        <v>144</v>
      </c>
      <c r="B509" s="64" t="s">
        <v>143</v>
      </c>
      <c r="C509" s="64" t="s">
        <v>153</v>
      </c>
      <c r="D509" s="65" t="s">
        <v>328</v>
      </c>
      <c r="E509" s="64" t="s">
        <v>145</v>
      </c>
      <c r="F509" s="55"/>
      <c r="G509" s="55"/>
      <c r="H509" s="73"/>
      <c r="I509" s="73"/>
      <c r="J509" s="73"/>
      <c r="K509" s="73"/>
      <c r="L509" s="73"/>
      <c r="M509" s="55"/>
      <c r="N509" s="55"/>
      <c r="O509" s="55"/>
      <c r="P509" s="55"/>
      <c r="Q509" s="55"/>
      <c r="R509" s="106"/>
      <c r="S509" s="106"/>
      <c r="T509" s="55"/>
      <c r="U509" s="55"/>
      <c r="V509" s="106"/>
      <c r="W509" s="106"/>
      <c r="X509" s="55"/>
      <c r="Y509" s="55"/>
      <c r="Z509" s="106"/>
      <c r="AA509" s="55"/>
      <c r="AB509" s="55"/>
      <c r="AC509" s="106"/>
      <c r="AD509" s="106"/>
      <c r="AE509" s="106"/>
      <c r="AF509" s="55"/>
      <c r="AG509" s="106"/>
      <c r="AH509" s="55"/>
      <c r="AI509" s="106"/>
      <c r="AJ509" s="106"/>
      <c r="AK509" s="55"/>
      <c r="AL509" s="55"/>
      <c r="AM509" s="55">
        <f>AN509-AK509</f>
        <v>10423</v>
      </c>
      <c r="AN509" s="55">
        <v>10423</v>
      </c>
      <c r="AO509" s="106"/>
      <c r="AP509" s="106"/>
      <c r="AQ509" s="55">
        <f>AN509+AP509</f>
        <v>10423</v>
      </c>
      <c r="AR509" s="55">
        <f>AO509</f>
        <v>0</v>
      </c>
      <c r="AS509" s="106"/>
      <c r="AT509" s="55">
        <f>AQ509+AS509</f>
        <v>10423</v>
      </c>
      <c r="AU509" s="56">
        <f>AR509</f>
        <v>0</v>
      </c>
      <c r="AV509" s="55">
        <v>39083</v>
      </c>
      <c r="AW509" s="56"/>
      <c r="AX509" s="106"/>
      <c r="AY509" s="55">
        <f>AT509+AV509+AW509+AX509</f>
        <v>49506</v>
      </c>
      <c r="AZ509" s="55">
        <f>AU509+AX509</f>
        <v>0</v>
      </c>
      <c r="BA509" s="106"/>
      <c r="BB509" s="106"/>
      <c r="BC509" s="106"/>
      <c r="BD509" s="106"/>
      <c r="BE509" s="55">
        <f>AY509+BA509+BB509+BC509+BD509</f>
        <v>49506</v>
      </c>
      <c r="BF509" s="55">
        <f>AZ509+BD509</f>
        <v>0</v>
      </c>
      <c r="BG509" s="55">
        <v>46035</v>
      </c>
      <c r="BH509" s="55"/>
      <c r="BI509" s="108"/>
      <c r="BJ509" s="108"/>
      <c r="BK509" s="108"/>
      <c r="BL509" s="55">
        <f>BE509+BG509+BH509+BI509+BJ509+BK509</f>
        <v>95541</v>
      </c>
      <c r="BM509" s="55">
        <f>BF509+BK509</f>
        <v>0</v>
      </c>
      <c r="BN509" s="106"/>
      <c r="BO509" s="106"/>
      <c r="BP509" s="106"/>
      <c r="BQ509" s="106"/>
      <c r="BR509" s="55">
        <f>BL509+BN509+BO509+BP509+BQ509</f>
        <v>95541</v>
      </c>
      <c r="BS509" s="55">
        <f>BM509+BQ509</f>
        <v>0</v>
      </c>
      <c r="BT509" s="55">
        <v>-1155</v>
      </c>
      <c r="BU509" s="55"/>
      <c r="BV509" s="55">
        <f>-439-122</f>
        <v>-561</v>
      </c>
      <c r="BW509" s="107"/>
      <c r="BX509" s="107"/>
      <c r="BY509" s="55">
        <f>BR509+BT509+BU509+BV509+BW509+BX509</f>
        <v>93825</v>
      </c>
      <c r="BZ509" s="55">
        <f>BS509+BX509</f>
        <v>0</v>
      </c>
      <c r="CA509" s="106"/>
      <c r="CB509" s="55">
        <v>-2290</v>
      </c>
      <c r="CC509" s="106"/>
      <c r="CD509" s="106"/>
      <c r="CE509" s="106"/>
      <c r="CF509" s="55">
        <f>BY509+CA509+CB509+CC509+CE509</f>
        <v>91535</v>
      </c>
      <c r="CG509" s="55">
        <f>BZ509+CE509</f>
        <v>0</v>
      </c>
      <c r="CH509" s="106"/>
      <c r="CI509" s="56">
        <v>-1</v>
      </c>
      <c r="CJ509" s="106"/>
      <c r="CK509" s="106"/>
      <c r="CL509" s="106"/>
      <c r="CM509" s="106"/>
      <c r="CN509" s="106"/>
      <c r="CO509" s="55">
        <f>CF509+CH509+CI509+CJ509+CM509+CN509</f>
        <v>91534</v>
      </c>
      <c r="CP509" s="55">
        <f>CG509+CN509</f>
        <v>0</v>
      </c>
      <c r="CQ509" s="55"/>
      <c r="CR509" s="106"/>
      <c r="CS509" s="56">
        <v>-61</v>
      </c>
      <c r="CT509" s="106"/>
      <c r="CU509" s="106"/>
      <c r="CV509" s="106"/>
      <c r="CW509" s="55">
        <f>CO509+CQ509+CR509+CS509+CT509+CU509+CV509</f>
        <v>91473</v>
      </c>
      <c r="CX509" s="55">
        <f>CP509+CV509</f>
        <v>0</v>
      </c>
      <c r="CY509" s="55"/>
      <c r="CZ509" s="106"/>
      <c r="DA509" s="106"/>
      <c r="DB509" s="106"/>
      <c r="DC509" s="106"/>
      <c r="DD509" s="106"/>
      <c r="DE509" s="55">
        <f>CW509+CY509+CZ509+DA509+DB509+DC509+DD509</f>
        <v>91473</v>
      </c>
      <c r="DF509" s="55">
        <f>CX509+DD509</f>
        <v>0</v>
      </c>
    </row>
    <row r="510" spans="1:110" s="18" customFormat="1" ht="39.75" customHeight="1">
      <c r="A510" s="63" t="s">
        <v>360</v>
      </c>
      <c r="B510" s="64" t="s">
        <v>143</v>
      </c>
      <c r="C510" s="64" t="s">
        <v>153</v>
      </c>
      <c r="D510" s="65" t="s">
        <v>329</v>
      </c>
      <c r="E510" s="64"/>
      <c r="F510" s="55"/>
      <c r="G510" s="55"/>
      <c r="H510" s="73"/>
      <c r="I510" s="73"/>
      <c r="J510" s="73"/>
      <c r="K510" s="73"/>
      <c r="L510" s="73"/>
      <c r="M510" s="55"/>
      <c r="N510" s="55"/>
      <c r="O510" s="55"/>
      <c r="P510" s="55"/>
      <c r="Q510" s="55"/>
      <c r="R510" s="106"/>
      <c r="S510" s="106"/>
      <c r="T510" s="55"/>
      <c r="U510" s="55"/>
      <c r="V510" s="106"/>
      <c r="W510" s="106"/>
      <c r="X510" s="55"/>
      <c r="Y510" s="55"/>
      <c r="Z510" s="106"/>
      <c r="AA510" s="55"/>
      <c r="AB510" s="55"/>
      <c r="AC510" s="106"/>
      <c r="AD510" s="106"/>
      <c r="AE510" s="106"/>
      <c r="AF510" s="55"/>
      <c r="AG510" s="106"/>
      <c r="AH510" s="55"/>
      <c r="AI510" s="106"/>
      <c r="AJ510" s="106"/>
      <c r="AK510" s="55"/>
      <c r="AL510" s="55"/>
      <c r="AM510" s="55">
        <f t="shared" ref="AM510:BB511" si="800">AM511</f>
        <v>8438</v>
      </c>
      <c r="AN510" s="55">
        <f t="shared" si="800"/>
        <v>8438</v>
      </c>
      <c r="AO510" s="55">
        <f t="shared" si="800"/>
        <v>0</v>
      </c>
      <c r="AP510" s="55">
        <f t="shared" si="800"/>
        <v>0</v>
      </c>
      <c r="AQ510" s="55">
        <f t="shared" si="800"/>
        <v>8438</v>
      </c>
      <c r="AR510" s="55">
        <f t="shared" si="800"/>
        <v>0</v>
      </c>
      <c r="AS510" s="55">
        <f t="shared" si="800"/>
        <v>0</v>
      </c>
      <c r="AT510" s="55">
        <f t="shared" si="800"/>
        <v>8438</v>
      </c>
      <c r="AU510" s="55">
        <f t="shared" si="800"/>
        <v>0</v>
      </c>
      <c r="AV510" s="55">
        <f t="shared" si="800"/>
        <v>0</v>
      </c>
      <c r="AW510" s="55">
        <f t="shared" si="800"/>
        <v>0</v>
      </c>
      <c r="AX510" s="55">
        <f t="shared" si="800"/>
        <v>0</v>
      </c>
      <c r="AY510" s="55">
        <f t="shared" si="800"/>
        <v>8438</v>
      </c>
      <c r="AZ510" s="55">
        <f t="shared" si="800"/>
        <v>0</v>
      </c>
      <c r="BA510" s="55">
        <f t="shared" si="800"/>
        <v>0</v>
      </c>
      <c r="BB510" s="55">
        <f t="shared" si="800"/>
        <v>0</v>
      </c>
      <c r="BC510" s="55">
        <f t="shared" ref="AZ510:BO511" si="801">BC511</f>
        <v>0</v>
      </c>
      <c r="BD510" s="55">
        <f t="shared" si="801"/>
        <v>0</v>
      </c>
      <c r="BE510" s="55">
        <f t="shared" si="801"/>
        <v>8438</v>
      </c>
      <c r="BF510" s="55">
        <f t="shared" si="801"/>
        <v>0</v>
      </c>
      <c r="BG510" s="55">
        <f t="shared" si="801"/>
        <v>0</v>
      </c>
      <c r="BH510" s="55">
        <f t="shared" si="801"/>
        <v>0</v>
      </c>
      <c r="BI510" s="55">
        <f t="shared" si="801"/>
        <v>0</v>
      </c>
      <c r="BJ510" s="55">
        <f t="shared" si="801"/>
        <v>0</v>
      </c>
      <c r="BK510" s="55">
        <f t="shared" si="801"/>
        <v>0</v>
      </c>
      <c r="BL510" s="55">
        <f t="shared" si="801"/>
        <v>8438</v>
      </c>
      <c r="BM510" s="55">
        <f t="shared" si="801"/>
        <v>0</v>
      </c>
      <c r="BN510" s="55">
        <f t="shared" si="801"/>
        <v>0</v>
      </c>
      <c r="BO510" s="55">
        <f t="shared" si="801"/>
        <v>0</v>
      </c>
      <c r="BP510" s="55">
        <f t="shared" ref="BM510:CB511" si="802">BP511</f>
        <v>0</v>
      </c>
      <c r="BQ510" s="55">
        <f t="shared" si="802"/>
        <v>0</v>
      </c>
      <c r="BR510" s="55">
        <f t="shared" si="802"/>
        <v>8438</v>
      </c>
      <c r="BS510" s="55">
        <f t="shared" si="802"/>
        <v>0</v>
      </c>
      <c r="BT510" s="55">
        <f t="shared" si="802"/>
        <v>-91</v>
      </c>
      <c r="BU510" s="55">
        <f t="shared" si="802"/>
        <v>0</v>
      </c>
      <c r="BV510" s="55">
        <f t="shared" si="802"/>
        <v>-70</v>
      </c>
      <c r="BW510" s="55">
        <f t="shared" si="802"/>
        <v>0</v>
      </c>
      <c r="BX510" s="55">
        <f t="shared" si="802"/>
        <v>0</v>
      </c>
      <c r="BY510" s="55">
        <f t="shared" si="802"/>
        <v>8277</v>
      </c>
      <c r="BZ510" s="55">
        <f t="shared" si="802"/>
        <v>0</v>
      </c>
      <c r="CA510" s="55">
        <f t="shared" si="802"/>
        <v>0</v>
      </c>
      <c r="CB510" s="55">
        <f t="shared" si="802"/>
        <v>0</v>
      </c>
      <c r="CC510" s="55">
        <f t="shared" ref="CC510:CR511" si="803">CC511</f>
        <v>0</v>
      </c>
      <c r="CD510" s="55">
        <f t="shared" si="803"/>
        <v>0</v>
      </c>
      <c r="CE510" s="55">
        <f t="shared" si="803"/>
        <v>0</v>
      </c>
      <c r="CF510" s="55">
        <f t="shared" si="803"/>
        <v>8277</v>
      </c>
      <c r="CG510" s="55">
        <f t="shared" si="803"/>
        <v>0</v>
      </c>
      <c r="CH510" s="55">
        <f t="shared" si="803"/>
        <v>0</v>
      </c>
      <c r="CI510" s="55">
        <f t="shared" si="803"/>
        <v>-1</v>
      </c>
      <c r="CJ510" s="55">
        <f t="shared" si="803"/>
        <v>0</v>
      </c>
      <c r="CK510" s="55"/>
      <c r="CL510" s="55"/>
      <c r="CM510" s="55">
        <f t="shared" si="803"/>
        <v>0</v>
      </c>
      <c r="CN510" s="55">
        <f t="shared" si="803"/>
        <v>0</v>
      </c>
      <c r="CO510" s="55">
        <f t="shared" si="803"/>
        <v>8276</v>
      </c>
      <c r="CP510" s="55">
        <f t="shared" si="803"/>
        <v>0</v>
      </c>
      <c r="CQ510" s="55">
        <f t="shared" si="803"/>
        <v>0</v>
      </c>
      <c r="CR510" s="55">
        <f t="shared" si="803"/>
        <v>0</v>
      </c>
      <c r="CS510" s="55">
        <f t="shared" ref="CP510:DE511" si="804">CS511</f>
        <v>0</v>
      </c>
      <c r="CT510" s="55">
        <f t="shared" si="804"/>
        <v>0</v>
      </c>
      <c r="CU510" s="55">
        <f t="shared" si="804"/>
        <v>0</v>
      </c>
      <c r="CV510" s="55">
        <f t="shared" si="804"/>
        <v>0</v>
      </c>
      <c r="CW510" s="55">
        <f t="shared" si="804"/>
        <v>8276</v>
      </c>
      <c r="CX510" s="55">
        <f t="shared" si="804"/>
        <v>0</v>
      </c>
      <c r="CY510" s="55">
        <f t="shared" si="804"/>
        <v>0</v>
      </c>
      <c r="CZ510" s="55">
        <f t="shared" si="804"/>
        <v>0</v>
      </c>
      <c r="DA510" s="55">
        <f t="shared" si="804"/>
        <v>0</v>
      </c>
      <c r="DB510" s="55">
        <f t="shared" si="804"/>
        <v>0</v>
      </c>
      <c r="DC510" s="55">
        <f t="shared" si="804"/>
        <v>0</v>
      </c>
      <c r="DD510" s="55">
        <f t="shared" si="804"/>
        <v>0</v>
      </c>
      <c r="DE510" s="55">
        <f t="shared" si="804"/>
        <v>8276</v>
      </c>
      <c r="DF510" s="55">
        <f t="shared" ref="CX510:DF511" si="805">DF511</f>
        <v>0</v>
      </c>
    </row>
    <row r="511" spans="1:110" s="18" customFormat="1" ht="58.5" customHeight="1">
      <c r="A511" s="63" t="s">
        <v>361</v>
      </c>
      <c r="B511" s="64" t="s">
        <v>143</v>
      </c>
      <c r="C511" s="64" t="s">
        <v>153</v>
      </c>
      <c r="D511" s="65" t="s">
        <v>330</v>
      </c>
      <c r="E511" s="64"/>
      <c r="F511" s="55"/>
      <c r="G511" s="55"/>
      <c r="H511" s="73"/>
      <c r="I511" s="73"/>
      <c r="J511" s="73"/>
      <c r="K511" s="73"/>
      <c r="L511" s="73"/>
      <c r="M511" s="55"/>
      <c r="N511" s="55"/>
      <c r="O511" s="55"/>
      <c r="P511" s="55"/>
      <c r="Q511" s="55"/>
      <c r="R511" s="106"/>
      <c r="S511" s="106"/>
      <c r="T511" s="55"/>
      <c r="U511" s="55"/>
      <c r="V511" s="106"/>
      <c r="W511" s="106"/>
      <c r="X511" s="55"/>
      <c r="Y511" s="55"/>
      <c r="Z511" s="106"/>
      <c r="AA511" s="55"/>
      <c r="AB511" s="55"/>
      <c r="AC511" s="106"/>
      <c r="AD511" s="106"/>
      <c r="AE511" s="106"/>
      <c r="AF511" s="55"/>
      <c r="AG511" s="106"/>
      <c r="AH511" s="55"/>
      <c r="AI511" s="106"/>
      <c r="AJ511" s="106"/>
      <c r="AK511" s="55"/>
      <c r="AL511" s="55"/>
      <c r="AM511" s="55">
        <f t="shared" si="800"/>
        <v>8438</v>
      </c>
      <c r="AN511" s="55">
        <f t="shared" si="800"/>
        <v>8438</v>
      </c>
      <c r="AO511" s="55">
        <f t="shared" si="800"/>
        <v>0</v>
      </c>
      <c r="AP511" s="55">
        <f t="shared" si="800"/>
        <v>0</v>
      </c>
      <c r="AQ511" s="55">
        <f t="shared" si="800"/>
        <v>8438</v>
      </c>
      <c r="AR511" s="55">
        <f t="shared" si="800"/>
        <v>0</v>
      </c>
      <c r="AS511" s="55">
        <f t="shared" si="800"/>
        <v>0</v>
      </c>
      <c r="AT511" s="55">
        <f t="shared" si="800"/>
        <v>8438</v>
      </c>
      <c r="AU511" s="55">
        <f t="shared" si="800"/>
        <v>0</v>
      </c>
      <c r="AV511" s="55">
        <f t="shared" si="800"/>
        <v>0</v>
      </c>
      <c r="AW511" s="55">
        <f t="shared" si="800"/>
        <v>0</v>
      </c>
      <c r="AX511" s="55">
        <f t="shared" si="800"/>
        <v>0</v>
      </c>
      <c r="AY511" s="55">
        <f t="shared" si="800"/>
        <v>8438</v>
      </c>
      <c r="AZ511" s="55">
        <f t="shared" si="801"/>
        <v>0</v>
      </c>
      <c r="BA511" s="55">
        <f t="shared" si="801"/>
        <v>0</v>
      </c>
      <c r="BB511" s="55">
        <f t="shared" si="801"/>
        <v>0</v>
      </c>
      <c r="BC511" s="55">
        <f t="shared" si="801"/>
        <v>0</v>
      </c>
      <c r="BD511" s="55">
        <f t="shared" si="801"/>
        <v>0</v>
      </c>
      <c r="BE511" s="55">
        <f t="shared" si="801"/>
        <v>8438</v>
      </c>
      <c r="BF511" s="55">
        <f t="shared" si="801"/>
        <v>0</v>
      </c>
      <c r="BG511" s="55">
        <f t="shared" si="801"/>
        <v>0</v>
      </c>
      <c r="BH511" s="55">
        <f t="shared" si="801"/>
        <v>0</v>
      </c>
      <c r="BI511" s="55">
        <f t="shared" si="801"/>
        <v>0</v>
      </c>
      <c r="BJ511" s="55">
        <f t="shared" si="801"/>
        <v>0</v>
      </c>
      <c r="BK511" s="55">
        <f t="shared" si="801"/>
        <v>0</v>
      </c>
      <c r="BL511" s="55">
        <f t="shared" si="801"/>
        <v>8438</v>
      </c>
      <c r="BM511" s="55">
        <f t="shared" si="802"/>
        <v>0</v>
      </c>
      <c r="BN511" s="55">
        <f t="shared" si="802"/>
        <v>0</v>
      </c>
      <c r="BO511" s="55">
        <f t="shared" si="802"/>
        <v>0</v>
      </c>
      <c r="BP511" s="55">
        <f t="shared" si="802"/>
        <v>0</v>
      </c>
      <c r="BQ511" s="55">
        <f t="shared" si="802"/>
        <v>0</v>
      </c>
      <c r="BR511" s="55">
        <f t="shared" si="802"/>
        <v>8438</v>
      </c>
      <c r="BS511" s="55">
        <f t="shared" si="802"/>
        <v>0</v>
      </c>
      <c r="BT511" s="55">
        <f t="shared" si="802"/>
        <v>-91</v>
      </c>
      <c r="BU511" s="55">
        <f t="shared" si="802"/>
        <v>0</v>
      </c>
      <c r="BV511" s="55">
        <f t="shared" si="802"/>
        <v>-70</v>
      </c>
      <c r="BW511" s="55">
        <f t="shared" si="802"/>
        <v>0</v>
      </c>
      <c r="BX511" s="55">
        <f t="shared" si="802"/>
        <v>0</v>
      </c>
      <c r="BY511" s="55">
        <f t="shared" si="802"/>
        <v>8277</v>
      </c>
      <c r="BZ511" s="55">
        <f t="shared" si="802"/>
        <v>0</v>
      </c>
      <c r="CA511" s="55">
        <f t="shared" si="802"/>
        <v>0</v>
      </c>
      <c r="CB511" s="55">
        <f t="shared" si="802"/>
        <v>0</v>
      </c>
      <c r="CC511" s="55">
        <f t="shared" si="803"/>
        <v>0</v>
      </c>
      <c r="CD511" s="55">
        <f t="shared" si="803"/>
        <v>0</v>
      </c>
      <c r="CE511" s="55">
        <f t="shared" si="803"/>
        <v>0</v>
      </c>
      <c r="CF511" s="55">
        <f t="shared" si="803"/>
        <v>8277</v>
      </c>
      <c r="CG511" s="55">
        <f t="shared" si="803"/>
        <v>0</v>
      </c>
      <c r="CH511" s="55">
        <f t="shared" si="803"/>
        <v>0</v>
      </c>
      <c r="CI511" s="55">
        <f t="shared" si="803"/>
        <v>-1</v>
      </c>
      <c r="CJ511" s="55">
        <f t="shared" si="803"/>
        <v>0</v>
      </c>
      <c r="CK511" s="55"/>
      <c r="CL511" s="55"/>
      <c r="CM511" s="55">
        <f t="shared" si="803"/>
        <v>0</v>
      </c>
      <c r="CN511" s="55">
        <f t="shared" si="803"/>
        <v>0</v>
      </c>
      <c r="CO511" s="55">
        <f t="shared" si="803"/>
        <v>8276</v>
      </c>
      <c r="CP511" s="55">
        <f t="shared" si="804"/>
        <v>0</v>
      </c>
      <c r="CQ511" s="55">
        <f t="shared" si="804"/>
        <v>0</v>
      </c>
      <c r="CR511" s="55">
        <f t="shared" si="804"/>
        <v>0</v>
      </c>
      <c r="CS511" s="55">
        <f t="shared" si="804"/>
        <v>0</v>
      </c>
      <c r="CT511" s="55">
        <f t="shared" si="804"/>
        <v>0</v>
      </c>
      <c r="CU511" s="55">
        <f t="shared" si="804"/>
        <v>0</v>
      </c>
      <c r="CV511" s="55">
        <f t="shared" si="804"/>
        <v>0</v>
      </c>
      <c r="CW511" s="55">
        <f t="shared" si="804"/>
        <v>8276</v>
      </c>
      <c r="CX511" s="55">
        <f t="shared" si="805"/>
        <v>0</v>
      </c>
      <c r="CY511" s="55">
        <f t="shared" si="805"/>
        <v>0</v>
      </c>
      <c r="CZ511" s="55">
        <f t="shared" si="805"/>
        <v>0</v>
      </c>
      <c r="DA511" s="55">
        <f t="shared" si="805"/>
        <v>0</v>
      </c>
      <c r="DB511" s="55">
        <f t="shared" si="805"/>
        <v>0</v>
      </c>
      <c r="DC511" s="55">
        <f t="shared" si="805"/>
        <v>0</v>
      </c>
      <c r="DD511" s="55">
        <f t="shared" si="805"/>
        <v>0</v>
      </c>
      <c r="DE511" s="55">
        <f t="shared" si="805"/>
        <v>8276</v>
      </c>
      <c r="DF511" s="55">
        <f t="shared" si="805"/>
        <v>0</v>
      </c>
    </row>
    <row r="512" spans="1:110" s="18" customFormat="1" ht="52.5" customHeight="1">
      <c r="A512" s="63" t="s">
        <v>144</v>
      </c>
      <c r="B512" s="64" t="s">
        <v>143</v>
      </c>
      <c r="C512" s="64" t="s">
        <v>153</v>
      </c>
      <c r="D512" s="65" t="s">
        <v>330</v>
      </c>
      <c r="E512" s="64" t="s">
        <v>145</v>
      </c>
      <c r="F512" s="55"/>
      <c r="G512" s="55"/>
      <c r="H512" s="73"/>
      <c r="I512" s="73"/>
      <c r="J512" s="73"/>
      <c r="K512" s="73"/>
      <c r="L512" s="73"/>
      <c r="M512" s="55"/>
      <c r="N512" s="55"/>
      <c r="O512" s="55"/>
      <c r="P512" s="55"/>
      <c r="Q512" s="55"/>
      <c r="R512" s="106"/>
      <c r="S512" s="106"/>
      <c r="T512" s="55"/>
      <c r="U512" s="55"/>
      <c r="V512" s="106"/>
      <c r="W512" s="106"/>
      <c r="X512" s="55"/>
      <c r="Y512" s="55"/>
      <c r="Z512" s="106"/>
      <c r="AA512" s="55"/>
      <c r="AB512" s="55"/>
      <c r="AC512" s="106"/>
      <c r="AD512" s="106"/>
      <c r="AE512" s="106"/>
      <c r="AF512" s="55"/>
      <c r="AG512" s="106"/>
      <c r="AH512" s="55"/>
      <c r="AI512" s="106"/>
      <c r="AJ512" s="106"/>
      <c r="AK512" s="55"/>
      <c r="AL512" s="55"/>
      <c r="AM512" s="55">
        <f>AN512-AK512</f>
        <v>8438</v>
      </c>
      <c r="AN512" s="55">
        <f>1292+7146</f>
        <v>8438</v>
      </c>
      <c r="AO512" s="106"/>
      <c r="AP512" s="106"/>
      <c r="AQ512" s="55">
        <f>AN512+AP512</f>
        <v>8438</v>
      </c>
      <c r="AR512" s="55">
        <f>AO512</f>
        <v>0</v>
      </c>
      <c r="AS512" s="106"/>
      <c r="AT512" s="55">
        <f>AQ512+AS512</f>
        <v>8438</v>
      </c>
      <c r="AU512" s="56">
        <f>AR512</f>
        <v>0</v>
      </c>
      <c r="AV512" s="106"/>
      <c r="AW512" s="106"/>
      <c r="AX512" s="106"/>
      <c r="AY512" s="55">
        <f>AT512+AV512+AW512+AX512</f>
        <v>8438</v>
      </c>
      <c r="AZ512" s="55">
        <f>AU512+AX512</f>
        <v>0</v>
      </c>
      <c r="BA512" s="106"/>
      <c r="BB512" s="106"/>
      <c r="BC512" s="106"/>
      <c r="BD512" s="106"/>
      <c r="BE512" s="55">
        <f>AY512+BA512+BB512+BC512+BD512</f>
        <v>8438</v>
      </c>
      <c r="BF512" s="55">
        <f>AZ512+BD512</f>
        <v>0</v>
      </c>
      <c r="BG512" s="55"/>
      <c r="BH512" s="55"/>
      <c r="BI512" s="108"/>
      <c r="BJ512" s="108"/>
      <c r="BK512" s="108"/>
      <c r="BL512" s="55">
        <f>BE512+BG512+BH512+BI512+BJ512+BK512</f>
        <v>8438</v>
      </c>
      <c r="BM512" s="55">
        <f>BF512+BK512</f>
        <v>0</v>
      </c>
      <c r="BN512" s="106"/>
      <c r="BO512" s="106"/>
      <c r="BP512" s="106"/>
      <c r="BQ512" s="106"/>
      <c r="BR512" s="55">
        <f>BL512+BN512+BO512+BP512+BQ512</f>
        <v>8438</v>
      </c>
      <c r="BS512" s="55">
        <f>BM512+BQ512</f>
        <v>0</v>
      </c>
      <c r="BT512" s="55">
        <v>-91</v>
      </c>
      <c r="BU512" s="55"/>
      <c r="BV512" s="55">
        <v>-70</v>
      </c>
      <c r="BW512" s="107"/>
      <c r="BX512" s="107"/>
      <c r="BY512" s="55">
        <f>BR512+BT512+BU512+BV512+BW512+BX512</f>
        <v>8277</v>
      </c>
      <c r="BZ512" s="55">
        <f>BS512+BX512</f>
        <v>0</v>
      </c>
      <c r="CA512" s="106"/>
      <c r="CB512" s="106"/>
      <c r="CC512" s="106"/>
      <c r="CD512" s="106"/>
      <c r="CE512" s="106"/>
      <c r="CF512" s="55">
        <f>BY512+CA512+CB512+CC512+CE512</f>
        <v>8277</v>
      </c>
      <c r="CG512" s="55">
        <f>BZ512+CE512</f>
        <v>0</v>
      </c>
      <c r="CH512" s="106"/>
      <c r="CI512" s="56">
        <v>-1</v>
      </c>
      <c r="CJ512" s="106"/>
      <c r="CK512" s="106"/>
      <c r="CL512" s="106"/>
      <c r="CM512" s="106"/>
      <c r="CN512" s="106"/>
      <c r="CO512" s="55">
        <f>CF512+CH512+CI512+CJ512+CM512+CN512</f>
        <v>8276</v>
      </c>
      <c r="CP512" s="55">
        <f>CG512+CN512</f>
        <v>0</v>
      </c>
      <c r="CQ512" s="55"/>
      <c r="CR512" s="106"/>
      <c r="CS512" s="106"/>
      <c r="CT512" s="106"/>
      <c r="CU512" s="106"/>
      <c r="CV512" s="106"/>
      <c r="CW512" s="55">
        <f>CO512+CQ512+CR512+CS512+CT512+CU512+CV512</f>
        <v>8276</v>
      </c>
      <c r="CX512" s="55">
        <f>CP512+CV512</f>
        <v>0</v>
      </c>
      <c r="CY512" s="55"/>
      <c r="CZ512" s="106"/>
      <c r="DA512" s="106"/>
      <c r="DB512" s="106"/>
      <c r="DC512" s="106"/>
      <c r="DD512" s="106"/>
      <c r="DE512" s="55">
        <f>CW512+CY512+CZ512+DA512+DB512+DC512+DD512</f>
        <v>8276</v>
      </c>
      <c r="DF512" s="55">
        <f>CX512+DD512</f>
        <v>0</v>
      </c>
    </row>
    <row r="513" spans="1:110" s="18" customFormat="1" ht="79.5" customHeight="1">
      <c r="A513" s="63" t="s">
        <v>178</v>
      </c>
      <c r="B513" s="64" t="s">
        <v>143</v>
      </c>
      <c r="C513" s="64" t="s">
        <v>153</v>
      </c>
      <c r="D513" s="65" t="s">
        <v>399</v>
      </c>
      <c r="E513" s="64"/>
      <c r="F513" s="55"/>
      <c r="G513" s="55"/>
      <c r="H513" s="73"/>
      <c r="I513" s="73"/>
      <c r="J513" s="73"/>
      <c r="K513" s="73"/>
      <c r="L513" s="73"/>
      <c r="M513" s="55"/>
      <c r="N513" s="55"/>
      <c r="O513" s="55"/>
      <c r="P513" s="55"/>
      <c r="Q513" s="55"/>
      <c r="R513" s="106"/>
      <c r="S513" s="106"/>
      <c r="T513" s="55"/>
      <c r="U513" s="55"/>
      <c r="V513" s="106"/>
      <c r="W513" s="106"/>
      <c r="X513" s="55"/>
      <c r="Y513" s="55"/>
      <c r="Z513" s="106"/>
      <c r="AA513" s="55"/>
      <c r="AB513" s="55"/>
      <c r="AC513" s="106"/>
      <c r="AD513" s="106"/>
      <c r="AE513" s="106"/>
      <c r="AF513" s="55"/>
      <c r="AG513" s="106"/>
      <c r="AH513" s="55"/>
      <c r="AI513" s="106"/>
      <c r="AJ513" s="106"/>
      <c r="AK513" s="55"/>
      <c r="AL513" s="55"/>
      <c r="AM513" s="55">
        <f t="shared" ref="AM513:AZ513" si="806">AM514</f>
        <v>101</v>
      </c>
      <c r="AN513" s="55">
        <f t="shared" si="806"/>
        <v>101</v>
      </c>
      <c r="AO513" s="55">
        <f t="shared" si="806"/>
        <v>0</v>
      </c>
      <c r="AP513" s="55">
        <f t="shared" si="806"/>
        <v>0</v>
      </c>
      <c r="AQ513" s="55">
        <f t="shared" si="806"/>
        <v>101</v>
      </c>
      <c r="AR513" s="55">
        <f t="shared" si="806"/>
        <v>0</v>
      </c>
      <c r="AS513" s="55">
        <f t="shared" si="806"/>
        <v>0</v>
      </c>
      <c r="AT513" s="55">
        <f t="shared" si="806"/>
        <v>101</v>
      </c>
      <c r="AU513" s="55">
        <f t="shared" si="806"/>
        <v>0</v>
      </c>
      <c r="AV513" s="55">
        <f t="shared" si="806"/>
        <v>0</v>
      </c>
      <c r="AW513" s="55">
        <f t="shared" si="806"/>
        <v>0</v>
      </c>
      <c r="AX513" s="55">
        <f t="shared" si="806"/>
        <v>0</v>
      </c>
      <c r="AY513" s="55">
        <f t="shared" si="806"/>
        <v>101</v>
      </c>
      <c r="AZ513" s="55">
        <f t="shared" si="806"/>
        <v>0</v>
      </c>
      <c r="BA513" s="55">
        <f t="shared" ref="BA513:BS513" si="807">BA514+BA515</f>
        <v>0</v>
      </c>
      <c r="BB513" s="55">
        <f t="shared" si="807"/>
        <v>0</v>
      </c>
      <c r="BC513" s="55">
        <f t="shared" si="807"/>
        <v>76966</v>
      </c>
      <c r="BD513" s="55">
        <f t="shared" si="807"/>
        <v>0</v>
      </c>
      <c r="BE513" s="55">
        <f t="shared" si="807"/>
        <v>77067</v>
      </c>
      <c r="BF513" s="55">
        <f t="shared" si="807"/>
        <v>0</v>
      </c>
      <c r="BG513" s="55">
        <f t="shared" si="807"/>
        <v>2112</v>
      </c>
      <c r="BH513" s="55">
        <f t="shared" si="807"/>
        <v>0</v>
      </c>
      <c r="BI513" s="55">
        <f t="shared" si="807"/>
        <v>0</v>
      </c>
      <c r="BJ513" s="55">
        <f t="shared" si="807"/>
        <v>0</v>
      </c>
      <c r="BK513" s="55">
        <f t="shared" si="807"/>
        <v>0</v>
      </c>
      <c r="BL513" s="55">
        <f t="shared" si="807"/>
        <v>79179</v>
      </c>
      <c r="BM513" s="55">
        <f t="shared" si="807"/>
        <v>0</v>
      </c>
      <c r="BN513" s="55">
        <f t="shared" si="807"/>
        <v>0</v>
      </c>
      <c r="BO513" s="55">
        <f t="shared" si="807"/>
        <v>0</v>
      </c>
      <c r="BP513" s="55">
        <f t="shared" si="807"/>
        <v>0</v>
      </c>
      <c r="BQ513" s="55">
        <f t="shared" si="807"/>
        <v>0</v>
      </c>
      <c r="BR513" s="55">
        <f t="shared" si="807"/>
        <v>79179</v>
      </c>
      <c r="BS513" s="55">
        <f t="shared" si="807"/>
        <v>0</v>
      </c>
      <c r="BT513" s="55">
        <f t="shared" ref="BT513:DF513" si="808">BT514+BT515</f>
        <v>0</v>
      </c>
      <c r="BU513" s="55">
        <f>BU514+BU515</f>
        <v>0</v>
      </c>
      <c r="BV513" s="55">
        <f>BV514+BV515</f>
        <v>-166</v>
      </c>
      <c r="BW513" s="55">
        <f>BW514+BW515</f>
        <v>0</v>
      </c>
      <c r="BX513" s="55">
        <f>BX514+BX515</f>
        <v>0</v>
      </c>
      <c r="BY513" s="55">
        <f t="shared" si="808"/>
        <v>79013</v>
      </c>
      <c r="BZ513" s="55">
        <f t="shared" si="808"/>
        <v>0</v>
      </c>
      <c r="CA513" s="55">
        <f t="shared" si="808"/>
        <v>0</v>
      </c>
      <c r="CB513" s="55">
        <f t="shared" si="808"/>
        <v>-103</v>
      </c>
      <c r="CC513" s="55">
        <f t="shared" si="808"/>
        <v>0</v>
      </c>
      <c r="CD513" s="55">
        <f>CD514+CD515</f>
        <v>0</v>
      </c>
      <c r="CE513" s="55">
        <f t="shared" si="808"/>
        <v>0</v>
      </c>
      <c r="CF513" s="55">
        <f t="shared" si="808"/>
        <v>78910</v>
      </c>
      <c r="CG513" s="55">
        <f t="shared" si="808"/>
        <v>0</v>
      </c>
      <c r="CH513" s="55">
        <f t="shared" si="808"/>
        <v>0</v>
      </c>
      <c r="CI513" s="55">
        <f t="shared" si="808"/>
        <v>-980</v>
      </c>
      <c r="CJ513" s="55">
        <f t="shared" si="808"/>
        <v>-112</v>
      </c>
      <c r="CK513" s="55"/>
      <c r="CL513" s="55"/>
      <c r="CM513" s="55">
        <f t="shared" si="808"/>
        <v>0</v>
      </c>
      <c r="CN513" s="55">
        <f t="shared" si="808"/>
        <v>0</v>
      </c>
      <c r="CO513" s="55">
        <f t="shared" si="808"/>
        <v>77818</v>
      </c>
      <c r="CP513" s="55">
        <f t="shared" si="808"/>
        <v>0</v>
      </c>
      <c r="CQ513" s="55">
        <f t="shared" si="808"/>
        <v>0</v>
      </c>
      <c r="CR513" s="55">
        <f t="shared" si="808"/>
        <v>-40</v>
      </c>
      <c r="CS513" s="55">
        <f t="shared" si="808"/>
        <v>-461</v>
      </c>
      <c r="CT513" s="55">
        <f t="shared" si="808"/>
        <v>0</v>
      </c>
      <c r="CU513" s="55">
        <f t="shared" si="808"/>
        <v>0</v>
      </c>
      <c r="CV513" s="55">
        <f t="shared" si="808"/>
        <v>0</v>
      </c>
      <c r="CW513" s="55">
        <f t="shared" si="808"/>
        <v>77317</v>
      </c>
      <c r="CX513" s="55">
        <f t="shared" si="808"/>
        <v>0</v>
      </c>
      <c r="CY513" s="55">
        <f t="shared" si="808"/>
        <v>0</v>
      </c>
      <c r="CZ513" s="55">
        <f t="shared" si="808"/>
        <v>0</v>
      </c>
      <c r="DA513" s="55">
        <f t="shared" si="808"/>
        <v>0</v>
      </c>
      <c r="DB513" s="55">
        <f t="shared" si="808"/>
        <v>0</v>
      </c>
      <c r="DC513" s="55">
        <f t="shared" si="808"/>
        <v>0</v>
      </c>
      <c r="DD513" s="55">
        <f t="shared" si="808"/>
        <v>0</v>
      </c>
      <c r="DE513" s="55">
        <f t="shared" si="808"/>
        <v>77317</v>
      </c>
      <c r="DF513" s="55">
        <f t="shared" si="808"/>
        <v>0</v>
      </c>
    </row>
    <row r="514" spans="1:110" s="18" customFormat="1" ht="55.5" customHeight="1">
      <c r="A514" s="63" t="s">
        <v>144</v>
      </c>
      <c r="B514" s="64" t="s">
        <v>143</v>
      </c>
      <c r="C514" s="64" t="s">
        <v>153</v>
      </c>
      <c r="D514" s="65" t="s">
        <v>399</v>
      </c>
      <c r="E514" s="64" t="s">
        <v>145</v>
      </c>
      <c r="F514" s="55"/>
      <c r="G514" s="55"/>
      <c r="H514" s="73"/>
      <c r="I514" s="73"/>
      <c r="J514" s="73"/>
      <c r="K514" s="73"/>
      <c r="L514" s="73"/>
      <c r="M514" s="55"/>
      <c r="N514" s="55"/>
      <c r="O514" s="55"/>
      <c r="P514" s="55"/>
      <c r="Q514" s="55"/>
      <c r="R514" s="106"/>
      <c r="S514" s="106"/>
      <c r="T514" s="55"/>
      <c r="U514" s="55"/>
      <c r="V514" s="106"/>
      <c r="W514" s="106"/>
      <c r="X514" s="55"/>
      <c r="Y514" s="55"/>
      <c r="Z514" s="106"/>
      <c r="AA514" s="55"/>
      <c r="AB514" s="55"/>
      <c r="AC514" s="106"/>
      <c r="AD514" s="106"/>
      <c r="AE514" s="106"/>
      <c r="AF514" s="55"/>
      <c r="AG514" s="106"/>
      <c r="AH514" s="55"/>
      <c r="AI514" s="106"/>
      <c r="AJ514" s="106"/>
      <c r="AK514" s="55"/>
      <c r="AL514" s="55"/>
      <c r="AM514" s="55">
        <f>AN514-AK514</f>
        <v>101</v>
      </c>
      <c r="AN514" s="55">
        <v>101</v>
      </c>
      <c r="AO514" s="106"/>
      <c r="AP514" s="106"/>
      <c r="AQ514" s="55">
        <f>AN514+AP514</f>
        <v>101</v>
      </c>
      <c r="AR514" s="55">
        <f>AO514</f>
        <v>0</v>
      </c>
      <c r="AS514" s="106"/>
      <c r="AT514" s="55">
        <f>AQ514+AS514</f>
        <v>101</v>
      </c>
      <c r="AU514" s="56">
        <f>AR514</f>
        <v>0</v>
      </c>
      <c r="AV514" s="106"/>
      <c r="AW514" s="106"/>
      <c r="AX514" s="106"/>
      <c r="AY514" s="55">
        <f>AT514+AV514+AW514+AX514</f>
        <v>101</v>
      </c>
      <c r="AZ514" s="55">
        <f>AU514+AX514</f>
        <v>0</v>
      </c>
      <c r="BA514" s="106"/>
      <c r="BB514" s="106"/>
      <c r="BC514" s="55">
        <f>51328+2535+3327</f>
        <v>57190</v>
      </c>
      <c r="BD514" s="106"/>
      <c r="BE514" s="55">
        <f>AY514+BA514+BB514+BC514+BD514</f>
        <v>57291</v>
      </c>
      <c r="BF514" s="55">
        <f>AZ514+BD514</f>
        <v>0</v>
      </c>
      <c r="BG514" s="55">
        <v>2112</v>
      </c>
      <c r="BH514" s="55"/>
      <c r="BI514" s="108"/>
      <c r="BJ514" s="108"/>
      <c r="BK514" s="108"/>
      <c r="BL514" s="55">
        <f>BE514+BG514+BH514+BI514+BJ514+BK514</f>
        <v>59403</v>
      </c>
      <c r="BM514" s="55">
        <f>BF514+BK514</f>
        <v>0</v>
      </c>
      <c r="BN514" s="106"/>
      <c r="BO514" s="106"/>
      <c r="BP514" s="106"/>
      <c r="BQ514" s="106"/>
      <c r="BR514" s="55">
        <f>BL514+BN514+BO514+BP514+BQ514</f>
        <v>59403</v>
      </c>
      <c r="BS514" s="55">
        <f>BM514+BQ514</f>
        <v>0</v>
      </c>
      <c r="BT514" s="55"/>
      <c r="BU514" s="55"/>
      <c r="BV514" s="55">
        <f>-110-56</f>
        <v>-166</v>
      </c>
      <c r="BW514" s="107"/>
      <c r="BX514" s="107"/>
      <c r="BY514" s="55">
        <f>BR514+BT514+BU514+BV514+BW514+BX514</f>
        <v>59237</v>
      </c>
      <c r="BZ514" s="55">
        <f>BS514+BX514</f>
        <v>0</v>
      </c>
      <c r="CA514" s="106"/>
      <c r="CB514" s="56">
        <f>-102-1</f>
        <v>-103</v>
      </c>
      <c r="CC514" s="106"/>
      <c r="CD514" s="106"/>
      <c r="CE514" s="106"/>
      <c r="CF514" s="55">
        <f>BY514+CA514+CB514+CC514+CE514</f>
        <v>59134</v>
      </c>
      <c r="CG514" s="55">
        <f>BZ514+CE514</f>
        <v>0</v>
      </c>
      <c r="CH514" s="106"/>
      <c r="CI514" s="56">
        <v>-980</v>
      </c>
      <c r="CJ514" s="56">
        <v>-112</v>
      </c>
      <c r="CK514" s="56"/>
      <c r="CL514" s="56"/>
      <c r="CM514" s="106"/>
      <c r="CN514" s="106"/>
      <c r="CO514" s="55">
        <f>CF514+CH514+CI514+CJ514+CM514+CN514</f>
        <v>58042</v>
      </c>
      <c r="CP514" s="55">
        <f>CG514+CN514</f>
        <v>0</v>
      </c>
      <c r="CQ514" s="55"/>
      <c r="CR514" s="56">
        <v>-40</v>
      </c>
      <c r="CS514" s="56">
        <v>-461</v>
      </c>
      <c r="CT514" s="106"/>
      <c r="CU514" s="106"/>
      <c r="CV514" s="106"/>
      <c r="CW514" s="55">
        <f>CO514+CQ514+CR514+CS514+CT514+CU514+CV514</f>
        <v>57541</v>
      </c>
      <c r="CX514" s="55">
        <f>CP514+CV514</f>
        <v>0</v>
      </c>
      <c r="CY514" s="55"/>
      <c r="CZ514" s="106"/>
      <c r="DA514" s="106"/>
      <c r="DB514" s="106"/>
      <c r="DC514" s="106"/>
      <c r="DD514" s="106"/>
      <c r="DE514" s="55">
        <f>CW514+CY514+CZ514+DA514+DB514+DC514+DD514</f>
        <v>57541</v>
      </c>
      <c r="DF514" s="55">
        <f>CX514+DD514</f>
        <v>0</v>
      </c>
    </row>
    <row r="515" spans="1:110" s="18" customFormat="1" ht="180" customHeight="1">
      <c r="A515" s="63" t="s">
        <v>575</v>
      </c>
      <c r="B515" s="64" t="s">
        <v>143</v>
      </c>
      <c r="C515" s="64" t="s">
        <v>153</v>
      </c>
      <c r="D515" s="65" t="s">
        <v>554</v>
      </c>
      <c r="E515" s="64"/>
      <c r="F515" s="55"/>
      <c r="G515" s="55"/>
      <c r="H515" s="73"/>
      <c r="I515" s="73"/>
      <c r="J515" s="73"/>
      <c r="K515" s="73"/>
      <c r="L515" s="73"/>
      <c r="M515" s="55"/>
      <c r="N515" s="55"/>
      <c r="O515" s="55"/>
      <c r="P515" s="55"/>
      <c r="Q515" s="55"/>
      <c r="R515" s="106"/>
      <c r="S515" s="106"/>
      <c r="T515" s="55"/>
      <c r="U515" s="55"/>
      <c r="V515" s="106"/>
      <c r="W515" s="106"/>
      <c r="X515" s="55"/>
      <c r="Y515" s="55"/>
      <c r="Z515" s="106"/>
      <c r="AA515" s="55"/>
      <c r="AB515" s="55"/>
      <c r="AC515" s="106"/>
      <c r="AD515" s="106"/>
      <c r="AE515" s="106"/>
      <c r="AF515" s="55"/>
      <c r="AG515" s="106"/>
      <c r="AH515" s="55"/>
      <c r="AI515" s="106"/>
      <c r="AJ515" s="106"/>
      <c r="AK515" s="55"/>
      <c r="AL515" s="55"/>
      <c r="AM515" s="55"/>
      <c r="AN515" s="55"/>
      <c r="AO515" s="106"/>
      <c r="AP515" s="106"/>
      <c r="AQ515" s="55"/>
      <c r="AR515" s="55"/>
      <c r="AS515" s="106"/>
      <c r="AT515" s="55"/>
      <c r="AU515" s="56"/>
      <c r="AV515" s="106"/>
      <c r="AW515" s="106"/>
      <c r="AX515" s="106"/>
      <c r="AY515" s="55"/>
      <c r="AZ515" s="55"/>
      <c r="BA515" s="106">
        <f t="shared" ref="BA515:DF515" si="809">BA516</f>
        <v>0</v>
      </c>
      <c r="BB515" s="106">
        <f t="shared" si="809"/>
        <v>0</v>
      </c>
      <c r="BC515" s="55">
        <f t="shared" si="809"/>
        <v>19776</v>
      </c>
      <c r="BD515" s="55">
        <f t="shared" si="809"/>
        <v>0</v>
      </c>
      <c r="BE515" s="55">
        <f t="shared" si="809"/>
        <v>19776</v>
      </c>
      <c r="BF515" s="55">
        <f t="shared" si="809"/>
        <v>0</v>
      </c>
      <c r="BG515" s="55">
        <f t="shared" si="809"/>
        <v>0</v>
      </c>
      <c r="BH515" s="55">
        <f t="shared" si="809"/>
        <v>0</v>
      </c>
      <c r="BI515" s="55">
        <f t="shared" si="809"/>
        <v>0</v>
      </c>
      <c r="BJ515" s="55">
        <f t="shared" si="809"/>
        <v>0</v>
      </c>
      <c r="BK515" s="55">
        <f t="shared" si="809"/>
        <v>0</v>
      </c>
      <c r="BL515" s="55">
        <f t="shared" si="809"/>
        <v>19776</v>
      </c>
      <c r="BM515" s="55">
        <f t="shared" si="809"/>
        <v>0</v>
      </c>
      <c r="BN515" s="55">
        <f t="shared" si="809"/>
        <v>0</v>
      </c>
      <c r="BO515" s="55">
        <f t="shared" si="809"/>
        <v>0</v>
      </c>
      <c r="BP515" s="55">
        <f t="shared" si="809"/>
        <v>0</v>
      </c>
      <c r="BQ515" s="55">
        <f t="shared" si="809"/>
        <v>0</v>
      </c>
      <c r="BR515" s="55">
        <f t="shared" si="809"/>
        <v>19776</v>
      </c>
      <c r="BS515" s="55">
        <f t="shared" si="809"/>
        <v>0</v>
      </c>
      <c r="BT515" s="55">
        <f t="shared" si="809"/>
        <v>0</v>
      </c>
      <c r="BU515" s="55">
        <f t="shared" si="809"/>
        <v>0</v>
      </c>
      <c r="BV515" s="55">
        <f t="shared" si="809"/>
        <v>0</v>
      </c>
      <c r="BW515" s="55">
        <f t="shared" si="809"/>
        <v>0</v>
      </c>
      <c r="BX515" s="55">
        <f t="shared" si="809"/>
        <v>0</v>
      </c>
      <c r="BY515" s="55">
        <f t="shared" si="809"/>
        <v>19776</v>
      </c>
      <c r="BZ515" s="55">
        <f t="shared" si="809"/>
        <v>0</v>
      </c>
      <c r="CA515" s="55">
        <f t="shared" si="809"/>
        <v>0</v>
      </c>
      <c r="CB515" s="55">
        <f t="shared" si="809"/>
        <v>0</v>
      </c>
      <c r="CC515" s="55">
        <f t="shared" si="809"/>
        <v>0</v>
      </c>
      <c r="CD515" s="55">
        <f t="shared" si="809"/>
        <v>0</v>
      </c>
      <c r="CE515" s="55">
        <f t="shared" si="809"/>
        <v>0</v>
      </c>
      <c r="CF515" s="55">
        <f t="shared" si="809"/>
        <v>19776</v>
      </c>
      <c r="CG515" s="55">
        <f t="shared" si="809"/>
        <v>0</v>
      </c>
      <c r="CH515" s="55">
        <f t="shared" si="809"/>
        <v>0</v>
      </c>
      <c r="CI515" s="55">
        <f t="shared" si="809"/>
        <v>0</v>
      </c>
      <c r="CJ515" s="55">
        <f t="shared" si="809"/>
        <v>0</v>
      </c>
      <c r="CK515" s="55"/>
      <c r="CL515" s="55"/>
      <c r="CM515" s="55">
        <f t="shared" si="809"/>
        <v>0</v>
      </c>
      <c r="CN515" s="55">
        <f t="shared" si="809"/>
        <v>0</v>
      </c>
      <c r="CO515" s="55">
        <f t="shared" si="809"/>
        <v>19776</v>
      </c>
      <c r="CP515" s="55">
        <f t="shared" si="809"/>
        <v>0</v>
      </c>
      <c r="CQ515" s="55">
        <f t="shared" si="809"/>
        <v>0</v>
      </c>
      <c r="CR515" s="55">
        <f t="shared" si="809"/>
        <v>0</v>
      </c>
      <c r="CS515" s="55">
        <f t="shared" si="809"/>
        <v>0</v>
      </c>
      <c r="CT515" s="55">
        <f t="shared" si="809"/>
        <v>0</v>
      </c>
      <c r="CU515" s="55">
        <f t="shared" si="809"/>
        <v>0</v>
      </c>
      <c r="CV515" s="55">
        <f t="shared" si="809"/>
        <v>0</v>
      </c>
      <c r="CW515" s="55">
        <f t="shared" si="809"/>
        <v>19776</v>
      </c>
      <c r="CX515" s="55">
        <f t="shared" si="809"/>
        <v>0</v>
      </c>
      <c r="CY515" s="55">
        <f t="shared" si="809"/>
        <v>0</v>
      </c>
      <c r="CZ515" s="55">
        <f t="shared" si="809"/>
        <v>0</v>
      </c>
      <c r="DA515" s="55">
        <f t="shared" si="809"/>
        <v>0</v>
      </c>
      <c r="DB515" s="55">
        <f t="shared" si="809"/>
        <v>0</v>
      </c>
      <c r="DC515" s="55">
        <f t="shared" si="809"/>
        <v>0</v>
      </c>
      <c r="DD515" s="55">
        <f t="shared" si="809"/>
        <v>0</v>
      </c>
      <c r="DE515" s="55">
        <f t="shared" si="809"/>
        <v>19776</v>
      </c>
      <c r="DF515" s="55">
        <f t="shared" si="809"/>
        <v>0</v>
      </c>
    </row>
    <row r="516" spans="1:110" s="18" customFormat="1" ht="91.5" customHeight="1">
      <c r="A516" s="63" t="s">
        <v>284</v>
      </c>
      <c r="B516" s="64" t="s">
        <v>143</v>
      </c>
      <c r="C516" s="64" t="s">
        <v>153</v>
      </c>
      <c r="D516" s="65" t="s">
        <v>554</v>
      </c>
      <c r="E516" s="64" t="s">
        <v>150</v>
      </c>
      <c r="F516" s="55"/>
      <c r="G516" s="55"/>
      <c r="H516" s="73"/>
      <c r="I516" s="73"/>
      <c r="J516" s="73"/>
      <c r="K516" s="73"/>
      <c r="L516" s="73"/>
      <c r="M516" s="55"/>
      <c r="N516" s="55"/>
      <c r="O516" s="55"/>
      <c r="P516" s="55"/>
      <c r="Q516" s="55"/>
      <c r="R516" s="106"/>
      <c r="S516" s="106"/>
      <c r="T516" s="55"/>
      <c r="U516" s="55"/>
      <c r="V516" s="106"/>
      <c r="W516" s="106"/>
      <c r="X516" s="55"/>
      <c r="Y516" s="55"/>
      <c r="Z516" s="106"/>
      <c r="AA516" s="55"/>
      <c r="AB516" s="55"/>
      <c r="AC516" s="106"/>
      <c r="AD516" s="106"/>
      <c r="AE516" s="106"/>
      <c r="AF516" s="55"/>
      <c r="AG516" s="106"/>
      <c r="AH516" s="55"/>
      <c r="AI516" s="106"/>
      <c r="AJ516" s="106"/>
      <c r="AK516" s="55"/>
      <c r="AL516" s="55"/>
      <c r="AM516" s="55"/>
      <c r="AN516" s="55"/>
      <c r="AO516" s="106"/>
      <c r="AP516" s="106"/>
      <c r="AQ516" s="55"/>
      <c r="AR516" s="55"/>
      <c r="AS516" s="106"/>
      <c r="AT516" s="55"/>
      <c r="AU516" s="56"/>
      <c r="AV516" s="106"/>
      <c r="AW516" s="106"/>
      <c r="AX516" s="106"/>
      <c r="AY516" s="55"/>
      <c r="AZ516" s="55"/>
      <c r="BA516" s="106"/>
      <c r="BB516" s="106"/>
      <c r="BC516" s="55">
        <v>19776</v>
      </c>
      <c r="BD516" s="106"/>
      <c r="BE516" s="55">
        <f>AY516+BA516+BB516+BC516+BD516</f>
        <v>19776</v>
      </c>
      <c r="BF516" s="55">
        <f>AZ516+BD516</f>
        <v>0</v>
      </c>
      <c r="BG516" s="55"/>
      <c r="BH516" s="55"/>
      <c r="BI516" s="108"/>
      <c r="BJ516" s="108"/>
      <c r="BK516" s="108"/>
      <c r="BL516" s="55">
        <f>BE516+BG516+BH516+BI516+BJ516+BK516</f>
        <v>19776</v>
      </c>
      <c r="BM516" s="55">
        <f>BF516+BK516</f>
        <v>0</v>
      </c>
      <c r="BN516" s="106"/>
      <c r="BO516" s="106"/>
      <c r="BP516" s="106"/>
      <c r="BQ516" s="106"/>
      <c r="BR516" s="55">
        <f>BL516+BN516+BO516+BP516+BQ516</f>
        <v>19776</v>
      </c>
      <c r="BS516" s="55">
        <f>BM516+BQ516</f>
        <v>0</v>
      </c>
      <c r="BT516" s="55"/>
      <c r="BU516" s="55"/>
      <c r="BV516" s="55"/>
      <c r="BW516" s="107"/>
      <c r="BX516" s="107"/>
      <c r="BY516" s="55">
        <f>BR516+BT516+BU516+BV516+BW516+BX516</f>
        <v>19776</v>
      </c>
      <c r="BZ516" s="55">
        <f>BS516+BX516</f>
        <v>0</v>
      </c>
      <c r="CA516" s="106"/>
      <c r="CB516" s="106"/>
      <c r="CC516" s="106"/>
      <c r="CD516" s="106"/>
      <c r="CE516" s="106"/>
      <c r="CF516" s="55">
        <f>BY516+CA516+CB516+CC516+CE516</f>
        <v>19776</v>
      </c>
      <c r="CG516" s="55">
        <f>BZ516+CE516</f>
        <v>0</v>
      </c>
      <c r="CH516" s="106"/>
      <c r="CI516" s="106"/>
      <c r="CJ516" s="106"/>
      <c r="CK516" s="106"/>
      <c r="CL516" s="106"/>
      <c r="CM516" s="106"/>
      <c r="CN516" s="106"/>
      <c r="CO516" s="55">
        <f>CF516+CH516+CI516+CJ516+CM516+CN516</f>
        <v>19776</v>
      </c>
      <c r="CP516" s="55">
        <f>CG516+CN516</f>
        <v>0</v>
      </c>
      <c r="CQ516" s="55"/>
      <c r="CR516" s="106"/>
      <c r="CS516" s="106"/>
      <c r="CT516" s="106"/>
      <c r="CU516" s="106"/>
      <c r="CV516" s="106"/>
      <c r="CW516" s="55">
        <f>CO516+CQ516+CR516+CS516+CT516+CU516+CV516</f>
        <v>19776</v>
      </c>
      <c r="CX516" s="55">
        <f>CP516+CV516</f>
        <v>0</v>
      </c>
      <c r="CY516" s="55"/>
      <c r="CZ516" s="106"/>
      <c r="DA516" s="106"/>
      <c r="DB516" s="106"/>
      <c r="DC516" s="106"/>
      <c r="DD516" s="106"/>
      <c r="DE516" s="55">
        <f>CW516+CY516+CZ516+DA516+DB516+DC516+DD516</f>
        <v>19776</v>
      </c>
      <c r="DF516" s="55">
        <f>CX516+DD516</f>
        <v>0</v>
      </c>
    </row>
    <row r="517" spans="1:110" s="18" customFormat="1" ht="54" customHeight="1">
      <c r="A517" s="63" t="s">
        <v>442</v>
      </c>
      <c r="B517" s="64" t="s">
        <v>143</v>
      </c>
      <c r="C517" s="64" t="s">
        <v>153</v>
      </c>
      <c r="D517" s="65" t="s">
        <v>254</v>
      </c>
      <c r="E517" s="64"/>
      <c r="F517" s="55"/>
      <c r="G517" s="55"/>
      <c r="H517" s="73"/>
      <c r="I517" s="73"/>
      <c r="J517" s="73"/>
      <c r="K517" s="73"/>
      <c r="L517" s="73"/>
      <c r="M517" s="55"/>
      <c r="N517" s="55"/>
      <c r="O517" s="55"/>
      <c r="P517" s="55"/>
      <c r="Q517" s="55"/>
      <c r="R517" s="106"/>
      <c r="S517" s="106"/>
      <c r="T517" s="55"/>
      <c r="U517" s="55"/>
      <c r="V517" s="106"/>
      <c r="W517" s="106"/>
      <c r="X517" s="55"/>
      <c r="Y517" s="55"/>
      <c r="Z517" s="106"/>
      <c r="AA517" s="55"/>
      <c r="AB517" s="55"/>
      <c r="AC517" s="106"/>
      <c r="AD517" s="106"/>
      <c r="AE517" s="106"/>
      <c r="AF517" s="55"/>
      <c r="AG517" s="106"/>
      <c r="AH517" s="55"/>
      <c r="AI517" s="106"/>
      <c r="AJ517" s="106"/>
      <c r="AK517" s="55"/>
      <c r="AL517" s="55"/>
      <c r="AM517" s="55"/>
      <c r="AN517" s="55"/>
      <c r="AO517" s="106"/>
      <c r="AP517" s="106"/>
      <c r="AQ517" s="55"/>
      <c r="AR517" s="55"/>
      <c r="AS517" s="106"/>
      <c r="AT517" s="55"/>
      <c r="AU517" s="56"/>
      <c r="AV517" s="106"/>
      <c r="AW517" s="106"/>
      <c r="AX517" s="106"/>
      <c r="AY517" s="55"/>
      <c r="AZ517" s="55"/>
      <c r="BA517" s="106"/>
      <c r="BB517" s="106"/>
      <c r="BC517" s="55"/>
      <c r="BD517" s="106"/>
      <c r="BE517" s="55"/>
      <c r="BF517" s="55"/>
      <c r="BG517" s="55"/>
      <c r="BH517" s="55"/>
      <c r="BI517" s="108"/>
      <c r="BJ517" s="108"/>
      <c r="BK517" s="108"/>
      <c r="BL517" s="55"/>
      <c r="BM517" s="55"/>
      <c r="BN517" s="56">
        <f t="shared" ref="BN517:DF517" si="810">BN518</f>
        <v>750</v>
      </c>
      <c r="BO517" s="56">
        <f t="shared" si="810"/>
        <v>0</v>
      </c>
      <c r="BP517" s="56">
        <f t="shared" si="810"/>
        <v>0</v>
      </c>
      <c r="BQ517" s="56">
        <f t="shared" si="810"/>
        <v>0</v>
      </c>
      <c r="BR517" s="56">
        <f t="shared" si="810"/>
        <v>750</v>
      </c>
      <c r="BS517" s="56">
        <f t="shared" si="810"/>
        <v>0</v>
      </c>
      <c r="BT517" s="55">
        <f t="shared" si="810"/>
        <v>-500</v>
      </c>
      <c r="BU517" s="55">
        <f t="shared" si="810"/>
        <v>0</v>
      </c>
      <c r="BV517" s="55">
        <f t="shared" si="810"/>
        <v>0</v>
      </c>
      <c r="BW517" s="55">
        <f t="shared" si="810"/>
        <v>0</v>
      </c>
      <c r="BX517" s="55">
        <f t="shared" si="810"/>
        <v>0</v>
      </c>
      <c r="BY517" s="55">
        <f t="shared" si="810"/>
        <v>250</v>
      </c>
      <c r="BZ517" s="55">
        <f t="shared" si="810"/>
        <v>0</v>
      </c>
      <c r="CA517" s="55">
        <f t="shared" si="810"/>
        <v>0</v>
      </c>
      <c r="CB517" s="55">
        <f t="shared" si="810"/>
        <v>0</v>
      </c>
      <c r="CC517" s="55">
        <f t="shared" si="810"/>
        <v>0</v>
      </c>
      <c r="CD517" s="55">
        <f t="shared" si="810"/>
        <v>0</v>
      </c>
      <c r="CE517" s="55">
        <f t="shared" si="810"/>
        <v>0</v>
      </c>
      <c r="CF517" s="55">
        <f t="shared" si="810"/>
        <v>250</v>
      </c>
      <c r="CG517" s="55">
        <f t="shared" si="810"/>
        <v>0</v>
      </c>
      <c r="CH517" s="55">
        <f t="shared" si="810"/>
        <v>0</v>
      </c>
      <c r="CI517" s="55">
        <f t="shared" si="810"/>
        <v>0</v>
      </c>
      <c r="CJ517" s="55">
        <f t="shared" si="810"/>
        <v>0</v>
      </c>
      <c r="CK517" s="55"/>
      <c r="CL517" s="55"/>
      <c r="CM517" s="55">
        <f t="shared" si="810"/>
        <v>0</v>
      </c>
      <c r="CN517" s="55">
        <f t="shared" si="810"/>
        <v>0</v>
      </c>
      <c r="CO517" s="55">
        <f t="shared" si="810"/>
        <v>250</v>
      </c>
      <c r="CP517" s="55">
        <f t="shared" si="810"/>
        <v>0</v>
      </c>
      <c r="CQ517" s="55">
        <f t="shared" si="810"/>
        <v>0</v>
      </c>
      <c r="CR517" s="55">
        <f t="shared" si="810"/>
        <v>0</v>
      </c>
      <c r="CS517" s="55">
        <f t="shared" si="810"/>
        <v>0</v>
      </c>
      <c r="CT517" s="55">
        <f t="shared" si="810"/>
        <v>0</v>
      </c>
      <c r="CU517" s="55">
        <f t="shared" si="810"/>
        <v>0</v>
      </c>
      <c r="CV517" s="55">
        <f t="shared" si="810"/>
        <v>0</v>
      </c>
      <c r="CW517" s="55">
        <f t="shared" si="810"/>
        <v>250</v>
      </c>
      <c r="CX517" s="55">
        <f t="shared" si="810"/>
        <v>0</v>
      </c>
      <c r="CY517" s="55">
        <f t="shared" si="810"/>
        <v>0</v>
      </c>
      <c r="CZ517" s="55">
        <f t="shared" si="810"/>
        <v>0</v>
      </c>
      <c r="DA517" s="55">
        <f t="shared" si="810"/>
        <v>0</v>
      </c>
      <c r="DB517" s="55">
        <f t="shared" si="810"/>
        <v>0</v>
      </c>
      <c r="DC517" s="55">
        <f t="shared" si="810"/>
        <v>0</v>
      </c>
      <c r="DD517" s="55">
        <f t="shared" si="810"/>
        <v>0</v>
      </c>
      <c r="DE517" s="55">
        <f t="shared" si="810"/>
        <v>250</v>
      </c>
      <c r="DF517" s="55">
        <f t="shared" si="810"/>
        <v>0</v>
      </c>
    </row>
    <row r="518" spans="1:110" s="18" customFormat="1" ht="57" customHeight="1">
      <c r="A518" s="63" t="s">
        <v>144</v>
      </c>
      <c r="B518" s="64" t="s">
        <v>143</v>
      </c>
      <c r="C518" s="64" t="s">
        <v>153</v>
      </c>
      <c r="D518" s="65" t="s">
        <v>254</v>
      </c>
      <c r="E518" s="64" t="s">
        <v>145</v>
      </c>
      <c r="F518" s="55"/>
      <c r="G518" s="55"/>
      <c r="H518" s="73"/>
      <c r="I518" s="73"/>
      <c r="J518" s="73"/>
      <c r="K518" s="73"/>
      <c r="L518" s="73"/>
      <c r="M518" s="55"/>
      <c r="N518" s="55"/>
      <c r="O518" s="55"/>
      <c r="P518" s="55"/>
      <c r="Q518" s="55"/>
      <c r="R518" s="106"/>
      <c r="S518" s="106"/>
      <c r="T518" s="55"/>
      <c r="U518" s="55"/>
      <c r="V518" s="106"/>
      <c r="W518" s="106"/>
      <c r="X518" s="55"/>
      <c r="Y518" s="55"/>
      <c r="Z518" s="106"/>
      <c r="AA518" s="55"/>
      <c r="AB518" s="55"/>
      <c r="AC518" s="106"/>
      <c r="AD518" s="106"/>
      <c r="AE518" s="106"/>
      <c r="AF518" s="55"/>
      <c r="AG518" s="106"/>
      <c r="AH518" s="55"/>
      <c r="AI518" s="106"/>
      <c r="AJ518" s="106"/>
      <c r="AK518" s="55"/>
      <c r="AL518" s="55"/>
      <c r="AM518" s="55"/>
      <c r="AN518" s="55"/>
      <c r="AO518" s="106"/>
      <c r="AP518" s="106"/>
      <c r="AQ518" s="55"/>
      <c r="AR518" s="55"/>
      <c r="AS518" s="106"/>
      <c r="AT518" s="55"/>
      <c r="AU518" s="56"/>
      <c r="AV518" s="106"/>
      <c r="AW518" s="106"/>
      <c r="AX518" s="106"/>
      <c r="AY518" s="55"/>
      <c r="AZ518" s="55"/>
      <c r="BA518" s="106"/>
      <c r="BB518" s="106"/>
      <c r="BC518" s="55"/>
      <c r="BD518" s="106"/>
      <c r="BE518" s="55"/>
      <c r="BF518" s="55"/>
      <c r="BG518" s="55"/>
      <c r="BH518" s="55"/>
      <c r="BI518" s="108"/>
      <c r="BJ518" s="108"/>
      <c r="BK518" s="108"/>
      <c r="BL518" s="55"/>
      <c r="BM518" s="55"/>
      <c r="BN518" s="56">
        <v>750</v>
      </c>
      <c r="BO518" s="56"/>
      <c r="BP518" s="56"/>
      <c r="BQ518" s="56"/>
      <c r="BR518" s="55">
        <f>BL518+BN518+BO518+BP518+BQ518</f>
        <v>750</v>
      </c>
      <c r="BS518" s="55">
        <f>BM518+BQ518</f>
        <v>0</v>
      </c>
      <c r="BT518" s="55">
        <f>-500</f>
        <v>-500</v>
      </c>
      <c r="BU518" s="55"/>
      <c r="BV518" s="55"/>
      <c r="BW518" s="55"/>
      <c r="BX518" s="55"/>
      <c r="BY518" s="55">
        <f>BR518+BT518+BU518+BV518+BW518+BX518</f>
        <v>250</v>
      </c>
      <c r="BZ518" s="55">
        <f>BS518+BX518</f>
        <v>0</v>
      </c>
      <c r="CA518" s="106"/>
      <c r="CB518" s="106"/>
      <c r="CC518" s="106"/>
      <c r="CD518" s="106"/>
      <c r="CE518" s="106"/>
      <c r="CF518" s="55">
        <f>BY518+CA518+CB518+CC518+CE518</f>
        <v>250</v>
      </c>
      <c r="CG518" s="55">
        <f>BZ518+CE518</f>
        <v>0</v>
      </c>
      <c r="CH518" s="106"/>
      <c r="CI518" s="106"/>
      <c r="CJ518" s="106"/>
      <c r="CK518" s="106"/>
      <c r="CL518" s="106"/>
      <c r="CM518" s="106"/>
      <c r="CN518" s="106"/>
      <c r="CO518" s="55">
        <f>CF518+CH518+CI518+CJ518+CM518+CN518</f>
        <v>250</v>
      </c>
      <c r="CP518" s="55">
        <f>CG518+CN518</f>
        <v>0</v>
      </c>
      <c r="CQ518" s="55"/>
      <c r="CR518" s="106"/>
      <c r="CS518" s="106"/>
      <c r="CT518" s="106"/>
      <c r="CU518" s="106"/>
      <c r="CV518" s="106"/>
      <c r="CW518" s="55">
        <f>CO518+CQ518+CR518+CS518+CT518+CU518+CV518</f>
        <v>250</v>
      </c>
      <c r="CX518" s="55">
        <f>CP518+CV518</f>
        <v>0</v>
      </c>
      <c r="CY518" s="55"/>
      <c r="CZ518" s="106"/>
      <c r="DA518" s="106"/>
      <c r="DB518" s="106"/>
      <c r="DC518" s="106"/>
      <c r="DD518" s="106"/>
      <c r="DE518" s="55">
        <f>CW518+CY518+CZ518+DA518+DB518+DC518+DD518</f>
        <v>250</v>
      </c>
      <c r="DF518" s="55">
        <f>CX518+DD518</f>
        <v>0</v>
      </c>
    </row>
    <row r="519" spans="1:110" s="18" customFormat="1" ht="37.5" customHeight="1">
      <c r="A519" s="63" t="s">
        <v>200</v>
      </c>
      <c r="B519" s="64" t="s">
        <v>143</v>
      </c>
      <c r="C519" s="64" t="s">
        <v>153</v>
      </c>
      <c r="D519" s="65" t="s">
        <v>551</v>
      </c>
      <c r="E519" s="64"/>
      <c r="F519" s="55"/>
      <c r="G519" s="55"/>
      <c r="H519" s="73"/>
      <c r="I519" s="73"/>
      <c r="J519" s="73"/>
      <c r="K519" s="73"/>
      <c r="L519" s="73"/>
      <c r="M519" s="55"/>
      <c r="N519" s="55"/>
      <c r="O519" s="55"/>
      <c r="P519" s="55"/>
      <c r="Q519" s="55"/>
      <c r="R519" s="106"/>
      <c r="S519" s="106"/>
      <c r="T519" s="55"/>
      <c r="U519" s="55"/>
      <c r="V519" s="106"/>
      <c r="W519" s="106"/>
      <c r="X519" s="55"/>
      <c r="Y519" s="55"/>
      <c r="Z519" s="106"/>
      <c r="AA519" s="55"/>
      <c r="AB519" s="55"/>
      <c r="AC519" s="106"/>
      <c r="AD519" s="106"/>
      <c r="AE519" s="106"/>
      <c r="AF519" s="55"/>
      <c r="AG519" s="106"/>
      <c r="AH519" s="55"/>
      <c r="AI519" s="106"/>
      <c r="AJ519" s="106"/>
      <c r="AK519" s="55"/>
      <c r="AL519" s="55"/>
      <c r="AM519" s="55"/>
      <c r="AN519" s="55"/>
      <c r="AO519" s="106"/>
      <c r="AP519" s="106"/>
      <c r="AQ519" s="55"/>
      <c r="AR519" s="55"/>
      <c r="AS519" s="106"/>
      <c r="AT519" s="55"/>
      <c r="AU519" s="56"/>
      <c r="AV519" s="106"/>
      <c r="AW519" s="106"/>
      <c r="AX519" s="106"/>
      <c r="AY519" s="55"/>
      <c r="AZ519" s="55"/>
      <c r="BA519" s="56">
        <f t="shared" ref="BA519:DF519" si="811">BA520</f>
        <v>787</v>
      </c>
      <c r="BB519" s="56">
        <f t="shared" si="811"/>
        <v>0</v>
      </c>
      <c r="BC519" s="56">
        <f t="shared" si="811"/>
        <v>0</v>
      </c>
      <c r="BD519" s="56">
        <f t="shared" si="811"/>
        <v>0</v>
      </c>
      <c r="BE519" s="56">
        <f t="shared" si="811"/>
        <v>787</v>
      </c>
      <c r="BF519" s="56">
        <f t="shared" si="811"/>
        <v>0</v>
      </c>
      <c r="BG519" s="55">
        <f t="shared" si="811"/>
        <v>0</v>
      </c>
      <c r="BH519" s="55">
        <f t="shared" si="811"/>
        <v>0</v>
      </c>
      <c r="BI519" s="55">
        <f t="shared" si="811"/>
        <v>0</v>
      </c>
      <c r="BJ519" s="55">
        <f t="shared" si="811"/>
        <v>0</v>
      </c>
      <c r="BK519" s="55">
        <f t="shared" si="811"/>
        <v>0</v>
      </c>
      <c r="BL519" s="55">
        <f t="shared" si="811"/>
        <v>787</v>
      </c>
      <c r="BM519" s="55">
        <f t="shared" si="811"/>
        <v>0</v>
      </c>
      <c r="BN519" s="55">
        <f t="shared" si="811"/>
        <v>0</v>
      </c>
      <c r="BO519" s="55">
        <f t="shared" si="811"/>
        <v>0</v>
      </c>
      <c r="BP519" s="55">
        <f t="shared" si="811"/>
        <v>0</v>
      </c>
      <c r="BQ519" s="55">
        <f t="shared" si="811"/>
        <v>0</v>
      </c>
      <c r="BR519" s="55">
        <f t="shared" si="811"/>
        <v>787</v>
      </c>
      <c r="BS519" s="55">
        <f t="shared" si="811"/>
        <v>0</v>
      </c>
      <c r="BT519" s="55">
        <f t="shared" si="811"/>
        <v>165</v>
      </c>
      <c r="BU519" s="55">
        <f t="shared" si="811"/>
        <v>0</v>
      </c>
      <c r="BV519" s="55">
        <f t="shared" si="811"/>
        <v>0</v>
      </c>
      <c r="BW519" s="55">
        <f t="shared" si="811"/>
        <v>0</v>
      </c>
      <c r="BX519" s="55">
        <f t="shared" si="811"/>
        <v>0</v>
      </c>
      <c r="BY519" s="55">
        <f t="shared" si="811"/>
        <v>952</v>
      </c>
      <c r="BZ519" s="55">
        <f t="shared" si="811"/>
        <v>0</v>
      </c>
      <c r="CA519" s="55">
        <f t="shared" si="811"/>
        <v>0</v>
      </c>
      <c r="CB519" s="55">
        <f t="shared" si="811"/>
        <v>0</v>
      </c>
      <c r="CC519" s="55">
        <f t="shared" si="811"/>
        <v>0</v>
      </c>
      <c r="CD519" s="55">
        <f t="shared" si="811"/>
        <v>0</v>
      </c>
      <c r="CE519" s="55">
        <f t="shared" si="811"/>
        <v>0</v>
      </c>
      <c r="CF519" s="55">
        <f t="shared" si="811"/>
        <v>952</v>
      </c>
      <c r="CG519" s="55">
        <f t="shared" si="811"/>
        <v>0</v>
      </c>
      <c r="CH519" s="55">
        <f t="shared" si="811"/>
        <v>0</v>
      </c>
      <c r="CI519" s="55">
        <f t="shared" si="811"/>
        <v>0</v>
      </c>
      <c r="CJ519" s="55">
        <f t="shared" si="811"/>
        <v>0</v>
      </c>
      <c r="CK519" s="55"/>
      <c r="CL519" s="55"/>
      <c r="CM519" s="55">
        <f t="shared" si="811"/>
        <v>0</v>
      </c>
      <c r="CN519" s="55">
        <f t="shared" si="811"/>
        <v>0</v>
      </c>
      <c r="CO519" s="55">
        <f t="shared" si="811"/>
        <v>952</v>
      </c>
      <c r="CP519" s="55">
        <f t="shared" si="811"/>
        <v>0</v>
      </c>
      <c r="CQ519" s="55">
        <f t="shared" si="811"/>
        <v>0</v>
      </c>
      <c r="CR519" s="55">
        <f t="shared" si="811"/>
        <v>0</v>
      </c>
      <c r="CS519" s="55">
        <f t="shared" si="811"/>
        <v>0</v>
      </c>
      <c r="CT519" s="55">
        <f t="shared" si="811"/>
        <v>0</v>
      </c>
      <c r="CU519" s="55">
        <f t="shared" si="811"/>
        <v>0</v>
      </c>
      <c r="CV519" s="55">
        <f t="shared" si="811"/>
        <v>0</v>
      </c>
      <c r="CW519" s="55">
        <f t="shared" si="811"/>
        <v>952</v>
      </c>
      <c r="CX519" s="55">
        <f t="shared" si="811"/>
        <v>0</v>
      </c>
      <c r="CY519" s="55">
        <f t="shared" si="811"/>
        <v>0</v>
      </c>
      <c r="CZ519" s="55">
        <f t="shared" si="811"/>
        <v>0</v>
      </c>
      <c r="DA519" s="55">
        <f t="shared" si="811"/>
        <v>0</v>
      </c>
      <c r="DB519" s="55">
        <f t="shared" si="811"/>
        <v>0</v>
      </c>
      <c r="DC519" s="55">
        <f t="shared" si="811"/>
        <v>0</v>
      </c>
      <c r="DD519" s="55">
        <f t="shared" si="811"/>
        <v>0</v>
      </c>
      <c r="DE519" s="55">
        <f t="shared" si="811"/>
        <v>952</v>
      </c>
      <c r="DF519" s="55">
        <f t="shared" si="811"/>
        <v>0</v>
      </c>
    </row>
    <row r="520" spans="1:110" s="18" customFormat="1" ht="56.25" customHeight="1">
      <c r="A520" s="63" t="s">
        <v>144</v>
      </c>
      <c r="B520" s="64" t="s">
        <v>143</v>
      </c>
      <c r="C520" s="64" t="s">
        <v>153</v>
      </c>
      <c r="D520" s="65" t="s">
        <v>551</v>
      </c>
      <c r="E520" s="64" t="s">
        <v>145</v>
      </c>
      <c r="F520" s="55"/>
      <c r="G520" s="55"/>
      <c r="H520" s="73"/>
      <c r="I520" s="73"/>
      <c r="J520" s="73"/>
      <c r="K520" s="73"/>
      <c r="L520" s="73"/>
      <c r="M520" s="55"/>
      <c r="N520" s="55"/>
      <c r="O520" s="55"/>
      <c r="P520" s="55"/>
      <c r="Q520" s="55"/>
      <c r="R520" s="106"/>
      <c r="S520" s="106"/>
      <c r="T520" s="55"/>
      <c r="U520" s="55"/>
      <c r="V520" s="106"/>
      <c r="W520" s="106"/>
      <c r="X520" s="55"/>
      <c r="Y520" s="55"/>
      <c r="Z520" s="106"/>
      <c r="AA520" s="55"/>
      <c r="AB520" s="55"/>
      <c r="AC520" s="106"/>
      <c r="AD520" s="106"/>
      <c r="AE520" s="106"/>
      <c r="AF520" s="55"/>
      <c r="AG520" s="106"/>
      <c r="AH520" s="55"/>
      <c r="AI520" s="106"/>
      <c r="AJ520" s="106"/>
      <c r="AK520" s="55"/>
      <c r="AL520" s="55"/>
      <c r="AM520" s="55"/>
      <c r="AN520" s="55"/>
      <c r="AO520" s="106"/>
      <c r="AP520" s="106"/>
      <c r="AQ520" s="55"/>
      <c r="AR520" s="55"/>
      <c r="AS520" s="106"/>
      <c r="AT520" s="55"/>
      <c r="AU520" s="56"/>
      <c r="AV520" s="106"/>
      <c r="AW520" s="106"/>
      <c r="AX520" s="106"/>
      <c r="AY520" s="55"/>
      <c r="AZ520" s="55"/>
      <c r="BA520" s="56">
        <v>787</v>
      </c>
      <c r="BB520" s="56"/>
      <c r="BC520" s="56"/>
      <c r="BD520" s="56"/>
      <c r="BE520" s="55">
        <f>AY520+BA520+BB520+BC520+BD520</f>
        <v>787</v>
      </c>
      <c r="BF520" s="55">
        <f>AZ520+BD520</f>
        <v>0</v>
      </c>
      <c r="BG520" s="55"/>
      <c r="BH520" s="55"/>
      <c r="BI520" s="108"/>
      <c r="BJ520" s="108"/>
      <c r="BK520" s="108"/>
      <c r="BL520" s="55">
        <f>BE520+BG520+BH520+BI520+BJ520+BK520</f>
        <v>787</v>
      </c>
      <c r="BM520" s="55">
        <f>BF520+BK520</f>
        <v>0</v>
      </c>
      <c r="BN520" s="106"/>
      <c r="BO520" s="106"/>
      <c r="BP520" s="106"/>
      <c r="BQ520" s="106"/>
      <c r="BR520" s="55">
        <f>BL520+BN520+BO520+BP520+BQ520</f>
        <v>787</v>
      </c>
      <c r="BS520" s="55">
        <f>BM520+BQ520</f>
        <v>0</v>
      </c>
      <c r="BT520" s="55">
        <v>165</v>
      </c>
      <c r="BU520" s="55"/>
      <c r="BV520" s="55"/>
      <c r="BW520" s="107"/>
      <c r="BX520" s="107"/>
      <c r="BY520" s="55">
        <f>BR520+BT520+BU520+BV520+BW520+BX520</f>
        <v>952</v>
      </c>
      <c r="BZ520" s="55">
        <f>BS520+BX520</f>
        <v>0</v>
      </c>
      <c r="CA520" s="106"/>
      <c r="CB520" s="106"/>
      <c r="CC520" s="106"/>
      <c r="CD520" s="106"/>
      <c r="CE520" s="106"/>
      <c r="CF520" s="55">
        <f>BY520+CA520+CB520+CC520+CE520</f>
        <v>952</v>
      </c>
      <c r="CG520" s="55">
        <f>BZ520+CE520</f>
        <v>0</v>
      </c>
      <c r="CH520" s="106"/>
      <c r="CI520" s="106"/>
      <c r="CJ520" s="106"/>
      <c r="CK520" s="106"/>
      <c r="CL520" s="106"/>
      <c r="CM520" s="106"/>
      <c r="CN520" s="106"/>
      <c r="CO520" s="55">
        <f>CF520+CH520+CI520+CJ520+CM520+CN520</f>
        <v>952</v>
      </c>
      <c r="CP520" s="55">
        <f>CG520+CN520</f>
        <v>0</v>
      </c>
      <c r="CQ520" s="55"/>
      <c r="CR520" s="106"/>
      <c r="CS520" s="106"/>
      <c r="CT520" s="106"/>
      <c r="CU520" s="106"/>
      <c r="CV520" s="106"/>
      <c r="CW520" s="55">
        <f>CO520+CQ520+CR520+CS520+CT520+CU520+CV520</f>
        <v>952</v>
      </c>
      <c r="CX520" s="55">
        <f>CP520+CV520</f>
        <v>0</v>
      </c>
      <c r="CY520" s="55"/>
      <c r="CZ520" s="106"/>
      <c r="DA520" s="106"/>
      <c r="DB520" s="106"/>
      <c r="DC520" s="106"/>
      <c r="DD520" s="106"/>
      <c r="DE520" s="55">
        <f>CW520+CY520+CZ520+DA520+DB520+DC520+DD520</f>
        <v>952</v>
      </c>
      <c r="DF520" s="55">
        <f>CX520+DD520</f>
        <v>0</v>
      </c>
    </row>
    <row r="521" spans="1:110" ht="21.75" customHeight="1">
      <c r="A521" s="91"/>
      <c r="B521" s="92"/>
      <c r="C521" s="92"/>
      <c r="D521" s="93"/>
      <c r="E521" s="92"/>
      <c r="F521" s="38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1"/>
      <c r="AL521" s="41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38"/>
      <c r="BH521" s="38"/>
      <c r="BI521" s="38"/>
      <c r="BJ521" s="38"/>
      <c r="BK521" s="38"/>
      <c r="BL521" s="38"/>
      <c r="BM521" s="38"/>
      <c r="BN521" s="40"/>
      <c r="BO521" s="40"/>
      <c r="BP521" s="40"/>
      <c r="BQ521" s="40"/>
      <c r="BR521" s="40"/>
      <c r="BS521" s="40"/>
      <c r="BT521" s="41"/>
      <c r="BU521" s="41"/>
      <c r="BV521" s="41"/>
      <c r="BW521" s="41"/>
      <c r="BX521" s="41"/>
      <c r="BY521" s="41"/>
      <c r="BZ521" s="41"/>
      <c r="CA521" s="40"/>
      <c r="CB521" s="40"/>
      <c r="CC521" s="40"/>
      <c r="CD521" s="40"/>
      <c r="CE521" s="40"/>
      <c r="CF521" s="40"/>
      <c r="CG521" s="40"/>
      <c r="CH521" s="40"/>
      <c r="CI521" s="40"/>
      <c r="CJ521" s="40"/>
      <c r="CK521" s="40"/>
      <c r="CL521" s="40"/>
      <c r="CM521" s="40"/>
      <c r="CN521" s="40"/>
      <c r="CO521" s="40"/>
      <c r="CP521" s="40"/>
      <c r="CQ521" s="40"/>
      <c r="CR521" s="40"/>
      <c r="CS521" s="40"/>
      <c r="CT521" s="40"/>
      <c r="CU521" s="40"/>
      <c r="CV521" s="40"/>
      <c r="CW521" s="40"/>
      <c r="CX521" s="40"/>
      <c r="CY521" s="40"/>
      <c r="CZ521" s="40"/>
      <c r="DA521" s="40"/>
      <c r="DB521" s="40"/>
      <c r="DC521" s="40"/>
      <c r="DD521" s="40"/>
      <c r="DE521" s="40"/>
      <c r="DF521" s="40"/>
    </row>
    <row r="522" spans="1:110" s="8" customFormat="1" ht="20.25" customHeight="1">
      <c r="A522" s="42" t="s">
        <v>460</v>
      </c>
      <c r="B522" s="43" t="s">
        <v>89</v>
      </c>
      <c r="C522" s="43"/>
      <c r="D522" s="44"/>
      <c r="E522" s="43"/>
      <c r="F522" s="45">
        <f t="shared" ref="F522:AD522" si="812">F524+F558+F578</f>
        <v>224517</v>
      </c>
      <c r="G522" s="45">
        <f t="shared" si="812"/>
        <v>14721</v>
      </c>
      <c r="H522" s="45">
        <f t="shared" si="812"/>
        <v>239238</v>
      </c>
      <c r="I522" s="45">
        <f t="shared" si="812"/>
        <v>0</v>
      </c>
      <c r="J522" s="45">
        <f t="shared" si="812"/>
        <v>257511</v>
      </c>
      <c r="K522" s="45">
        <f t="shared" si="812"/>
        <v>0</v>
      </c>
      <c r="L522" s="45">
        <f t="shared" si="812"/>
        <v>0</v>
      </c>
      <c r="M522" s="45">
        <f t="shared" si="812"/>
        <v>257511</v>
      </c>
      <c r="N522" s="45">
        <f t="shared" si="812"/>
        <v>-103618</v>
      </c>
      <c r="O522" s="45">
        <f t="shared" si="812"/>
        <v>153893</v>
      </c>
      <c r="P522" s="45">
        <f t="shared" si="812"/>
        <v>0</v>
      </c>
      <c r="Q522" s="45">
        <f t="shared" si="812"/>
        <v>150699</v>
      </c>
      <c r="R522" s="45">
        <f t="shared" si="812"/>
        <v>0</v>
      </c>
      <c r="S522" s="45">
        <f t="shared" si="812"/>
        <v>0</v>
      </c>
      <c r="T522" s="45">
        <f t="shared" si="812"/>
        <v>153893</v>
      </c>
      <c r="U522" s="45">
        <f t="shared" si="812"/>
        <v>150699</v>
      </c>
      <c r="V522" s="45">
        <f t="shared" si="812"/>
        <v>0</v>
      </c>
      <c r="W522" s="45">
        <f t="shared" si="812"/>
        <v>0</v>
      </c>
      <c r="X522" s="45">
        <f t="shared" si="812"/>
        <v>153893</v>
      </c>
      <c r="Y522" s="45">
        <f t="shared" si="812"/>
        <v>150699</v>
      </c>
      <c r="Z522" s="45">
        <f t="shared" si="812"/>
        <v>0</v>
      </c>
      <c r="AA522" s="45">
        <f t="shared" si="812"/>
        <v>153893</v>
      </c>
      <c r="AB522" s="45">
        <f t="shared" si="812"/>
        <v>150699</v>
      </c>
      <c r="AC522" s="45">
        <f t="shared" si="812"/>
        <v>830</v>
      </c>
      <c r="AD522" s="45">
        <f t="shared" si="812"/>
        <v>0</v>
      </c>
      <c r="AE522" s="45"/>
      <c r="AF522" s="45">
        <f t="shared" ref="AF522:AU522" si="813">AF524+AF558+AF578</f>
        <v>154723</v>
      </c>
      <c r="AG522" s="45">
        <f t="shared" si="813"/>
        <v>0</v>
      </c>
      <c r="AH522" s="45">
        <f t="shared" si="813"/>
        <v>151529</v>
      </c>
      <c r="AI522" s="45">
        <f t="shared" si="813"/>
        <v>0</v>
      </c>
      <c r="AJ522" s="45">
        <f t="shared" si="813"/>
        <v>0</v>
      </c>
      <c r="AK522" s="45">
        <f t="shared" si="813"/>
        <v>154723</v>
      </c>
      <c r="AL522" s="45">
        <f t="shared" si="813"/>
        <v>0</v>
      </c>
      <c r="AM522" s="45">
        <f t="shared" si="813"/>
        <v>95162</v>
      </c>
      <c r="AN522" s="45">
        <f t="shared" si="813"/>
        <v>249885</v>
      </c>
      <c r="AO522" s="45">
        <f t="shared" si="813"/>
        <v>39540</v>
      </c>
      <c r="AP522" s="45">
        <f t="shared" si="813"/>
        <v>0</v>
      </c>
      <c r="AQ522" s="45">
        <f t="shared" si="813"/>
        <v>249885</v>
      </c>
      <c r="AR522" s="45">
        <f t="shared" si="813"/>
        <v>39540</v>
      </c>
      <c r="AS522" s="45">
        <f t="shared" si="813"/>
        <v>0</v>
      </c>
      <c r="AT522" s="45">
        <f t="shared" si="813"/>
        <v>249885</v>
      </c>
      <c r="AU522" s="45">
        <f t="shared" si="813"/>
        <v>39540</v>
      </c>
      <c r="AV522" s="45">
        <f>AV524+AV558+AV578</f>
        <v>6088</v>
      </c>
      <c r="AW522" s="45">
        <f>AW524+AW558+AW578</f>
        <v>0</v>
      </c>
      <c r="AX522" s="45">
        <f>AX524+AX558+AX578</f>
        <v>0</v>
      </c>
      <c r="AY522" s="45">
        <f>AY524+AY558+AY578</f>
        <v>255973</v>
      </c>
      <c r="AZ522" s="45">
        <f>AZ524+AZ558+AZ578</f>
        <v>39540</v>
      </c>
      <c r="BA522" s="45">
        <f t="shared" ref="BA522:BF522" si="814">BA524+BA558+BA578</f>
        <v>7900</v>
      </c>
      <c r="BB522" s="45">
        <f t="shared" si="814"/>
        <v>1416</v>
      </c>
      <c r="BC522" s="45">
        <f t="shared" si="814"/>
        <v>828</v>
      </c>
      <c r="BD522" s="45">
        <f t="shared" si="814"/>
        <v>0</v>
      </c>
      <c r="BE522" s="45">
        <f t="shared" si="814"/>
        <v>266117</v>
      </c>
      <c r="BF522" s="45">
        <f t="shared" si="814"/>
        <v>39540</v>
      </c>
      <c r="BG522" s="45">
        <f t="shared" ref="BG522:BM522" si="815">BG524+BG558+BG578</f>
        <v>400</v>
      </c>
      <c r="BH522" s="45">
        <f t="shared" si="815"/>
        <v>-171</v>
      </c>
      <c r="BI522" s="45">
        <f t="shared" si="815"/>
        <v>3474</v>
      </c>
      <c r="BJ522" s="45">
        <f t="shared" si="815"/>
        <v>0</v>
      </c>
      <c r="BK522" s="45">
        <f t="shared" si="815"/>
        <v>0</v>
      </c>
      <c r="BL522" s="45">
        <f t="shared" si="815"/>
        <v>269820</v>
      </c>
      <c r="BM522" s="45">
        <f t="shared" si="815"/>
        <v>39540</v>
      </c>
      <c r="BN522" s="45">
        <f t="shared" ref="BN522:BS522" si="816">BN524+BN558+BN578</f>
        <v>0</v>
      </c>
      <c r="BO522" s="45">
        <f t="shared" si="816"/>
        <v>530</v>
      </c>
      <c r="BP522" s="45">
        <f t="shared" si="816"/>
        <v>1417</v>
      </c>
      <c r="BQ522" s="45">
        <f t="shared" si="816"/>
        <v>12822</v>
      </c>
      <c r="BR522" s="45">
        <f t="shared" si="816"/>
        <v>284589</v>
      </c>
      <c r="BS522" s="45">
        <f t="shared" si="816"/>
        <v>52362</v>
      </c>
      <c r="BT522" s="45">
        <f t="shared" ref="BT522:CG522" si="817">BT524+BT558+BT578</f>
        <v>-348</v>
      </c>
      <c r="BU522" s="45">
        <f>BU524+BU558+BU578</f>
        <v>0</v>
      </c>
      <c r="BV522" s="45">
        <f>BV524+BV558+BV578</f>
        <v>-502</v>
      </c>
      <c r="BW522" s="45">
        <f>BW524+BW558+BW578</f>
        <v>1390</v>
      </c>
      <c r="BX522" s="45">
        <f>BX524+BX558+BX578</f>
        <v>1538</v>
      </c>
      <c r="BY522" s="45">
        <f t="shared" si="817"/>
        <v>286667</v>
      </c>
      <c r="BZ522" s="45">
        <f t="shared" si="817"/>
        <v>53900</v>
      </c>
      <c r="CA522" s="45">
        <f t="shared" si="817"/>
        <v>2384</v>
      </c>
      <c r="CB522" s="45">
        <f t="shared" si="817"/>
        <v>-273</v>
      </c>
      <c r="CC522" s="45">
        <f t="shared" si="817"/>
        <v>-188</v>
      </c>
      <c r="CD522" s="45">
        <f>CD524+CD558+CD578</f>
        <v>2197</v>
      </c>
      <c r="CE522" s="45">
        <f t="shared" si="817"/>
        <v>4627</v>
      </c>
      <c r="CF522" s="45">
        <f t="shared" si="817"/>
        <v>295414</v>
      </c>
      <c r="CG522" s="45">
        <f t="shared" si="817"/>
        <v>58527</v>
      </c>
      <c r="CH522" s="45">
        <f t="shared" ref="CH522:CP522" si="818">CH524+CH558+CH578</f>
        <v>0</v>
      </c>
      <c r="CI522" s="45">
        <f t="shared" si="818"/>
        <v>0</v>
      </c>
      <c r="CJ522" s="45">
        <f t="shared" si="818"/>
        <v>-78</v>
      </c>
      <c r="CK522" s="45">
        <f t="shared" si="818"/>
        <v>-61</v>
      </c>
      <c r="CL522" s="45">
        <f t="shared" si="818"/>
        <v>-5</v>
      </c>
      <c r="CM522" s="45">
        <f t="shared" si="818"/>
        <v>2000</v>
      </c>
      <c r="CN522" s="45">
        <f t="shared" si="818"/>
        <v>0</v>
      </c>
      <c r="CO522" s="45">
        <f t="shared" si="818"/>
        <v>297270</v>
      </c>
      <c r="CP522" s="45">
        <f t="shared" si="818"/>
        <v>58527</v>
      </c>
      <c r="CQ522" s="45">
        <f t="shared" ref="CQ522:CX522" si="819">CQ524+CQ558+CQ578</f>
        <v>0</v>
      </c>
      <c r="CR522" s="45">
        <f t="shared" si="819"/>
        <v>-319</v>
      </c>
      <c r="CS522" s="45">
        <f t="shared" si="819"/>
        <v>-219</v>
      </c>
      <c r="CT522" s="45">
        <f t="shared" si="819"/>
        <v>0</v>
      </c>
      <c r="CU522" s="45">
        <f t="shared" si="819"/>
        <v>0</v>
      </c>
      <c r="CV522" s="45">
        <f t="shared" si="819"/>
        <v>0</v>
      </c>
      <c r="CW522" s="45">
        <f t="shared" si="819"/>
        <v>296732</v>
      </c>
      <c r="CX522" s="45">
        <f t="shared" si="819"/>
        <v>58527</v>
      </c>
      <c r="CY522" s="45">
        <f t="shared" ref="CY522:DF522" si="820">CY524+CY558+CY578</f>
        <v>0</v>
      </c>
      <c r="CZ522" s="45">
        <f t="shared" si="820"/>
        <v>-945</v>
      </c>
      <c r="DA522" s="45">
        <f t="shared" si="820"/>
        <v>0</v>
      </c>
      <c r="DB522" s="45">
        <f t="shared" si="820"/>
        <v>0</v>
      </c>
      <c r="DC522" s="45">
        <f t="shared" si="820"/>
        <v>0</v>
      </c>
      <c r="DD522" s="45">
        <f t="shared" si="820"/>
        <v>0</v>
      </c>
      <c r="DE522" s="45">
        <f t="shared" si="820"/>
        <v>295787</v>
      </c>
      <c r="DF522" s="45">
        <f t="shared" si="820"/>
        <v>58527</v>
      </c>
    </row>
    <row r="523" spans="1:110" s="8" customFormat="1" ht="20.25">
      <c r="A523" s="42"/>
      <c r="B523" s="43"/>
      <c r="C523" s="43"/>
      <c r="D523" s="44"/>
      <c r="E523" s="43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120"/>
      <c r="AP523" s="120"/>
      <c r="AQ523" s="120"/>
      <c r="AR523" s="120"/>
      <c r="AS523" s="120"/>
      <c r="AT523" s="120"/>
      <c r="AU523" s="120"/>
      <c r="AV523" s="120"/>
      <c r="AW523" s="120"/>
      <c r="AX523" s="120"/>
      <c r="AY523" s="120"/>
      <c r="AZ523" s="120"/>
      <c r="BA523" s="120"/>
      <c r="BB523" s="120"/>
      <c r="BC523" s="120"/>
      <c r="BD523" s="120"/>
      <c r="BE523" s="120"/>
      <c r="BF523" s="120"/>
      <c r="BG523" s="122"/>
      <c r="BH523" s="122"/>
      <c r="BI523" s="122"/>
      <c r="BJ523" s="122"/>
      <c r="BK523" s="122"/>
      <c r="BL523" s="122"/>
      <c r="BM523" s="122"/>
      <c r="BN523" s="122"/>
      <c r="BO523" s="122"/>
      <c r="BP523" s="122"/>
      <c r="BQ523" s="122"/>
      <c r="BR523" s="122"/>
      <c r="BS523" s="122"/>
      <c r="BT523" s="121"/>
      <c r="BU523" s="121"/>
      <c r="BV523" s="121"/>
      <c r="BW523" s="121"/>
      <c r="BX523" s="121"/>
      <c r="BY523" s="121"/>
      <c r="BZ523" s="121"/>
      <c r="CA523" s="120"/>
      <c r="CB523" s="120"/>
      <c r="CC523" s="120"/>
      <c r="CD523" s="120"/>
      <c r="CE523" s="120"/>
      <c r="CF523" s="120"/>
      <c r="CG523" s="120"/>
      <c r="CH523" s="120"/>
      <c r="CI523" s="120"/>
      <c r="CJ523" s="120"/>
      <c r="CK523" s="120"/>
      <c r="CL523" s="120"/>
      <c r="CM523" s="120"/>
      <c r="CN523" s="120"/>
      <c r="CO523" s="120"/>
      <c r="CP523" s="120"/>
      <c r="CQ523" s="120"/>
      <c r="CR523" s="120"/>
      <c r="CS523" s="120"/>
      <c r="CT523" s="120"/>
      <c r="CU523" s="120"/>
      <c r="CV523" s="120"/>
      <c r="CW523" s="120"/>
      <c r="CX523" s="120"/>
      <c r="CY523" s="120"/>
      <c r="CZ523" s="120"/>
      <c r="DA523" s="120"/>
      <c r="DB523" s="120"/>
      <c r="DC523" s="120"/>
      <c r="DD523" s="120"/>
      <c r="DE523" s="120"/>
      <c r="DF523" s="120"/>
    </row>
    <row r="524" spans="1:110" s="8" customFormat="1" ht="20.25">
      <c r="A524" s="49" t="s">
        <v>90</v>
      </c>
      <c r="B524" s="50" t="s">
        <v>159</v>
      </c>
      <c r="C524" s="50" t="s">
        <v>134</v>
      </c>
      <c r="D524" s="61"/>
      <c r="E524" s="50"/>
      <c r="F524" s="62">
        <f t="shared" ref="F524:O524" si="821">F525+F527+F531+F533+F535+F537+F545</f>
        <v>218881</v>
      </c>
      <c r="G524" s="62">
        <f t="shared" si="821"/>
        <v>14525</v>
      </c>
      <c r="H524" s="62">
        <f t="shared" si="821"/>
        <v>233406</v>
      </c>
      <c r="I524" s="62">
        <f t="shared" si="821"/>
        <v>0</v>
      </c>
      <c r="J524" s="62">
        <f t="shared" si="821"/>
        <v>251244</v>
      </c>
      <c r="K524" s="62">
        <f t="shared" si="821"/>
        <v>0</v>
      </c>
      <c r="L524" s="62">
        <f t="shared" si="821"/>
        <v>0</v>
      </c>
      <c r="M524" s="62">
        <f t="shared" si="821"/>
        <v>251244</v>
      </c>
      <c r="N524" s="62">
        <f t="shared" si="821"/>
        <v>-101838</v>
      </c>
      <c r="O524" s="62">
        <f t="shared" si="821"/>
        <v>149406</v>
      </c>
      <c r="P524" s="62">
        <f t="shared" ref="P524:U524" si="822">P525+P527+P531+P533+P535+P537+P545</f>
        <v>0</v>
      </c>
      <c r="Q524" s="62">
        <f t="shared" si="822"/>
        <v>146212</v>
      </c>
      <c r="R524" s="62">
        <f t="shared" si="822"/>
        <v>0</v>
      </c>
      <c r="S524" s="62">
        <f t="shared" si="822"/>
        <v>0</v>
      </c>
      <c r="T524" s="62">
        <f t="shared" si="822"/>
        <v>149406</v>
      </c>
      <c r="U524" s="62">
        <f t="shared" si="822"/>
        <v>146212</v>
      </c>
      <c r="V524" s="62">
        <f t="shared" ref="V524:AB524" si="823">V525+V527+V531+V533+V535+V537+V545</f>
        <v>0</v>
      </c>
      <c r="W524" s="62">
        <f t="shared" si="823"/>
        <v>0</v>
      </c>
      <c r="X524" s="62">
        <f t="shared" si="823"/>
        <v>149406</v>
      </c>
      <c r="Y524" s="62">
        <f t="shared" si="823"/>
        <v>146212</v>
      </c>
      <c r="Z524" s="62">
        <f t="shared" si="823"/>
        <v>0</v>
      </c>
      <c r="AA524" s="62">
        <f t="shared" si="823"/>
        <v>149406</v>
      </c>
      <c r="AB524" s="62">
        <f t="shared" si="823"/>
        <v>146212</v>
      </c>
      <c r="AC524" s="62">
        <f>AC525+AC527+AC531+AC533+AC535+AC537+AC545</f>
        <v>830</v>
      </c>
      <c r="AD524" s="62">
        <f>AD525+AD527+AD531+AD533+AD535+AD537+AD545</f>
        <v>0</v>
      </c>
      <c r="AE524" s="62"/>
      <c r="AF524" s="62">
        <f t="shared" ref="AF524:AK524" si="824">AF525+AF527+AF531+AF533+AF535+AF537+AF545</f>
        <v>150236</v>
      </c>
      <c r="AG524" s="62">
        <f t="shared" si="824"/>
        <v>0</v>
      </c>
      <c r="AH524" s="62">
        <f t="shared" si="824"/>
        <v>147042</v>
      </c>
      <c r="AI524" s="62">
        <f t="shared" si="824"/>
        <v>0</v>
      </c>
      <c r="AJ524" s="62">
        <f t="shared" si="824"/>
        <v>0</v>
      </c>
      <c r="AK524" s="62">
        <f t="shared" si="824"/>
        <v>150236</v>
      </c>
      <c r="AL524" s="62">
        <f>AL525+AL527+AL531+AL533+AL535+AL537+AL545</f>
        <v>0</v>
      </c>
      <c r="AM524" s="62">
        <f t="shared" ref="AM524:AU524" si="825">AM525+AM527+AM531+AM533+AM535+AM537+AM545+AM551</f>
        <v>99649</v>
      </c>
      <c r="AN524" s="62">
        <f t="shared" si="825"/>
        <v>249885</v>
      </c>
      <c r="AO524" s="62">
        <f t="shared" si="825"/>
        <v>39540</v>
      </c>
      <c r="AP524" s="62">
        <f t="shared" si="825"/>
        <v>0</v>
      </c>
      <c r="AQ524" s="62">
        <f t="shared" si="825"/>
        <v>249885</v>
      </c>
      <c r="AR524" s="62">
        <f t="shared" si="825"/>
        <v>39540</v>
      </c>
      <c r="AS524" s="62">
        <f t="shared" si="825"/>
        <v>0</v>
      </c>
      <c r="AT524" s="62">
        <f t="shared" si="825"/>
        <v>249885</v>
      </c>
      <c r="AU524" s="62">
        <f t="shared" si="825"/>
        <v>39540</v>
      </c>
      <c r="AV524" s="62">
        <f>AV525+AV527+AV531+AV533+AV535+AV537+AV545+AV551</f>
        <v>6088</v>
      </c>
      <c r="AW524" s="62">
        <f>AW525+AW527+AW531+AW533+AW535+AW537+AW545+AW551</f>
        <v>0</v>
      </c>
      <c r="AX524" s="62">
        <f>AX525+AX527+AX531+AX533+AX535+AX537+AX545+AX551</f>
        <v>0</v>
      </c>
      <c r="AY524" s="62">
        <f>AY525+AY527+AY531+AY533+AY535+AY537+AY545+AY551</f>
        <v>255973</v>
      </c>
      <c r="AZ524" s="62">
        <f>AZ525+AZ527+AZ531+AZ533+AZ535+AZ537+AZ545+AZ551</f>
        <v>39540</v>
      </c>
      <c r="BA524" s="62">
        <f t="shared" ref="BA524:BF524" si="826">BA525+BA527+BA531+BA533+BA535+BA537+BA545+BA551</f>
        <v>3081</v>
      </c>
      <c r="BB524" s="62">
        <f t="shared" si="826"/>
        <v>1416</v>
      </c>
      <c r="BC524" s="62">
        <f t="shared" si="826"/>
        <v>-929</v>
      </c>
      <c r="BD524" s="62">
        <f t="shared" si="826"/>
        <v>0</v>
      </c>
      <c r="BE524" s="62">
        <f t="shared" si="826"/>
        <v>259541</v>
      </c>
      <c r="BF524" s="62">
        <f t="shared" si="826"/>
        <v>39540</v>
      </c>
      <c r="BG524" s="62">
        <f t="shared" ref="BG524:BM524" si="827">BG525+BG527+BG531+BG533+BG535+BG537+BG545+BG551</f>
        <v>400</v>
      </c>
      <c r="BH524" s="62">
        <f t="shared" si="827"/>
        <v>-171</v>
      </c>
      <c r="BI524" s="62">
        <f t="shared" si="827"/>
        <v>274</v>
      </c>
      <c r="BJ524" s="62">
        <f t="shared" si="827"/>
        <v>0</v>
      </c>
      <c r="BK524" s="62">
        <f t="shared" si="827"/>
        <v>0</v>
      </c>
      <c r="BL524" s="62">
        <f t="shared" si="827"/>
        <v>260044</v>
      </c>
      <c r="BM524" s="62">
        <f t="shared" si="827"/>
        <v>39540</v>
      </c>
      <c r="BN524" s="62">
        <f t="shared" ref="BN524:BS524" si="828">BN525+BN527+BN531+BN533+BN535+BN537+BN545+BN551</f>
        <v>0</v>
      </c>
      <c r="BO524" s="62">
        <f t="shared" si="828"/>
        <v>530</v>
      </c>
      <c r="BP524" s="62">
        <f t="shared" si="828"/>
        <v>1417</v>
      </c>
      <c r="BQ524" s="62">
        <f t="shared" si="828"/>
        <v>0</v>
      </c>
      <c r="BR524" s="62">
        <f t="shared" si="828"/>
        <v>261991</v>
      </c>
      <c r="BS524" s="62">
        <f t="shared" si="828"/>
        <v>39540</v>
      </c>
      <c r="BT524" s="62">
        <f t="shared" ref="BT524:CG524" si="829">BT525+BT527+BT531+BT533+BT535+BT537+BT545+BT551</f>
        <v>-483</v>
      </c>
      <c r="BU524" s="62">
        <f>BU525+BU527+BU531+BU533+BU535+BU537+BU545+BU551</f>
        <v>0</v>
      </c>
      <c r="BV524" s="62">
        <f>BV525+BV527+BV531+BV533+BV535+BV537+BV545+BV551</f>
        <v>-481</v>
      </c>
      <c r="BW524" s="62">
        <f>BW525+BW527+BW531+BW533+BW535+BW537+BW545+BW551</f>
        <v>1390</v>
      </c>
      <c r="BX524" s="62">
        <f>BX525+BX527+BX531+BX533+BX535+BX537+BX545+BX551</f>
        <v>1538</v>
      </c>
      <c r="BY524" s="62">
        <f t="shared" si="829"/>
        <v>263955</v>
      </c>
      <c r="BZ524" s="62">
        <f t="shared" si="829"/>
        <v>41078</v>
      </c>
      <c r="CA524" s="62">
        <f t="shared" si="829"/>
        <v>2384</v>
      </c>
      <c r="CB524" s="62">
        <f t="shared" si="829"/>
        <v>-174</v>
      </c>
      <c r="CC524" s="62">
        <f t="shared" si="829"/>
        <v>-188</v>
      </c>
      <c r="CD524" s="62">
        <f>CD525+CD527+CD531+CD533+CD535+CD537+CD545+CD551</f>
        <v>2197</v>
      </c>
      <c r="CE524" s="62">
        <f t="shared" si="829"/>
        <v>0</v>
      </c>
      <c r="CF524" s="62">
        <f t="shared" si="829"/>
        <v>268174</v>
      </c>
      <c r="CG524" s="62">
        <f t="shared" si="829"/>
        <v>41078</v>
      </c>
      <c r="CH524" s="62">
        <f t="shared" ref="CH524:CP524" si="830">CH525+CH527+CH531+CH533+CH535+CH537+CH545+CH551</f>
        <v>-120</v>
      </c>
      <c r="CI524" s="62">
        <f t="shared" si="830"/>
        <v>0</v>
      </c>
      <c r="CJ524" s="62">
        <f t="shared" si="830"/>
        <v>-12</v>
      </c>
      <c r="CK524" s="62">
        <f t="shared" si="830"/>
        <v>-61</v>
      </c>
      <c r="CL524" s="62">
        <f t="shared" si="830"/>
        <v>-5</v>
      </c>
      <c r="CM524" s="62">
        <f t="shared" si="830"/>
        <v>2000</v>
      </c>
      <c r="CN524" s="62">
        <f t="shared" si="830"/>
        <v>0</v>
      </c>
      <c r="CO524" s="62">
        <f t="shared" si="830"/>
        <v>269976</v>
      </c>
      <c r="CP524" s="62">
        <f t="shared" si="830"/>
        <v>41078</v>
      </c>
      <c r="CQ524" s="62">
        <f t="shared" ref="CQ524:CX524" si="831">CQ525+CQ527+CQ531+CQ533+CQ535+CQ537+CQ545+CQ551</f>
        <v>0</v>
      </c>
      <c r="CR524" s="62">
        <f t="shared" si="831"/>
        <v>-293</v>
      </c>
      <c r="CS524" s="62">
        <f t="shared" si="831"/>
        <v>-219</v>
      </c>
      <c r="CT524" s="62">
        <f t="shared" si="831"/>
        <v>0</v>
      </c>
      <c r="CU524" s="62">
        <f t="shared" si="831"/>
        <v>0</v>
      </c>
      <c r="CV524" s="62">
        <f t="shared" si="831"/>
        <v>0</v>
      </c>
      <c r="CW524" s="62">
        <f t="shared" si="831"/>
        <v>269464</v>
      </c>
      <c r="CX524" s="62">
        <f t="shared" si="831"/>
        <v>41078</v>
      </c>
      <c r="CY524" s="62">
        <f t="shared" ref="CY524:DF524" si="832">CY525+CY527+CY531+CY533+CY535+CY537+CY545+CY551</f>
        <v>0</v>
      </c>
      <c r="CZ524" s="62">
        <f t="shared" si="832"/>
        <v>-945</v>
      </c>
      <c r="DA524" s="62">
        <f t="shared" si="832"/>
        <v>0</v>
      </c>
      <c r="DB524" s="62">
        <f t="shared" si="832"/>
        <v>0</v>
      </c>
      <c r="DC524" s="62">
        <f t="shared" si="832"/>
        <v>0</v>
      </c>
      <c r="DD524" s="62">
        <f t="shared" si="832"/>
        <v>0</v>
      </c>
      <c r="DE524" s="62">
        <f t="shared" si="832"/>
        <v>268519</v>
      </c>
      <c r="DF524" s="62">
        <f t="shared" si="832"/>
        <v>41078</v>
      </c>
    </row>
    <row r="525" spans="1:110" s="8" customFormat="1" ht="57" customHeight="1">
      <c r="A525" s="63" t="s">
        <v>157</v>
      </c>
      <c r="B525" s="64" t="s">
        <v>159</v>
      </c>
      <c r="C525" s="64" t="s">
        <v>134</v>
      </c>
      <c r="D525" s="65" t="s">
        <v>42</v>
      </c>
      <c r="E525" s="64"/>
      <c r="F525" s="66">
        <f t="shared" ref="F525:AO525" si="833">F526</f>
        <v>19370</v>
      </c>
      <c r="G525" s="66">
        <f t="shared" si="833"/>
        <v>-16627</v>
      </c>
      <c r="H525" s="66">
        <f t="shared" si="833"/>
        <v>2743</v>
      </c>
      <c r="I525" s="66">
        <f t="shared" si="833"/>
        <v>0</v>
      </c>
      <c r="J525" s="66">
        <f t="shared" si="833"/>
        <v>2984</v>
      </c>
      <c r="K525" s="66">
        <f t="shared" si="833"/>
        <v>0</v>
      </c>
      <c r="L525" s="66">
        <f t="shared" si="833"/>
        <v>0</v>
      </c>
      <c r="M525" s="66">
        <f t="shared" si="833"/>
        <v>2984</v>
      </c>
      <c r="N525" s="66">
        <f t="shared" si="833"/>
        <v>210</v>
      </c>
      <c r="O525" s="66">
        <f t="shared" si="833"/>
        <v>3194</v>
      </c>
      <c r="P525" s="66">
        <f t="shared" si="833"/>
        <v>0</v>
      </c>
      <c r="Q525" s="66">
        <f t="shared" si="833"/>
        <v>0</v>
      </c>
      <c r="R525" s="66">
        <f t="shared" si="833"/>
        <v>0</v>
      </c>
      <c r="S525" s="66">
        <f t="shared" si="833"/>
        <v>0</v>
      </c>
      <c r="T525" s="66">
        <f t="shared" si="833"/>
        <v>3194</v>
      </c>
      <c r="U525" s="66">
        <f t="shared" si="833"/>
        <v>0</v>
      </c>
      <c r="V525" s="66">
        <f t="shared" si="833"/>
        <v>0</v>
      </c>
      <c r="W525" s="66">
        <f t="shared" si="833"/>
        <v>0</v>
      </c>
      <c r="X525" s="66">
        <f t="shared" si="833"/>
        <v>3194</v>
      </c>
      <c r="Y525" s="66">
        <f t="shared" si="833"/>
        <v>0</v>
      </c>
      <c r="Z525" s="66">
        <f t="shared" si="833"/>
        <v>0</v>
      </c>
      <c r="AA525" s="66">
        <f t="shared" si="833"/>
        <v>3194</v>
      </c>
      <c r="AB525" s="66">
        <f t="shared" si="833"/>
        <v>0</v>
      </c>
      <c r="AC525" s="66">
        <f t="shared" si="833"/>
        <v>0</v>
      </c>
      <c r="AD525" s="66">
        <f t="shared" si="833"/>
        <v>0</v>
      </c>
      <c r="AE525" s="66"/>
      <c r="AF525" s="66">
        <f t="shared" si="833"/>
        <v>3194</v>
      </c>
      <c r="AG525" s="66">
        <f t="shared" si="833"/>
        <v>0</v>
      </c>
      <c r="AH525" s="66">
        <f t="shared" si="833"/>
        <v>0</v>
      </c>
      <c r="AI525" s="66">
        <f t="shared" si="833"/>
        <v>0</v>
      </c>
      <c r="AJ525" s="66">
        <f t="shared" si="833"/>
        <v>0</v>
      </c>
      <c r="AK525" s="66">
        <f t="shared" si="833"/>
        <v>3194</v>
      </c>
      <c r="AL525" s="66">
        <f t="shared" si="833"/>
        <v>0</v>
      </c>
      <c r="AM525" s="66">
        <f t="shared" si="833"/>
        <v>-3194</v>
      </c>
      <c r="AN525" s="66">
        <f t="shared" si="833"/>
        <v>0</v>
      </c>
      <c r="AO525" s="66">
        <f t="shared" si="833"/>
        <v>0</v>
      </c>
      <c r="AP525" s="120"/>
      <c r="AQ525" s="120"/>
      <c r="AR525" s="120"/>
      <c r="AS525" s="120"/>
      <c r="AT525" s="120"/>
      <c r="AU525" s="120"/>
      <c r="AV525" s="55">
        <f>AV526</f>
        <v>6088</v>
      </c>
      <c r="AW525" s="56">
        <f>AW526</f>
        <v>0</v>
      </c>
      <c r="AX525" s="56">
        <f>AX526</f>
        <v>0</v>
      </c>
      <c r="AY525" s="55">
        <f>AY526</f>
        <v>6088</v>
      </c>
      <c r="AZ525" s="120">
        <f>AZ526</f>
        <v>0</v>
      </c>
      <c r="BA525" s="55">
        <f t="shared" ref="BA525:DF525" si="834">BA526</f>
        <v>-6038</v>
      </c>
      <c r="BB525" s="120">
        <f t="shared" si="834"/>
        <v>0</v>
      </c>
      <c r="BC525" s="120">
        <f t="shared" si="834"/>
        <v>0</v>
      </c>
      <c r="BD525" s="120">
        <f t="shared" si="834"/>
        <v>0</v>
      </c>
      <c r="BE525" s="55">
        <f t="shared" si="834"/>
        <v>50</v>
      </c>
      <c r="BF525" s="120">
        <f t="shared" si="834"/>
        <v>0</v>
      </c>
      <c r="BG525" s="122">
        <f t="shared" si="834"/>
        <v>0</v>
      </c>
      <c r="BH525" s="122">
        <f t="shared" si="834"/>
        <v>0</v>
      </c>
      <c r="BI525" s="122">
        <f t="shared" si="834"/>
        <v>0</v>
      </c>
      <c r="BJ525" s="122">
        <f t="shared" si="834"/>
        <v>0</v>
      </c>
      <c r="BK525" s="122">
        <f t="shared" si="834"/>
        <v>0</v>
      </c>
      <c r="BL525" s="55">
        <f t="shared" si="834"/>
        <v>50</v>
      </c>
      <c r="BM525" s="122">
        <f t="shared" si="834"/>
        <v>0</v>
      </c>
      <c r="BN525" s="122">
        <f t="shared" si="834"/>
        <v>0</v>
      </c>
      <c r="BO525" s="122">
        <f t="shared" si="834"/>
        <v>0</v>
      </c>
      <c r="BP525" s="122">
        <f t="shared" si="834"/>
        <v>0</v>
      </c>
      <c r="BQ525" s="122">
        <f t="shared" si="834"/>
        <v>0</v>
      </c>
      <c r="BR525" s="55">
        <f t="shared" si="834"/>
        <v>50</v>
      </c>
      <c r="BS525" s="122">
        <f t="shared" si="834"/>
        <v>0</v>
      </c>
      <c r="BT525" s="121">
        <f t="shared" si="834"/>
        <v>0</v>
      </c>
      <c r="BU525" s="121">
        <f t="shared" si="834"/>
        <v>0</v>
      </c>
      <c r="BV525" s="121">
        <f t="shared" si="834"/>
        <v>0</v>
      </c>
      <c r="BW525" s="121">
        <f t="shared" si="834"/>
        <v>0</v>
      </c>
      <c r="BX525" s="121">
        <f t="shared" si="834"/>
        <v>0</v>
      </c>
      <c r="BY525" s="55">
        <f t="shared" si="834"/>
        <v>50</v>
      </c>
      <c r="BZ525" s="55">
        <f t="shared" si="834"/>
        <v>0</v>
      </c>
      <c r="CA525" s="55">
        <f t="shared" si="834"/>
        <v>0</v>
      </c>
      <c r="CB525" s="55">
        <f t="shared" si="834"/>
        <v>0</v>
      </c>
      <c r="CC525" s="55">
        <f t="shared" si="834"/>
        <v>0</v>
      </c>
      <c r="CD525" s="55">
        <f t="shared" si="834"/>
        <v>0</v>
      </c>
      <c r="CE525" s="55">
        <f t="shared" si="834"/>
        <v>0</v>
      </c>
      <c r="CF525" s="55">
        <f t="shared" si="834"/>
        <v>50</v>
      </c>
      <c r="CG525" s="55">
        <f t="shared" si="834"/>
        <v>0</v>
      </c>
      <c r="CH525" s="55">
        <f t="shared" si="834"/>
        <v>0</v>
      </c>
      <c r="CI525" s="55">
        <f t="shared" si="834"/>
        <v>0</v>
      </c>
      <c r="CJ525" s="55">
        <f t="shared" si="834"/>
        <v>0</v>
      </c>
      <c r="CK525" s="55"/>
      <c r="CL525" s="55"/>
      <c r="CM525" s="55">
        <f t="shared" si="834"/>
        <v>0</v>
      </c>
      <c r="CN525" s="55">
        <f t="shared" si="834"/>
        <v>0</v>
      </c>
      <c r="CO525" s="55">
        <f t="shared" si="834"/>
        <v>50</v>
      </c>
      <c r="CP525" s="55">
        <f t="shared" si="834"/>
        <v>0</v>
      </c>
      <c r="CQ525" s="55">
        <f t="shared" si="834"/>
        <v>0</v>
      </c>
      <c r="CR525" s="55">
        <f t="shared" si="834"/>
        <v>0</v>
      </c>
      <c r="CS525" s="55">
        <f t="shared" si="834"/>
        <v>0</v>
      </c>
      <c r="CT525" s="55">
        <f t="shared" si="834"/>
        <v>0</v>
      </c>
      <c r="CU525" s="55">
        <f t="shared" si="834"/>
        <v>0</v>
      </c>
      <c r="CV525" s="55">
        <f t="shared" si="834"/>
        <v>0</v>
      </c>
      <c r="CW525" s="55">
        <f t="shared" si="834"/>
        <v>50</v>
      </c>
      <c r="CX525" s="55">
        <f t="shared" si="834"/>
        <v>0</v>
      </c>
      <c r="CY525" s="55">
        <f t="shared" si="834"/>
        <v>0</v>
      </c>
      <c r="CZ525" s="55">
        <f t="shared" si="834"/>
        <v>0</v>
      </c>
      <c r="DA525" s="55">
        <f t="shared" si="834"/>
        <v>0</v>
      </c>
      <c r="DB525" s="55">
        <f t="shared" si="834"/>
        <v>0</v>
      </c>
      <c r="DC525" s="55">
        <f t="shared" si="834"/>
        <v>0</v>
      </c>
      <c r="DD525" s="55">
        <f t="shared" si="834"/>
        <v>0</v>
      </c>
      <c r="DE525" s="55">
        <f t="shared" si="834"/>
        <v>50</v>
      </c>
      <c r="DF525" s="55">
        <f t="shared" si="834"/>
        <v>0</v>
      </c>
    </row>
    <row r="526" spans="1:110" s="8" customFormat="1" ht="90" customHeight="1">
      <c r="A526" s="63" t="s">
        <v>283</v>
      </c>
      <c r="B526" s="64" t="s">
        <v>159</v>
      </c>
      <c r="C526" s="64" t="s">
        <v>134</v>
      </c>
      <c r="D526" s="65" t="s">
        <v>42</v>
      </c>
      <c r="E526" s="64" t="s">
        <v>158</v>
      </c>
      <c r="F526" s="55">
        <v>19370</v>
      </c>
      <c r="G526" s="55">
        <f>H526-F526</f>
        <v>-16627</v>
      </c>
      <c r="H526" s="73">
        <v>2743</v>
      </c>
      <c r="I526" s="73"/>
      <c r="J526" s="73">
        <v>2984</v>
      </c>
      <c r="K526" s="131"/>
      <c r="L526" s="131"/>
      <c r="M526" s="55">
        <v>2984</v>
      </c>
      <c r="N526" s="55">
        <f>O526-M526</f>
        <v>210</v>
      </c>
      <c r="O526" s="55">
        <v>3194</v>
      </c>
      <c r="P526" s="55"/>
      <c r="Q526" s="55"/>
      <c r="R526" s="120"/>
      <c r="S526" s="120"/>
      <c r="T526" s="55">
        <f>O526+R526</f>
        <v>3194</v>
      </c>
      <c r="U526" s="55">
        <f>Q526+S526</f>
        <v>0</v>
      </c>
      <c r="V526" s="120"/>
      <c r="W526" s="120"/>
      <c r="X526" s="55">
        <f>T526+V526</f>
        <v>3194</v>
      </c>
      <c r="Y526" s="55">
        <f>U526+W526</f>
        <v>0</v>
      </c>
      <c r="Z526" s="120"/>
      <c r="AA526" s="55">
        <f>X526+Z526</f>
        <v>3194</v>
      </c>
      <c r="AB526" s="55">
        <f>Y526</f>
        <v>0</v>
      </c>
      <c r="AC526" s="120"/>
      <c r="AD526" s="120"/>
      <c r="AE526" s="120"/>
      <c r="AF526" s="55">
        <f>AA526+AC526</f>
        <v>3194</v>
      </c>
      <c r="AG526" s="120"/>
      <c r="AH526" s="55">
        <f>AB526</f>
        <v>0</v>
      </c>
      <c r="AI526" s="120"/>
      <c r="AJ526" s="120"/>
      <c r="AK526" s="55">
        <f>AF526+AI526</f>
        <v>3194</v>
      </c>
      <c r="AL526" s="55">
        <f>AG526</f>
        <v>0</v>
      </c>
      <c r="AM526" s="55">
        <f>AN526-AK526</f>
        <v>-3194</v>
      </c>
      <c r="AN526" s="57"/>
      <c r="AO526" s="120"/>
      <c r="AP526" s="120"/>
      <c r="AQ526" s="120"/>
      <c r="AR526" s="120"/>
      <c r="AS526" s="120"/>
      <c r="AT526" s="120"/>
      <c r="AU526" s="120"/>
      <c r="AV526" s="55">
        <v>6088</v>
      </c>
      <c r="AW526" s="56"/>
      <c r="AX526" s="56"/>
      <c r="AY526" s="55">
        <f>AT526+AV526+AW526+AX526</f>
        <v>6088</v>
      </c>
      <c r="AZ526" s="55">
        <f>AU526+AX526</f>
        <v>0</v>
      </c>
      <c r="BA526" s="55">
        <v>-6038</v>
      </c>
      <c r="BB526" s="120"/>
      <c r="BC526" s="120"/>
      <c r="BD526" s="120"/>
      <c r="BE526" s="55">
        <f>AY526+BA526+BB526+BC526+BD526</f>
        <v>50</v>
      </c>
      <c r="BF526" s="55">
        <f>AZ526+BD526</f>
        <v>0</v>
      </c>
      <c r="BG526" s="55"/>
      <c r="BH526" s="55"/>
      <c r="BI526" s="122"/>
      <c r="BJ526" s="122"/>
      <c r="BK526" s="122"/>
      <c r="BL526" s="55">
        <f>BE526+BG526+BH526+BI526+BJ526+BK526</f>
        <v>50</v>
      </c>
      <c r="BM526" s="55">
        <f>BF526+BK526</f>
        <v>0</v>
      </c>
      <c r="BN526" s="120"/>
      <c r="BO526" s="120"/>
      <c r="BP526" s="120"/>
      <c r="BQ526" s="120"/>
      <c r="BR526" s="55">
        <f>BL526+BN526+BO526+BP526+BQ526</f>
        <v>50</v>
      </c>
      <c r="BS526" s="55">
        <f>BM526+BQ526</f>
        <v>0</v>
      </c>
      <c r="BT526" s="121"/>
      <c r="BU526" s="121"/>
      <c r="BV526" s="121"/>
      <c r="BW526" s="121"/>
      <c r="BX526" s="121"/>
      <c r="BY526" s="55">
        <f>BR526+BT526+BU526+BV526+BW526+BX526</f>
        <v>50</v>
      </c>
      <c r="BZ526" s="55">
        <f>BS526+BX526</f>
        <v>0</v>
      </c>
      <c r="CA526" s="120"/>
      <c r="CB526" s="120"/>
      <c r="CC526" s="120"/>
      <c r="CD526" s="120"/>
      <c r="CE526" s="120"/>
      <c r="CF526" s="55">
        <f>BY526+CA526+CB526+CC526+CE526</f>
        <v>50</v>
      </c>
      <c r="CG526" s="55">
        <f>BZ526+CE526</f>
        <v>0</v>
      </c>
      <c r="CH526" s="120"/>
      <c r="CI526" s="120"/>
      <c r="CJ526" s="120"/>
      <c r="CK526" s="120"/>
      <c r="CL526" s="120"/>
      <c r="CM526" s="120"/>
      <c r="CN526" s="120"/>
      <c r="CO526" s="55">
        <f>CF526+CH526+CI526+CJ526+CM526+CN526</f>
        <v>50</v>
      </c>
      <c r="CP526" s="55">
        <f>CG526+CN526</f>
        <v>0</v>
      </c>
      <c r="CQ526" s="55"/>
      <c r="CR526" s="120"/>
      <c r="CS526" s="120"/>
      <c r="CT526" s="120"/>
      <c r="CU526" s="120"/>
      <c r="CV526" s="120"/>
      <c r="CW526" s="55">
        <f>CO526+CQ526+CR526+CS526+CT526+CU526+CV526</f>
        <v>50</v>
      </c>
      <c r="CX526" s="55">
        <f>CP526+CV526</f>
        <v>0</v>
      </c>
      <c r="CY526" s="55"/>
      <c r="CZ526" s="120"/>
      <c r="DA526" s="120"/>
      <c r="DB526" s="120"/>
      <c r="DC526" s="120"/>
      <c r="DD526" s="120"/>
      <c r="DE526" s="55">
        <f>CW526+CY526+CZ526+DA526+DB526+DC526+DD526</f>
        <v>50</v>
      </c>
      <c r="DF526" s="55">
        <f>CX526+DD526</f>
        <v>0</v>
      </c>
    </row>
    <row r="527" spans="1:110" s="8" customFormat="1" ht="36.75" customHeight="1">
      <c r="A527" s="63" t="s">
        <v>91</v>
      </c>
      <c r="B527" s="64" t="s">
        <v>159</v>
      </c>
      <c r="C527" s="64" t="s">
        <v>134</v>
      </c>
      <c r="D527" s="65" t="s">
        <v>92</v>
      </c>
      <c r="E527" s="64"/>
      <c r="F527" s="66">
        <f t="shared" ref="F527:BQ527" si="835">F528</f>
        <v>15131</v>
      </c>
      <c r="G527" s="66">
        <f t="shared" si="835"/>
        <v>4562</v>
      </c>
      <c r="H527" s="66">
        <f t="shared" si="835"/>
        <v>19693</v>
      </c>
      <c r="I527" s="66">
        <f t="shared" si="835"/>
        <v>0</v>
      </c>
      <c r="J527" s="66">
        <f t="shared" si="835"/>
        <v>22702</v>
      </c>
      <c r="K527" s="66">
        <f t="shared" si="835"/>
        <v>0</v>
      </c>
      <c r="L527" s="66">
        <f t="shared" si="835"/>
        <v>0</v>
      </c>
      <c r="M527" s="66">
        <f t="shared" si="835"/>
        <v>22702</v>
      </c>
      <c r="N527" s="66">
        <f t="shared" si="835"/>
        <v>-15193</v>
      </c>
      <c r="O527" s="66">
        <f t="shared" si="835"/>
        <v>7509</v>
      </c>
      <c r="P527" s="66">
        <f t="shared" si="835"/>
        <v>0</v>
      </c>
      <c r="Q527" s="66">
        <f t="shared" si="835"/>
        <v>7509</v>
      </c>
      <c r="R527" s="66">
        <f t="shared" si="835"/>
        <v>0</v>
      </c>
      <c r="S527" s="66">
        <f t="shared" si="835"/>
        <v>0</v>
      </c>
      <c r="T527" s="66">
        <f t="shared" si="835"/>
        <v>7509</v>
      </c>
      <c r="U527" s="66">
        <f t="shared" si="835"/>
        <v>7509</v>
      </c>
      <c r="V527" s="66">
        <f t="shared" si="835"/>
        <v>0</v>
      </c>
      <c r="W527" s="66">
        <f t="shared" si="835"/>
        <v>0</v>
      </c>
      <c r="X527" s="66">
        <f t="shared" si="835"/>
        <v>7509</v>
      </c>
      <c r="Y527" s="66">
        <f t="shared" si="835"/>
        <v>7509</v>
      </c>
      <c r="Z527" s="66">
        <f t="shared" si="835"/>
        <v>0</v>
      </c>
      <c r="AA527" s="66">
        <f t="shared" si="835"/>
        <v>7509</v>
      </c>
      <c r="AB527" s="66">
        <f t="shared" si="835"/>
        <v>7509</v>
      </c>
      <c r="AC527" s="66">
        <f t="shared" si="835"/>
        <v>0</v>
      </c>
      <c r="AD527" s="66">
        <f t="shared" si="835"/>
        <v>0</v>
      </c>
      <c r="AE527" s="66"/>
      <c r="AF527" s="66">
        <f t="shared" si="835"/>
        <v>7509</v>
      </c>
      <c r="AG527" s="66">
        <f t="shared" si="835"/>
        <v>0</v>
      </c>
      <c r="AH527" s="66">
        <f t="shared" si="835"/>
        <v>7509</v>
      </c>
      <c r="AI527" s="66">
        <f t="shared" si="835"/>
        <v>0</v>
      </c>
      <c r="AJ527" s="66">
        <f t="shared" si="835"/>
        <v>0</v>
      </c>
      <c r="AK527" s="66">
        <f t="shared" si="835"/>
        <v>7509</v>
      </c>
      <c r="AL527" s="66">
        <f t="shared" si="835"/>
        <v>0</v>
      </c>
      <c r="AM527" s="66">
        <f t="shared" si="835"/>
        <v>1794</v>
      </c>
      <c r="AN527" s="66">
        <f t="shared" si="835"/>
        <v>9303</v>
      </c>
      <c r="AO527" s="66">
        <f t="shared" si="835"/>
        <v>0</v>
      </c>
      <c r="AP527" s="66">
        <f t="shared" si="835"/>
        <v>0</v>
      </c>
      <c r="AQ527" s="66">
        <f t="shared" si="835"/>
        <v>9303</v>
      </c>
      <c r="AR527" s="66">
        <f t="shared" si="835"/>
        <v>0</v>
      </c>
      <c r="AS527" s="66">
        <f t="shared" si="835"/>
        <v>0</v>
      </c>
      <c r="AT527" s="66">
        <f t="shared" si="835"/>
        <v>9303</v>
      </c>
      <c r="AU527" s="66">
        <f t="shared" si="835"/>
        <v>0</v>
      </c>
      <c r="AV527" s="66">
        <f t="shared" si="835"/>
        <v>0</v>
      </c>
      <c r="AW527" s="66">
        <f t="shared" si="835"/>
        <v>0</v>
      </c>
      <c r="AX527" s="66">
        <f t="shared" si="835"/>
        <v>0</v>
      </c>
      <c r="AY527" s="66">
        <f t="shared" si="835"/>
        <v>9303</v>
      </c>
      <c r="AZ527" s="66">
        <f t="shared" si="835"/>
        <v>0</v>
      </c>
      <c r="BA527" s="66">
        <f t="shared" si="835"/>
        <v>0</v>
      </c>
      <c r="BB527" s="66">
        <f t="shared" si="835"/>
        <v>67</v>
      </c>
      <c r="BC527" s="66">
        <f t="shared" si="835"/>
        <v>-97</v>
      </c>
      <c r="BD527" s="66">
        <f t="shared" si="835"/>
        <v>0</v>
      </c>
      <c r="BE527" s="66">
        <f t="shared" si="835"/>
        <v>9273</v>
      </c>
      <c r="BF527" s="66">
        <f t="shared" si="835"/>
        <v>0</v>
      </c>
      <c r="BG527" s="66">
        <f t="shared" si="835"/>
        <v>0</v>
      </c>
      <c r="BH527" s="66">
        <f t="shared" si="835"/>
        <v>0</v>
      </c>
      <c r="BI527" s="66">
        <f t="shared" si="835"/>
        <v>0</v>
      </c>
      <c r="BJ527" s="66">
        <f t="shared" si="835"/>
        <v>0</v>
      </c>
      <c r="BK527" s="66">
        <f t="shared" si="835"/>
        <v>0</v>
      </c>
      <c r="BL527" s="66">
        <f t="shared" si="835"/>
        <v>9273</v>
      </c>
      <c r="BM527" s="66">
        <f t="shared" si="835"/>
        <v>0</v>
      </c>
      <c r="BN527" s="66">
        <f t="shared" si="835"/>
        <v>0</v>
      </c>
      <c r="BO527" s="66">
        <f t="shared" si="835"/>
        <v>0</v>
      </c>
      <c r="BP527" s="66">
        <f t="shared" si="835"/>
        <v>67</v>
      </c>
      <c r="BQ527" s="66">
        <f t="shared" si="835"/>
        <v>0</v>
      </c>
      <c r="BR527" s="66">
        <f>BR528</f>
        <v>9340</v>
      </c>
      <c r="BS527" s="66">
        <f>BS528</f>
        <v>0</v>
      </c>
      <c r="BT527" s="66">
        <f t="shared" ref="BT527:DF527" si="836">BT528+BT529</f>
        <v>0</v>
      </c>
      <c r="BU527" s="66">
        <f t="shared" si="836"/>
        <v>0</v>
      </c>
      <c r="BV527" s="66">
        <f t="shared" si="836"/>
        <v>0</v>
      </c>
      <c r="BW527" s="66">
        <f t="shared" si="836"/>
        <v>66</v>
      </c>
      <c r="BX527" s="66">
        <f t="shared" si="836"/>
        <v>1538</v>
      </c>
      <c r="BY527" s="66">
        <f t="shared" si="836"/>
        <v>10944</v>
      </c>
      <c r="BZ527" s="66">
        <f t="shared" si="836"/>
        <v>1538</v>
      </c>
      <c r="CA527" s="66">
        <f t="shared" si="836"/>
        <v>0</v>
      </c>
      <c r="CB527" s="66">
        <f t="shared" si="836"/>
        <v>0</v>
      </c>
      <c r="CC527" s="66">
        <f t="shared" si="836"/>
        <v>0</v>
      </c>
      <c r="CD527" s="66">
        <f>CD528+CD529</f>
        <v>0</v>
      </c>
      <c r="CE527" s="66">
        <f t="shared" si="836"/>
        <v>0</v>
      </c>
      <c r="CF527" s="66">
        <f t="shared" si="836"/>
        <v>10944</v>
      </c>
      <c r="CG527" s="66">
        <f t="shared" si="836"/>
        <v>1538</v>
      </c>
      <c r="CH527" s="66">
        <f t="shared" si="836"/>
        <v>0</v>
      </c>
      <c r="CI527" s="66">
        <f t="shared" si="836"/>
        <v>0</v>
      </c>
      <c r="CJ527" s="66">
        <f t="shared" si="836"/>
        <v>0</v>
      </c>
      <c r="CK527" s="66"/>
      <c r="CL527" s="66"/>
      <c r="CM527" s="66">
        <f t="shared" si="836"/>
        <v>0</v>
      </c>
      <c r="CN527" s="66">
        <f t="shared" si="836"/>
        <v>0</v>
      </c>
      <c r="CO527" s="66">
        <f t="shared" si="836"/>
        <v>10944</v>
      </c>
      <c r="CP527" s="66">
        <f t="shared" si="836"/>
        <v>1538</v>
      </c>
      <c r="CQ527" s="66">
        <f t="shared" si="836"/>
        <v>0</v>
      </c>
      <c r="CR527" s="66">
        <f t="shared" si="836"/>
        <v>0</v>
      </c>
      <c r="CS527" s="66">
        <f t="shared" si="836"/>
        <v>0</v>
      </c>
      <c r="CT527" s="66">
        <f t="shared" si="836"/>
        <v>0</v>
      </c>
      <c r="CU527" s="66">
        <f t="shared" si="836"/>
        <v>0</v>
      </c>
      <c r="CV527" s="66">
        <f t="shared" si="836"/>
        <v>0</v>
      </c>
      <c r="CW527" s="66">
        <f t="shared" si="836"/>
        <v>10944</v>
      </c>
      <c r="CX527" s="66">
        <f t="shared" si="836"/>
        <v>1538</v>
      </c>
      <c r="CY527" s="66">
        <f t="shared" si="836"/>
        <v>0</v>
      </c>
      <c r="CZ527" s="66">
        <f t="shared" si="836"/>
        <v>0</v>
      </c>
      <c r="DA527" s="66">
        <f t="shared" si="836"/>
        <v>0</v>
      </c>
      <c r="DB527" s="66">
        <f t="shared" si="836"/>
        <v>0</v>
      </c>
      <c r="DC527" s="66">
        <f t="shared" si="836"/>
        <v>0</v>
      </c>
      <c r="DD527" s="66">
        <f t="shared" si="836"/>
        <v>0</v>
      </c>
      <c r="DE527" s="66">
        <f t="shared" si="836"/>
        <v>10944</v>
      </c>
      <c r="DF527" s="66">
        <f t="shared" si="836"/>
        <v>1538</v>
      </c>
    </row>
    <row r="528" spans="1:110" s="8" customFormat="1" ht="32.25" customHeight="1">
      <c r="A528" s="63" t="s">
        <v>136</v>
      </c>
      <c r="B528" s="64" t="s">
        <v>159</v>
      </c>
      <c r="C528" s="64" t="s">
        <v>134</v>
      </c>
      <c r="D528" s="65" t="s">
        <v>92</v>
      </c>
      <c r="E528" s="64" t="s">
        <v>137</v>
      </c>
      <c r="F528" s="55">
        <v>15131</v>
      </c>
      <c r="G528" s="55">
        <f>H528-F528</f>
        <v>4562</v>
      </c>
      <c r="H528" s="73">
        <v>19693</v>
      </c>
      <c r="I528" s="73"/>
      <c r="J528" s="73">
        <v>22702</v>
      </c>
      <c r="K528" s="131"/>
      <c r="L528" s="131"/>
      <c r="M528" s="55">
        <v>22702</v>
      </c>
      <c r="N528" s="55">
        <f>O528-M528</f>
        <v>-15193</v>
      </c>
      <c r="O528" s="55">
        <v>7509</v>
      </c>
      <c r="P528" s="55"/>
      <c r="Q528" s="55">
        <v>7509</v>
      </c>
      <c r="R528" s="120"/>
      <c r="S528" s="120"/>
      <c r="T528" s="55">
        <f>O528+R528</f>
        <v>7509</v>
      </c>
      <c r="U528" s="55">
        <f>Q528+S528</f>
        <v>7509</v>
      </c>
      <c r="V528" s="120"/>
      <c r="W528" s="120"/>
      <c r="X528" s="55">
        <f>T528+V528</f>
        <v>7509</v>
      </c>
      <c r="Y528" s="55">
        <f>U528+W528</f>
        <v>7509</v>
      </c>
      <c r="Z528" s="120"/>
      <c r="AA528" s="55">
        <f>X528+Z528</f>
        <v>7509</v>
      </c>
      <c r="AB528" s="55">
        <f>Y528</f>
        <v>7509</v>
      </c>
      <c r="AC528" s="120"/>
      <c r="AD528" s="120"/>
      <c r="AE528" s="120"/>
      <c r="AF528" s="55">
        <f>AA528+AC528</f>
        <v>7509</v>
      </c>
      <c r="AG528" s="120"/>
      <c r="AH528" s="55">
        <f>AB528</f>
        <v>7509</v>
      </c>
      <c r="AI528" s="120"/>
      <c r="AJ528" s="120"/>
      <c r="AK528" s="55">
        <f>AF528+AI528</f>
        <v>7509</v>
      </c>
      <c r="AL528" s="55">
        <f>AG528</f>
        <v>0</v>
      </c>
      <c r="AM528" s="55">
        <f>AN528-AK528</f>
        <v>1794</v>
      </c>
      <c r="AN528" s="55">
        <v>9303</v>
      </c>
      <c r="AO528" s="120"/>
      <c r="AP528" s="120"/>
      <c r="AQ528" s="55">
        <f>AN528+AP528</f>
        <v>9303</v>
      </c>
      <c r="AR528" s="55">
        <f>AO528</f>
        <v>0</v>
      </c>
      <c r="AS528" s="120"/>
      <c r="AT528" s="55">
        <f>AQ528+AS528</f>
        <v>9303</v>
      </c>
      <c r="AU528" s="56">
        <f>AR528</f>
        <v>0</v>
      </c>
      <c r="AV528" s="120"/>
      <c r="AW528" s="120"/>
      <c r="AX528" s="120"/>
      <c r="AY528" s="55">
        <f>AT528+AV528+AW528+AX528</f>
        <v>9303</v>
      </c>
      <c r="AZ528" s="55">
        <f>AU528+AX528</f>
        <v>0</v>
      </c>
      <c r="BA528" s="120"/>
      <c r="BB528" s="56">
        <v>67</v>
      </c>
      <c r="BC528" s="56">
        <v>-97</v>
      </c>
      <c r="BD528" s="120"/>
      <c r="BE528" s="55">
        <f>AY528+BA528+BB528+BC528+BD528</f>
        <v>9273</v>
      </c>
      <c r="BF528" s="55">
        <f>AZ528+BD528</f>
        <v>0</v>
      </c>
      <c r="BG528" s="55"/>
      <c r="BH528" s="55"/>
      <c r="BI528" s="122"/>
      <c r="BJ528" s="122"/>
      <c r="BK528" s="122"/>
      <c r="BL528" s="55">
        <f>BE528+BG528+BH528+BI528+BJ528+BK528</f>
        <v>9273</v>
      </c>
      <c r="BM528" s="55">
        <f>BF528+BK528</f>
        <v>0</v>
      </c>
      <c r="BN528" s="120"/>
      <c r="BO528" s="120"/>
      <c r="BP528" s="56">
        <v>67</v>
      </c>
      <c r="BQ528" s="120"/>
      <c r="BR528" s="55">
        <f>BL528+BN528+BO528+BP528+BQ528</f>
        <v>9340</v>
      </c>
      <c r="BS528" s="55">
        <f>BM528+BQ528</f>
        <v>0</v>
      </c>
      <c r="BT528" s="121"/>
      <c r="BU528" s="121"/>
      <c r="BV528" s="55"/>
      <c r="BW528" s="55">
        <v>66</v>
      </c>
      <c r="BX528" s="55"/>
      <c r="BY528" s="55">
        <f>BR528+BT528+BU528+BV528+BW528+BX528</f>
        <v>9406</v>
      </c>
      <c r="BZ528" s="55">
        <f>BS528+BX528</f>
        <v>0</v>
      </c>
      <c r="CA528" s="120"/>
      <c r="CB528" s="120"/>
      <c r="CC528" s="120"/>
      <c r="CD528" s="120"/>
      <c r="CE528" s="120"/>
      <c r="CF528" s="55">
        <f>BY528+CA528+CB528+CC528+CE528</f>
        <v>9406</v>
      </c>
      <c r="CG528" s="55">
        <f>BZ528+CE528</f>
        <v>0</v>
      </c>
      <c r="CH528" s="120"/>
      <c r="CI528" s="120"/>
      <c r="CJ528" s="120"/>
      <c r="CK528" s="120"/>
      <c r="CL528" s="120"/>
      <c r="CM528" s="120"/>
      <c r="CN528" s="120"/>
      <c r="CO528" s="55">
        <f>CF528+CH528+CI528+CJ528+CM528+CN528</f>
        <v>9406</v>
      </c>
      <c r="CP528" s="55">
        <f>CG528+CN528</f>
        <v>0</v>
      </c>
      <c r="CQ528" s="55"/>
      <c r="CR528" s="120"/>
      <c r="CS528" s="120"/>
      <c r="CT528" s="120"/>
      <c r="CU528" s="120"/>
      <c r="CV528" s="120"/>
      <c r="CW528" s="55">
        <f>CO528+CQ528+CR528+CS528+CT528+CU528+CV528</f>
        <v>9406</v>
      </c>
      <c r="CX528" s="55">
        <f>CP528+CV528</f>
        <v>0</v>
      </c>
      <c r="CY528" s="55"/>
      <c r="CZ528" s="120"/>
      <c r="DA528" s="120"/>
      <c r="DB528" s="120"/>
      <c r="DC528" s="120"/>
      <c r="DD528" s="120"/>
      <c r="DE528" s="55">
        <f>CW528+CY528+CZ528+DA528+DB528+DC528+DD528</f>
        <v>9406</v>
      </c>
      <c r="DF528" s="55">
        <f>CX528+DD528</f>
        <v>0</v>
      </c>
    </row>
    <row r="529" spans="1:110" s="8" customFormat="1" ht="33" customHeight="1">
      <c r="A529" s="63" t="s">
        <v>422</v>
      </c>
      <c r="B529" s="64" t="s">
        <v>159</v>
      </c>
      <c r="C529" s="64" t="s">
        <v>134</v>
      </c>
      <c r="D529" s="65" t="s">
        <v>421</v>
      </c>
      <c r="E529" s="64"/>
      <c r="F529" s="55"/>
      <c r="G529" s="55"/>
      <c r="H529" s="73"/>
      <c r="I529" s="73"/>
      <c r="J529" s="73"/>
      <c r="K529" s="131"/>
      <c r="L529" s="131"/>
      <c r="M529" s="55"/>
      <c r="N529" s="55"/>
      <c r="O529" s="55"/>
      <c r="P529" s="55"/>
      <c r="Q529" s="55"/>
      <c r="R529" s="120"/>
      <c r="S529" s="120"/>
      <c r="T529" s="55"/>
      <c r="U529" s="55"/>
      <c r="V529" s="120"/>
      <c r="W529" s="120"/>
      <c r="X529" s="55"/>
      <c r="Y529" s="55"/>
      <c r="Z529" s="120"/>
      <c r="AA529" s="55"/>
      <c r="AB529" s="55"/>
      <c r="AC529" s="120"/>
      <c r="AD529" s="120"/>
      <c r="AE529" s="120"/>
      <c r="AF529" s="55"/>
      <c r="AG529" s="120"/>
      <c r="AH529" s="55"/>
      <c r="AI529" s="120"/>
      <c r="AJ529" s="120"/>
      <c r="AK529" s="55"/>
      <c r="AL529" s="55"/>
      <c r="AM529" s="55"/>
      <c r="AN529" s="55"/>
      <c r="AO529" s="120"/>
      <c r="AP529" s="120"/>
      <c r="AQ529" s="55"/>
      <c r="AR529" s="55"/>
      <c r="AS529" s="120"/>
      <c r="AT529" s="55"/>
      <c r="AU529" s="56"/>
      <c r="AV529" s="120"/>
      <c r="AW529" s="120"/>
      <c r="AX529" s="120"/>
      <c r="AY529" s="55"/>
      <c r="AZ529" s="55"/>
      <c r="BA529" s="120"/>
      <c r="BB529" s="56"/>
      <c r="BC529" s="56"/>
      <c r="BD529" s="120"/>
      <c r="BE529" s="55"/>
      <c r="BF529" s="55"/>
      <c r="BG529" s="55"/>
      <c r="BH529" s="55"/>
      <c r="BI529" s="122"/>
      <c r="BJ529" s="122"/>
      <c r="BK529" s="122"/>
      <c r="BL529" s="55"/>
      <c r="BM529" s="55"/>
      <c r="BN529" s="120"/>
      <c r="BO529" s="120"/>
      <c r="BP529" s="56"/>
      <c r="BQ529" s="120"/>
      <c r="BR529" s="55"/>
      <c r="BS529" s="55"/>
      <c r="BT529" s="121">
        <f t="shared" ref="BT529:DF529" si="837">BT530</f>
        <v>0</v>
      </c>
      <c r="BU529" s="121">
        <f t="shared" si="837"/>
        <v>0</v>
      </c>
      <c r="BV529" s="55">
        <f t="shared" si="837"/>
        <v>0</v>
      </c>
      <c r="BW529" s="55">
        <f t="shared" si="837"/>
        <v>0</v>
      </c>
      <c r="BX529" s="55">
        <f t="shared" si="837"/>
        <v>1538</v>
      </c>
      <c r="BY529" s="55">
        <f t="shared" si="837"/>
        <v>1538</v>
      </c>
      <c r="BZ529" s="55">
        <f t="shared" si="837"/>
        <v>1538</v>
      </c>
      <c r="CA529" s="55">
        <f t="shared" si="837"/>
        <v>0</v>
      </c>
      <c r="CB529" s="55">
        <f t="shared" si="837"/>
        <v>0</v>
      </c>
      <c r="CC529" s="55">
        <f t="shared" si="837"/>
        <v>0</v>
      </c>
      <c r="CD529" s="55">
        <f t="shared" si="837"/>
        <v>0</v>
      </c>
      <c r="CE529" s="55">
        <f t="shared" si="837"/>
        <v>0</v>
      </c>
      <c r="CF529" s="55">
        <f t="shared" si="837"/>
        <v>1538</v>
      </c>
      <c r="CG529" s="55">
        <f t="shared" si="837"/>
        <v>1538</v>
      </c>
      <c r="CH529" s="55">
        <f t="shared" si="837"/>
        <v>0</v>
      </c>
      <c r="CI529" s="55">
        <f t="shared" si="837"/>
        <v>0</v>
      </c>
      <c r="CJ529" s="55">
        <f t="shared" si="837"/>
        <v>0</v>
      </c>
      <c r="CK529" s="55"/>
      <c r="CL529" s="55"/>
      <c r="CM529" s="55">
        <f t="shared" si="837"/>
        <v>0</v>
      </c>
      <c r="CN529" s="55">
        <f t="shared" si="837"/>
        <v>0</v>
      </c>
      <c r="CO529" s="55">
        <f t="shared" si="837"/>
        <v>1538</v>
      </c>
      <c r="CP529" s="55">
        <f t="shared" si="837"/>
        <v>1538</v>
      </c>
      <c r="CQ529" s="55">
        <f t="shared" si="837"/>
        <v>0</v>
      </c>
      <c r="CR529" s="55">
        <f t="shared" si="837"/>
        <v>0</v>
      </c>
      <c r="CS529" s="55">
        <f t="shared" si="837"/>
        <v>0</v>
      </c>
      <c r="CT529" s="55">
        <f t="shared" si="837"/>
        <v>0</v>
      </c>
      <c r="CU529" s="55">
        <f t="shared" si="837"/>
        <v>0</v>
      </c>
      <c r="CV529" s="55">
        <f t="shared" si="837"/>
        <v>0</v>
      </c>
      <c r="CW529" s="55">
        <f t="shared" si="837"/>
        <v>1538</v>
      </c>
      <c r="CX529" s="55">
        <f t="shared" si="837"/>
        <v>1538</v>
      </c>
      <c r="CY529" s="55">
        <f t="shared" si="837"/>
        <v>0</v>
      </c>
      <c r="CZ529" s="55">
        <f t="shared" si="837"/>
        <v>0</v>
      </c>
      <c r="DA529" s="55">
        <f t="shared" si="837"/>
        <v>0</v>
      </c>
      <c r="DB529" s="55">
        <f t="shared" si="837"/>
        <v>0</v>
      </c>
      <c r="DC529" s="55">
        <f t="shared" si="837"/>
        <v>0</v>
      </c>
      <c r="DD529" s="55">
        <f t="shared" si="837"/>
        <v>0</v>
      </c>
      <c r="DE529" s="55">
        <f t="shared" si="837"/>
        <v>1538</v>
      </c>
      <c r="DF529" s="55">
        <f t="shared" si="837"/>
        <v>1538</v>
      </c>
    </row>
    <row r="530" spans="1:110" s="8" customFormat="1" ht="66.75">
      <c r="A530" s="63" t="s">
        <v>144</v>
      </c>
      <c r="B530" s="64" t="s">
        <v>159</v>
      </c>
      <c r="C530" s="64" t="s">
        <v>134</v>
      </c>
      <c r="D530" s="65" t="s">
        <v>421</v>
      </c>
      <c r="E530" s="64" t="s">
        <v>145</v>
      </c>
      <c r="F530" s="55"/>
      <c r="G530" s="55"/>
      <c r="H530" s="73"/>
      <c r="I530" s="73"/>
      <c r="J530" s="73"/>
      <c r="K530" s="131"/>
      <c r="L530" s="131"/>
      <c r="M530" s="55"/>
      <c r="N530" s="55"/>
      <c r="O530" s="55"/>
      <c r="P530" s="55"/>
      <c r="Q530" s="55"/>
      <c r="R530" s="120"/>
      <c r="S530" s="120"/>
      <c r="T530" s="55"/>
      <c r="U530" s="55"/>
      <c r="V530" s="120"/>
      <c r="W530" s="120"/>
      <c r="X530" s="55"/>
      <c r="Y530" s="55"/>
      <c r="Z530" s="120"/>
      <c r="AA530" s="55"/>
      <c r="AB530" s="55"/>
      <c r="AC530" s="120"/>
      <c r="AD530" s="120"/>
      <c r="AE530" s="120"/>
      <c r="AF530" s="55"/>
      <c r="AG530" s="120"/>
      <c r="AH530" s="55"/>
      <c r="AI530" s="120"/>
      <c r="AJ530" s="120"/>
      <c r="AK530" s="55"/>
      <c r="AL530" s="55"/>
      <c r="AM530" s="55"/>
      <c r="AN530" s="55"/>
      <c r="AO530" s="120"/>
      <c r="AP530" s="120"/>
      <c r="AQ530" s="55"/>
      <c r="AR530" s="55"/>
      <c r="AS530" s="120"/>
      <c r="AT530" s="55"/>
      <c r="AU530" s="56"/>
      <c r="AV530" s="120"/>
      <c r="AW530" s="120"/>
      <c r="AX530" s="120"/>
      <c r="AY530" s="55"/>
      <c r="AZ530" s="55"/>
      <c r="BA530" s="120"/>
      <c r="BB530" s="56"/>
      <c r="BC530" s="56"/>
      <c r="BD530" s="120"/>
      <c r="BE530" s="55"/>
      <c r="BF530" s="55"/>
      <c r="BG530" s="55"/>
      <c r="BH530" s="55"/>
      <c r="BI530" s="122"/>
      <c r="BJ530" s="122"/>
      <c r="BK530" s="122"/>
      <c r="BL530" s="55"/>
      <c r="BM530" s="55"/>
      <c r="BN530" s="120"/>
      <c r="BO530" s="120"/>
      <c r="BP530" s="56"/>
      <c r="BQ530" s="120"/>
      <c r="BR530" s="55"/>
      <c r="BS530" s="55"/>
      <c r="BT530" s="121"/>
      <c r="BU530" s="121"/>
      <c r="BV530" s="55"/>
      <c r="BW530" s="55"/>
      <c r="BX530" s="55">
        <v>1538</v>
      </c>
      <c r="BY530" s="55">
        <f>BR530+BT530+BU530+BV530+BW530+BX530</f>
        <v>1538</v>
      </c>
      <c r="BZ530" s="55">
        <f>BS530+BX530</f>
        <v>1538</v>
      </c>
      <c r="CA530" s="120"/>
      <c r="CB530" s="120"/>
      <c r="CC530" s="120"/>
      <c r="CD530" s="120"/>
      <c r="CE530" s="120"/>
      <c r="CF530" s="55">
        <f>BY530+CA530+CB530+CC530+CE530</f>
        <v>1538</v>
      </c>
      <c r="CG530" s="55">
        <f>BZ530+CE530</f>
        <v>1538</v>
      </c>
      <c r="CH530" s="120"/>
      <c r="CI530" s="120"/>
      <c r="CJ530" s="120"/>
      <c r="CK530" s="120"/>
      <c r="CL530" s="120"/>
      <c r="CM530" s="120"/>
      <c r="CN530" s="120"/>
      <c r="CO530" s="55">
        <f>CF530+CH530+CI530+CJ530+CM530+CN530</f>
        <v>1538</v>
      </c>
      <c r="CP530" s="55">
        <f>CG530+CN530</f>
        <v>1538</v>
      </c>
      <c r="CQ530" s="55"/>
      <c r="CR530" s="120"/>
      <c r="CS530" s="120"/>
      <c r="CT530" s="120"/>
      <c r="CU530" s="120"/>
      <c r="CV530" s="120"/>
      <c r="CW530" s="55">
        <f>CO530+CQ530+CR530+CS530+CT530+CU530+CV530</f>
        <v>1538</v>
      </c>
      <c r="CX530" s="55">
        <f>CP530+CV530</f>
        <v>1538</v>
      </c>
      <c r="CY530" s="55"/>
      <c r="CZ530" s="120"/>
      <c r="DA530" s="120"/>
      <c r="DB530" s="120"/>
      <c r="DC530" s="120"/>
      <c r="DD530" s="120"/>
      <c r="DE530" s="55">
        <f>CW530+CY530+CZ530+DA530+DB530+DC530+DD530</f>
        <v>1538</v>
      </c>
      <c r="DF530" s="55">
        <f>CX530+DD530</f>
        <v>1538</v>
      </c>
    </row>
    <row r="531" spans="1:110" s="8" customFormat="1" ht="18.75" customHeight="1">
      <c r="A531" s="63" t="s">
        <v>93</v>
      </c>
      <c r="B531" s="64" t="s">
        <v>159</v>
      </c>
      <c r="C531" s="64" t="s">
        <v>134</v>
      </c>
      <c r="D531" s="65" t="s">
        <v>94</v>
      </c>
      <c r="E531" s="64"/>
      <c r="F531" s="66">
        <f t="shared" ref="F531:BQ531" si="838">F532</f>
        <v>16772</v>
      </c>
      <c r="G531" s="66">
        <f t="shared" si="838"/>
        <v>4187</v>
      </c>
      <c r="H531" s="66">
        <f t="shared" si="838"/>
        <v>20959</v>
      </c>
      <c r="I531" s="66">
        <f t="shared" si="838"/>
        <v>0</v>
      </c>
      <c r="J531" s="66">
        <f t="shared" si="838"/>
        <v>22756</v>
      </c>
      <c r="K531" s="66">
        <f t="shared" si="838"/>
        <v>0</v>
      </c>
      <c r="L531" s="66">
        <f t="shared" si="838"/>
        <v>0</v>
      </c>
      <c r="M531" s="66">
        <f t="shared" si="838"/>
        <v>22756</v>
      </c>
      <c r="N531" s="66">
        <f t="shared" si="838"/>
        <v>-7836</v>
      </c>
      <c r="O531" s="66">
        <f t="shared" si="838"/>
        <v>14920</v>
      </c>
      <c r="P531" s="66">
        <f t="shared" si="838"/>
        <v>0</v>
      </c>
      <c r="Q531" s="66">
        <f t="shared" si="838"/>
        <v>14920</v>
      </c>
      <c r="R531" s="66">
        <f t="shared" si="838"/>
        <v>0</v>
      </c>
      <c r="S531" s="66">
        <f t="shared" si="838"/>
        <v>0</v>
      </c>
      <c r="T531" s="66">
        <f t="shared" si="838"/>
        <v>14920</v>
      </c>
      <c r="U531" s="66">
        <f t="shared" si="838"/>
        <v>14920</v>
      </c>
      <c r="V531" s="66">
        <f t="shared" si="838"/>
        <v>0</v>
      </c>
      <c r="W531" s="66">
        <f t="shared" si="838"/>
        <v>0</v>
      </c>
      <c r="X531" s="66">
        <f t="shared" si="838"/>
        <v>14920</v>
      </c>
      <c r="Y531" s="66">
        <f t="shared" si="838"/>
        <v>14920</v>
      </c>
      <c r="Z531" s="66">
        <f t="shared" si="838"/>
        <v>0</v>
      </c>
      <c r="AA531" s="66">
        <f t="shared" si="838"/>
        <v>14920</v>
      </c>
      <c r="AB531" s="66">
        <f t="shared" si="838"/>
        <v>14920</v>
      </c>
      <c r="AC531" s="66">
        <f t="shared" si="838"/>
        <v>0</v>
      </c>
      <c r="AD531" s="66">
        <f t="shared" si="838"/>
        <v>0</v>
      </c>
      <c r="AE531" s="66"/>
      <c r="AF531" s="66">
        <f t="shared" si="838"/>
        <v>14920</v>
      </c>
      <c r="AG531" s="66">
        <f t="shared" si="838"/>
        <v>0</v>
      </c>
      <c r="AH531" s="66">
        <f t="shared" si="838"/>
        <v>14920</v>
      </c>
      <c r="AI531" s="66">
        <f t="shared" si="838"/>
        <v>0</v>
      </c>
      <c r="AJ531" s="66">
        <f t="shared" si="838"/>
        <v>0</v>
      </c>
      <c r="AK531" s="66">
        <f t="shared" si="838"/>
        <v>14920</v>
      </c>
      <c r="AL531" s="66">
        <f t="shared" si="838"/>
        <v>0</v>
      </c>
      <c r="AM531" s="66">
        <f t="shared" si="838"/>
        <v>7650</v>
      </c>
      <c r="AN531" s="66">
        <f t="shared" si="838"/>
        <v>22570</v>
      </c>
      <c r="AO531" s="66">
        <f t="shared" si="838"/>
        <v>0</v>
      </c>
      <c r="AP531" s="66">
        <f t="shared" si="838"/>
        <v>0</v>
      </c>
      <c r="AQ531" s="66">
        <f t="shared" si="838"/>
        <v>22570</v>
      </c>
      <c r="AR531" s="66">
        <f t="shared" si="838"/>
        <v>0</v>
      </c>
      <c r="AS531" s="66">
        <f t="shared" si="838"/>
        <v>0</v>
      </c>
      <c r="AT531" s="66">
        <f t="shared" si="838"/>
        <v>22570</v>
      </c>
      <c r="AU531" s="66">
        <f t="shared" si="838"/>
        <v>0</v>
      </c>
      <c r="AV531" s="66">
        <f t="shared" si="838"/>
        <v>0</v>
      </c>
      <c r="AW531" s="66">
        <f t="shared" si="838"/>
        <v>0</v>
      </c>
      <c r="AX531" s="66">
        <f t="shared" si="838"/>
        <v>0</v>
      </c>
      <c r="AY531" s="66">
        <f t="shared" si="838"/>
        <v>22570</v>
      </c>
      <c r="AZ531" s="66">
        <f t="shared" si="838"/>
        <v>0</v>
      </c>
      <c r="BA531" s="66">
        <f t="shared" si="838"/>
        <v>-300</v>
      </c>
      <c r="BB531" s="66">
        <f t="shared" si="838"/>
        <v>0</v>
      </c>
      <c r="BC531" s="66">
        <f t="shared" si="838"/>
        <v>71</v>
      </c>
      <c r="BD531" s="66">
        <f t="shared" si="838"/>
        <v>0</v>
      </c>
      <c r="BE531" s="66">
        <f t="shared" si="838"/>
        <v>22341</v>
      </c>
      <c r="BF531" s="66">
        <f t="shared" si="838"/>
        <v>0</v>
      </c>
      <c r="BG531" s="66">
        <f t="shared" si="838"/>
        <v>0</v>
      </c>
      <c r="BH531" s="66">
        <f t="shared" si="838"/>
        <v>-85</v>
      </c>
      <c r="BI531" s="66">
        <f t="shared" si="838"/>
        <v>0</v>
      </c>
      <c r="BJ531" s="66">
        <f t="shared" si="838"/>
        <v>0</v>
      </c>
      <c r="BK531" s="66">
        <f t="shared" si="838"/>
        <v>0</v>
      </c>
      <c r="BL531" s="66">
        <f t="shared" si="838"/>
        <v>22256</v>
      </c>
      <c r="BM531" s="66">
        <f t="shared" si="838"/>
        <v>0</v>
      </c>
      <c r="BN531" s="66">
        <f t="shared" si="838"/>
        <v>0</v>
      </c>
      <c r="BO531" s="66">
        <f t="shared" si="838"/>
        <v>0</v>
      </c>
      <c r="BP531" s="66">
        <f t="shared" si="838"/>
        <v>0</v>
      </c>
      <c r="BQ531" s="66">
        <f t="shared" si="838"/>
        <v>0</v>
      </c>
      <c r="BR531" s="66">
        <f t="shared" ref="BR531:DF531" si="839">BR532</f>
        <v>22256</v>
      </c>
      <c r="BS531" s="66">
        <f t="shared" si="839"/>
        <v>0</v>
      </c>
      <c r="BT531" s="66">
        <f t="shared" si="839"/>
        <v>0</v>
      </c>
      <c r="BU531" s="66">
        <f t="shared" si="839"/>
        <v>0</v>
      </c>
      <c r="BV531" s="66">
        <f t="shared" si="839"/>
        <v>0</v>
      </c>
      <c r="BW531" s="66">
        <f t="shared" si="839"/>
        <v>0</v>
      </c>
      <c r="BX531" s="66">
        <f t="shared" si="839"/>
        <v>0</v>
      </c>
      <c r="BY531" s="66">
        <f t="shared" si="839"/>
        <v>22256</v>
      </c>
      <c r="BZ531" s="66">
        <f t="shared" si="839"/>
        <v>0</v>
      </c>
      <c r="CA531" s="66">
        <f t="shared" si="839"/>
        <v>0</v>
      </c>
      <c r="CB531" s="66">
        <f t="shared" si="839"/>
        <v>-108</v>
      </c>
      <c r="CC531" s="66">
        <f t="shared" si="839"/>
        <v>0</v>
      </c>
      <c r="CD531" s="66">
        <f t="shared" si="839"/>
        <v>0</v>
      </c>
      <c r="CE531" s="66">
        <f t="shared" si="839"/>
        <v>0</v>
      </c>
      <c r="CF531" s="66">
        <f t="shared" si="839"/>
        <v>22148</v>
      </c>
      <c r="CG531" s="66">
        <f t="shared" si="839"/>
        <v>0</v>
      </c>
      <c r="CH531" s="66">
        <f t="shared" si="839"/>
        <v>0</v>
      </c>
      <c r="CI531" s="66">
        <f t="shared" si="839"/>
        <v>0</v>
      </c>
      <c r="CJ531" s="66">
        <f t="shared" si="839"/>
        <v>0</v>
      </c>
      <c r="CK531" s="66">
        <f t="shared" si="839"/>
        <v>-35</v>
      </c>
      <c r="CL531" s="66">
        <f t="shared" si="839"/>
        <v>0</v>
      </c>
      <c r="CM531" s="66">
        <f t="shared" si="839"/>
        <v>0</v>
      </c>
      <c r="CN531" s="66">
        <f t="shared" si="839"/>
        <v>0</v>
      </c>
      <c r="CO531" s="66">
        <f t="shared" si="839"/>
        <v>22113</v>
      </c>
      <c r="CP531" s="66">
        <f t="shared" si="839"/>
        <v>0</v>
      </c>
      <c r="CQ531" s="66">
        <f t="shared" si="839"/>
        <v>0</v>
      </c>
      <c r="CR531" s="66">
        <f t="shared" si="839"/>
        <v>-58</v>
      </c>
      <c r="CS531" s="66">
        <f t="shared" si="839"/>
        <v>0</v>
      </c>
      <c r="CT531" s="66">
        <f t="shared" si="839"/>
        <v>0</v>
      </c>
      <c r="CU531" s="66">
        <f t="shared" si="839"/>
        <v>0</v>
      </c>
      <c r="CV531" s="66">
        <f t="shared" si="839"/>
        <v>0</v>
      </c>
      <c r="CW531" s="66">
        <f t="shared" si="839"/>
        <v>22055</v>
      </c>
      <c r="CX531" s="66">
        <f t="shared" si="839"/>
        <v>0</v>
      </c>
      <c r="CY531" s="66">
        <f t="shared" si="839"/>
        <v>0</v>
      </c>
      <c r="CZ531" s="66">
        <f t="shared" si="839"/>
        <v>-63</v>
      </c>
      <c r="DA531" s="66">
        <f t="shared" si="839"/>
        <v>0</v>
      </c>
      <c r="DB531" s="66">
        <f t="shared" si="839"/>
        <v>0</v>
      </c>
      <c r="DC531" s="66">
        <f t="shared" si="839"/>
        <v>0</v>
      </c>
      <c r="DD531" s="66">
        <f t="shared" si="839"/>
        <v>0</v>
      </c>
      <c r="DE531" s="66">
        <f t="shared" si="839"/>
        <v>21992</v>
      </c>
      <c r="DF531" s="66">
        <f t="shared" si="839"/>
        <v>0</v>
      </c>
    </row>
    <row r="532" spans="1:110" s="8" customFormat="1" ht="33" customHeight="1">
      <c r="A532" s="63" t="s">
        <v>136</v>
      </c>
      <c r="B532" s="64" t="s">
        <v>159</v>
      </c>
      <c r="C532" s="64" t="s">
        <v>134</v>
      </c>
      <c r="D532" s="65" t="s">
        <v>94</v>
      </c>
      <c r="E532" s="64" t="s">
        <v>137</v>
      </c>
      <c r="F532" s="55">
        <v>16772</v>
      </c>
      <c r="G532" s="55">
        <f>H532-F532</f>
        <v>4187</v>
      </c>
      <c r="H532" s="73">
        <v>20959</v>
      </c>
      <c r="I532" s="73"/>
      <c r="J532" s="73">
        <v>22756</v>
      </c>
      <c r="K532" s="131"/>
      <c r="L532" s="131"/>
      <c r="M532" s="55">
        <v>22756</v>
      </c>
      <c r="N532" s="55">
        <f>O532-M532</f>
        <v>-7836</v>
      </c>
      <c r="O532" s="55">
        <v>14920</v>
      </c>
      <c r="P532" s="55"/>
      <c r="Q532" s="55">
        <v>14920</v>
      </c>
      <c r="R532" s="120"/>
      <c r="S532" s="120"/>
      <c r="T532" s="55">
        <f>O532+R532</f>
        <v>14920</v>
      </c>
      <c r="U532" s="55">
        <f>Q532+S532</f>
        <v>14920</v>
      </c>
      <c r="V532" s="120"/>
      <c r="W532" s="120"/>
      <c r="X532" s="55">
        <f>T532+V532</f>
        <v>14920</v>
      </c>
      <c r="Y532" s="55">
        <f>U532+W532</f>
        <v>14920</v>
      </c>
      <c r="Z532" s="120"/>
      <c r="AA532" s="55">
        <f>X532+Z532</f>
        <v>14920</v>
      </c>
      <c r="AB532" s="55">
        <f>Y532</f>
        <v>14920</v>
      </c>
      <c r="AC532" s="120"/>
      <c r="AD532" s="120"/>
      <c r="AE532" s="120"/>
      <c r="AF532" s="55">
        <f>AA532+AC532</f>
        <v>14920</v>
      </c>
      <c r="AG532" s="120"/>
      <c r="AH532" s="55">
        <f>AB532</f>
        <v>14920</v>
      </c>
      <c r="AI532" s="120"/>
      <c r="AJ532" s="120"/>
      <c r="AK532" s="55">
        <f>AF532+AI532</f>
        <v>14920</v>
      </c>
      <c r="AL532" s="55">
        <f>AG532</f>
        <v>0</v>
      </c>
      <c r="AM532" s="55">
        <f>AN532-AK532</f>
        <v>7650</v>
      </c>
      <c r="AN532" s="55">
        <v>22570</v>
      </c>
      <c r="AO532" s="120"/>
      <c r="AP532" s="120"/>
      <c r="AQ532" s="55">
        <f>AN532+AP532</f>
        <v>22570</v>
      </c>
      <c r="AR532" s="55">
        <f>AO532</f>
        <v>0</v>
      </c>
      <c r="AS532" s="120"/>
      <c r="AT532" s="55">
        <f>AQ532+AS532</f>
        <v>22570</v>
      </c>
      <c r="AU532" s="56">
        <f>AR532</f>
        <v>0</v>
      </c>
      <c r="AV532" s="120"/>
      <c r="AW532" s="120"/>
      <c r="AX532" s="120"/>
      <c r="AY532" s="55">
        <f>AT532+AV532+AW532+AX532</f>
        <v>22570</v>
      </c>
      <c r="AZ532" s="55">
        <f>AU532+AX532</f>
        <v>0</v>
      </c>
      <c r="BA532" s="56">
        <v>-300</v>
      </c>
      <c r="BB532" s="120"/>
      <c r="BC532" s="56">
        <v>71</v>
      </c>
      <c r="BD532" s="120"/>
      <c r="BE532" s="55">
        <f>AY532+BA532+BB532+BC532+BD532</f>
        <v>22341</v>
      </c>
      <c r="BF532" s="55">
        <f>AZ532+BD532</f>
        <v>0</v>
      </c>
      <c r="BG532" s="55"/>
      <c r="BH532" s="55">
        <v>-85</v>
      </c>
      <c r="BI532" s="122"/>
      <c r="BJ532" s="122"/>
      <c r="BK532" s="122"/>
      <c r="BL532" s="55">
        <f>BE532+BG532+BH532+BI532+BJ532+BK532</f>
        <v>22256</v>
      </c>
      <c r="BM532" s="55">
        <f>BF532+BK532</f>
        <v>0</v>
      </c>
      <c r="BN532" s="120"/>
      <c r="BO532" s="120"/>
      <c r="BP532" s="120"/>
      <c r="BQ532" s="120"/>
      <c r="BR532" s="55">
        <f>BL532+BN532+BO532+BP532+BQ532</f>
        <v>22256</v>
      </c>
      <c r="BS532" s="55">
        <f>BM532+BQ532</f>
        <v>0</v>
      </c>
      <c r="BT532" s="121"/>
      <c r="BU532" s="121"/>
      <c r="BV532" s="55"/>
      <c r="BW532" s="55"/>
      <c r="BX532" s="55"/>
      <c r="BY532" s="55">
        <f>BR532+BT532+BU532+BV532+BW532+BX532</f>
        <v>22256</v>
      </c>
      <c r="BZ532" s="55">
        <f>BS532+BX532</f>
        <v>0</v>
      </c>
      <c r="CA532" s="120"/>
      <c r="CB532" s="56">
        <v>-108</v>
      </c>
      <c r="CC532" s="120"/>
      <c r="CD532" s="120"/>
      <c r="CE532" s="120"/>
      <c r="CF532" s="55">
        <f>BY532+CA532+CB532+CC532+CE532</f>
        <v>22148</v>
      </c>
      <c r="CG532" s="55">
        <f>BZ532+CE532</f>
        <v>0</v>
      </c>
      <c r="CH532" s="120"/>
      <c r="CI532" s="120"/>
      <c r="CJ532" s="120"/>
      <c r="CK532" s="56">
        <v>-35</v>
      </c>
      <c r="CL532" s="120"/>
      <c r="CM532" s="120"/>
      <c r="CN532" s="120"/>
      <c r="CO532" s="55">
        <f>CF532+CH532+CI532+CJ532+CK532+CL532+CM532+CN532</f>
        <v>22113</v>
      </c>
      <c r="CP532" s="55">
        <f>CG532+CN532</f>
        <v>0</v>
      </c>
      <c r="CQ532" s="55"/>
      <c r="CR532" s="56">
        <v>-58</v>
      </c>
      <c r="CS532" s="120"/>
      <c r="CT532" s="120"/>
      <c r="CU532" s="120"/>
      <c r="CV532" s="120"/>
      <c r="CW532" s="55">
        <f>CO532+CQ532+CR532+CS532+CT532+CU532+CV532</f>
        <v>22055</v>
      </c>
      <c r="CX532" s="55">
        <f>CP532+CV532</f>
        <v>0</v>
      </c>
      <c r="CY532" s="55"/>
      <c r="CZ532" s="56">
        <v>-63</v>
      </c>
      <c r="DA532" s="120"/>
      <c r="DB532" s="120"/>
      <c r="DC532" s="120"/>
      <c r="DD532" s="120"/>
      <c r="DE532" s="55">
        <f>CW532+CY532+CZ532+DA532+DB532+DC532+DD532</f>
        <v>21992</v>
      </c>
      <c r="DF532" s="55">
        <f>CX532+DD532</f>
        <v>0</v>
      </c>
    </row>
    <row r="533" spans="1:110" s="8" customFormat="1" ht="27" customHeight="1">
      <c r="A533" s="63" t="s">
        <v>95</v>
      </c>
      <c r="B533" s="64" t="s">
        <v>159</v>
      </c>
      <c r="C533" s="64" t="s">
        <v>134</v>
      </c>
      <c r="D533" s="65" t="s">
        <v>96</v>
      </c>
      <c r="E533" s="64"/>
      <c r="F533" s="66">
        <f t="shared" ref="F533:BQ533" si="840">F534</f>
        <v>69934</v>
      </c>
      <c r="G533" s="66">
        <f t="shared" si="840"/>
        <v>3968</v>
      </c>
      <c r="H533" s="66">
        <f t="shared" si="840"/>
        <v>73902</v>
      </c>
      <c r="I533" s="66">
        <f t="shared" si="840"/>
        <v>0</v>
      </c>
      <c r="J533" s="66">
        <f t="shared" si="840"/>
        <v>80038</v>
      </c>
      <c r="K533" s="66">
        <f t="shared" si="840"/>
        <v>0</v>
      </c>
      <c r="L533" s="66">
        <f t="shared" si="840"/>
        <v>0</v>
      </c>
      <c r="M533" s="66">
        <f t="shared" si="840"/>
        <v>80038</v>
      </c>
      <c r="N533" s="66">
        <f t="shared" si="840"/>
        <v>-23596</v>
      </c>
      <c r="O533" s="66">
        <f t="shared" si="840"/>
        <v>56442</v>
      </c>
      <c r="P533" s="66">
        <f t="shared" si="840"/>
        <v>0</v>
      </c>
      <c r="Q533" s="66">
        <f t="shared" si="840"/>
        <v>56442</v>
      </c>
      <c r="R533" s="66">
        <f t="shared" si="840"/>
        <v>0</v>
      </c>
      <c r="S533" s="66">
        <f t="shared" si="840"/>
        <v>0</v>
      </c>
      <c r="T533" s="66">
        <f t="shared" si="840"/>
        <v>56442</v>
      </c>
      <c r="U533" s="66">
        <f t="shared" si="840"/>
        <v>56442</v>
      </c>
      <c r="V533" s="66">
        <f t="shared" si="840"/>
        <v>0</v>
      </c>
      <c r="W533" s="66">
        <f t="shared" si="840"/>
        <v>0</v>
      </c>
      <c r="X533" s="66">
        <f t="shared" si="840"/>
        <v>56442</v>
      </c>
      <c r="Y533" s="66">
        <f t="shared" si="840"/>
        <v>56442</v>
      </c>
      <c r="Z533" s="66">
        <f t="shared" si="840"/>
        <v>0</v>
      </c>
      <c r="AA533" s="66">
        <f t="shared" si="840"/>
        <v>56442</v>
      </c>
      <c r="AB533" s="66">
        <f t="shared" si="840"/>
        <v>56442</v>
      </c>
      <c r="AC533" s="66">
        <f t="shared" si="840"/>
        <v>0</v>
      </c>
      <c r="AD533" s="66">
        <f t="shared" si="840"/>
        <v>0</v>
      </c>
      <c r="AE533" s="66"/>
      <c r="AF533" s="66">
        <f t="shared" si="840"/>
        <v>56442</v>
      </c>
      <c r="AG533" s="66">
        <f t="shared" si="840"/>
        <v>0</v>
      </c>
      <c r="AH533" s="66">
        <f t="shared" si="840"/>
        <v>56442</v>
      </c>
      <c r="AI533" s="66">
        <f t="shared" si="840"/>
        <v>0</v>
      </c>
      <c r="AJ533" s="66">
        <f t="shared" si="840"/>
        <v>0</v>
      </c>
      <c r="AK533" s="66">
        <f t="shared" si="840"/>
        <v>56442</v>
      </c>
      <c r="AL533" s="66">
        <f t="shared" si="840"/>
        <v>0</v>
      </c>
      <c r="AM533" s="66">
        <f t="shared" si="840"/>
        <v>12589</v>
      </c>
      <c r="AN533" s="66">
        <f t="shared" si="840"/>
        <v>69031</v>
      </c>
      <c r="AO533" s="66">
        <f t="shared" si="840"/>
        <v>0</v>
      </c>
      <c r="AP533" s="66">
        <f t="shared" si="840"/>
        <v>0</v>
      </c>
      <c r="AQ533" s="66">
        <f t="shared" si="840"/>
        <v>69031</v>
      </c>
      <c r="AR533" s="66">
        <f t="shared" si="840"/>
        <v>0</v>
      </c>
      <c r="AS533" s="66">
        <f t="shared" si="840"/>
        <v>0</v>
      </c>
      <c r="AT533" s="66">
        <f t="shared" si="840"/>
        <v>69031</v>
      </c>
      <c r="AU533" s="66">
        <f t="shared" si="840"/>
        <v>0</v>
      </c>
      <c r="AV533" s="66">
        <f t="shared" si="840"/>
        <v>0</v>
      </c>
      <c r="AW533" s="66">
        <f t="shared" si="840"/>
        <v>0</v>
      </c>
      <c r="AX533" s="66">
        <f t="shared" si="840"/>
        <v>0</v>
      </c>
      <c r="AY533" s="66">
        <f t="shared" si="840"/>
        <v>69031</v>
      </c>
      <c r="AZ533" s="66">
        <f t="shared" si="840"/>
        <v>0</v>
      </c>
      <c r="BA533" s="66">
        <f t="shared" si="840"/>
        <v>-12</v>
      </c>
      <c r="BB533" s="66">
        <f t="shared" si="840"/>
        <v>0</v>
      </c>
      <c r="BC533" s="66">
        <f t="shared" si="840"/>
        <v>-109</v>
      </c>
      <c r="BD533" s="66">
        <f t="shared" si="840"/>
        <v>0</v>
      </c>
      <c r="BE533" s="66">
        <f t="shared" si="840"/>
        <v>68910</v>
      </c>
      <c r="BF533" s="66">
        <f t="shared" si="840"/>
        <v>0</v>
      </c>
      <c r="BG533" s="66">
        <f t="shared" si="840"/>
        <v>0</v>
      </c>
      <c r="BH533" s="66">
        <f t="shared" si="840"/>
        <v>-13</v>
      </c>
      <c r="BI533" s="66">
        <f t="shared" si="840"/>
        <v>0</v>
      </c>
      <c r="BJ533" s="66">
        <f t="shared" si="840"/>
        <v>0</v>
      </c>
      <c r="BK533" s="66">
        <f t="shared" si="840"/>
        <v>0</v>
      </c>
      <c r="BL533" s="66">
        <f t="shared" si="840"/>
        <v>68897</v>
      </c>
      <c r="BM533" s="66">
        <f t="shared" si="840"/>
        <v>0</v>
      </c>
      <c r="BN533" s="66">
        <f t="shared" si="840"/>
        <v>0</v>
      </c>
      <c r="BO533" s="66">
        <f t="shared" si="840"/>
        <v>458</v>
      </c>
      <c r="BP533" s="66">
        <f t="shared" si="840"/>
        <v>0</v>
      </c>
      <c r="BQ533" s="66">
        <f t="shared" si="840"/>
        <v>0</v>
      </c>
      <c r="BR533" s="66">
        <f t="shared" ref="BR533:DF533" si="841">BR534</f>
        <v>69355</v>
      </c>
      <c r="BS533" s="66">
        <f t="shared" si="841"/>
        <v>0</v>
      </c>
      <c r="BT533" s="66">
        <f t="shared" si="841"/>
        <v>0</v>
      </c>
      <c r="BU533" s="66">
        <f t="shared" si="841"/>
        <v>0</v>
      </c>
      <c r="BV533" s="66">
        <f t="shared" si="841"/>
        <v>-237</v>
      </c>
      <c r="BW533" s="66">
        <f t="shared" si="841"/>
        <v>0</v>
      </c>
      <c r="BX533" s="66">
        <f t="shared" si="841"/>
        <v>0</v>
      </c>
      <c r="BY533" s="66">
        <f t="shared" si="841"/>
        <v>69118</v>
      </c>
      <c r="BZ533" s="66">
        <f t="shared" si="841"/>
        <v>0</v>
      </c>
      <c r="CA533" s="66">
        <f t="shared" si="841"/>
        <v>0</v>
      </c>
      <c r="CB533" s="66">
        <f t="shared" si="841"/>
        <v>-48</v>
      </c>
      <c r="CC533" s="66">
        <f t="shared" si="841"/>
        <v>0</v>
      </c>
      <c r="CD533" s="66">
        <f t="shared" si="841"/>
        <v>-646</v>
      </c>
      <c r="CE533" s="66">
        <f t="shared" si="841"/>
        <v>0</v>
      </c>
      <c r="CF533" s="66">
        <f t="shared" si="841"/>
        <v>68424</v>
      </c>
      <c r="CG533" s="66">
        <f t="shared" si="841"/>
        <v>0</v>
      </c>
      <c r="CH533" s="66">
        <f t="shared" si="841"/>
        <v>0</v>
      </c>
      <c r="CI533" s="66">
        <f t="shared" si="841"/>
        <v>0</v>
      </c>
      <c r="CJ533" s="66">
        <f t="shared" si="841"/>
        <v>0</v>
      </c>
      <c r="CK533" s="66">
        <f t="shared" si="841"/>
        <v>0</v>
      </c>
      <c r="CL533" s="66">
        <f t="shared" si="841"/>
        <v>-2</v>
      </c>
      <c r="CM533" s="66">
        <f t="shared" si="841"/>
        <v>2000</v>
      </c>
      <c r="CN533" s="66">
        <f t="shared" si="841"/>
        <v>0</v>
      </c>
      <c r="CO533" s="66">
        <f t="shared" si="841"/>
        <v>70422</v>
      </c>
      <c r="CP533" s="66">
        <f t="shared" si="841"/>
        <v>0</v>
      </c>
      <c r="CQ533" s="66">
        <f t="shared" si="841"/>
        <v>0</v>
      </c>
      <c r="CR533" s="66">
        <f t="shared" si="841"/>
        <v>0</v>
      </c>
      <c r="CS533" s="66">
        <f t="shared" si="841"/>
        <v>0</v>
      </c>
      <c r="CT533" s="66">
        <f t="shared" si="841"/>
        <v>0</v>
      </c>
      <c r="CU533" s="66">
        <f t="shared" si="841"/>
        <v>0</v>
      </c>
      <c r="CV533" s="66">
        <f t="shared" si="841"/>
        <v>0</v>
      </c>
      <c r="CW533" s="66">
        <f t="shared" si="841"/>
        <v>70422</v>
      </c>
      <c r="CX533" s="66">
        <f t="shared" si="841"/>
        <v>0</v>
      </c>
      <c r="CY533" s="66">
        <f t="shared" si="841"/>
        <v>0</v>
      </c>
      <c r="CZ533" s="66">
        <f t="shared" si="841"/>
        <v>-200</v>
      </c>
      <c r="DA533" s="66">
        <f t="shared" si="841"/>
        <v>0</v>
      </c>
      <c r="DB533" s="66">
        <f t="shared" si="841"/>
        <v>0</v>
      </c>
      <c r="DC533" s="66">
        <f t="shared" si="841"/>
        <v>0</v>
      </c>
      <c r="DD533" s="66">
        <f t="shared" si="841"/>
        <v>0</v>
      </c>
      <c r="DE533" s="66">
        <f t="shared" si="841"/>
        <v>70222</v>
      </c>
      <c r="DF533" s="66">
        <f t="shared" si="841"/>
        <v>0</v>
      </c>
    </row>
    <row r="534" spans="1:110" s="8" customFormat="1" ht="39" customHeight="1">
      <c r="A534" s="63" t="s">
        <v>136</v>
      </c>
      <c r="B534" s="64" t="s">
        <v>159</v>
      </c>
      <c r="C534" s="64" t="s">
        <v>134</v>
      </c>
      <c r="D534" s="65" t="s">
        <v>96</v>
      </c>
      <c r="E534" s="64" t="s">
        <v>137</v>
      </c>
      <c r="F534" s="55">
        <v>69934</v>
      </c>
      <c r="G534" s="55">
        <f>H534-F534</f>
        <v>3968</v>
      </c>
      <c r="H534" s="73">
        <v>73902</v>
      </c>
      <c r="I534" s="73"/>
      <c r="J534" s="73">
        <v>80038</v>
      </c>
      <c r="K534" s="131"/>
      <c r="L534" s="131"/>
      <c r="M534" s="55">
        <v>80038</v>
      </c>
      <c r="N534" s="55">
        <f>O534-M534</f>
        <v>-23596</v>
      </c>
      <c r="O534" s="55">
        <v>56442</v>
      </c>
      <c r="P534" s="55"/>
      <c r="Q534" s="55">
        <v>56442</v>
      </c>
      <c r="R534" s="120"/>
      <c r="S534" s="120"/>
      <c r="T534" s="55">
        <f>O534+R534</f>
        <v>56442</v>
      </c>
      <c r="U534" s="55">
        <f>Q534+S534</f>
        <v>56442</v>
      </c>
      <c r="V534" s="120"/>
      <c r="W534" s="120"/>
      <c r="X534" s="55">
        <f>T534+V534</f>
        <v>56442</v>
      </c>
      <c r="Y534" s="55">
        <f>U534+W534</f>
        <v>56442</v>
      </c>
      <c r="Z534" s="120"/>
      <c r="AA534" s="55">
        <f>X534+Z534</f>
        <v>56442</v>
      </c>
      <c r="AB534" s="55">
        <f>Y534</f>
        <v>56442</v>
      </c>
      <c r="AC534" s="120"/>
      <c r="AD534" s="120"/>
      <c r="AE534" s="120"/>
      <c r="AF534" s="55">
        <f>AA534+AC534</f>
        <v>56442</v>
      </c>
      <c r="AG534" s="120"/>
      <c r="AH534" s="55">
        <f>AB534</f>
        <v>56442</v>
      </c>
      <c r="AI534" s="120"/>
      <c r="AJ534" s="120"/>
      <c r="AK534" s="55">
        <f>AF534+AI534</f>
        <v>56442</v>
      </c>
      <c r="AL534" s="55">
        <f>AG534</f>
        <v>0</v>
      </c>
      <c r="AM534" s="55">
        <f>AN534-AK534</f>
        <v>12589</v>
      </c>
      <c r="AN534" s="55">
        <v>69031</v>
      </c>
      <c r="AO534" s="120"/>
      <c r="AP534" s="120"/>
      <c r="AQ534" s="55">
        <f>AN534+AP534</f>
        <v>69031</v>
      </c>
      <c r="AR534" s="55">
        <f>AO534</f>
        <v>0</v>
      </c>
      <c r="AS534" s="120"/>
      <c r="AT534" s="55">
        <f>AQ534+AS534</f>
        <v>69031</v>
      </c>
      <c r="AU534" s="56">
        <f>AR534</f>
        <v>0</v>
      </c>
      <c r="AV534" s="120"/>
      <c r="AW534" s="120"/>
      <c r="AX534" s="120"/>
      <c r="AY534" s="55">
        <f>AT534+AV534+AW534+AX534</f>
        <v>69031</v>
      </c>
      <c r="AZ534" s="55">
        <f>AU534+AX534</f>
        <v>0</v>
      </c>
      <c r="BA534" s="56">
        <v>-12</v>
      </c>
      <c r="BB534" s="120"/>
      <c r="BC534" s="56">
        <v>-109</v>
      </c>
      <c r="BD534" s="120"/>
      <c r="BE534" s="55">
        <f>AY534+BA534+BB534+BC534+BD534</f>
        <v>68910</v>
      </c>
      <c r="BF534" s="55">
        <f>AZ534+BD534</f>
        <v>0</v>
      </c>
      <c r="BG534" s="55"/>
      <c r="BH534" s="55">
        <v>-13</v>
      </c>
      <c r="BI534" s="122"/>
      <c r="BJ534" s="122"/>
      <c r="BK534" s="122"/>
      <c r="BL534" s="55">
        <f>BE534+BG534+BH534+BI534+BJ534+BK534</f>
        <v>68897</v>
      </c>
      <c r="BM534" s="55">
        <f>BF534+BK534</f>
        <v>0</v>
      </c>
      <c r="BN534" s="120"/>
      <c r="BO534" s="56">
        <v>458</v>
      </c>
      <c r="BP534" s="120"/>
      <c r="BQ534" s="120"/>
      <c r="BR534" s="55">
        <f>BL534+BN534+BO534+BP534+BQ534</f>
        <v>69355</v>
      </c>
      <c r="BS534" s="55">
        <f>BM534+BQ534</f>
        <v>0</v>
      </c>
      <c r="BT534" s="121"/>
      <c r="BU534" s="121"/>
      <c r="BV534" s="55">
        <v>-237</v>
      </c>
      <c r="BW534" s="55"/>
      <c r="BX534" s="55"/>
      <c r="BY534" s="55">
        <f>BR534+BT534+BU534+BV534+BW534+BX534</f>
        <v>69118</v>
      </c>
      <c r="BZ534" s="55">
        <f>BS534+BX534</f>
        <v>0</v>
      </c>
      <c r="CA534" s="120"/>
      <c r="CB534" s="56">
        <f>-12-36</f>
        <v>-48</v>
      </c>
      <c r="CC534" s="56"/>
      <c r="CD534" s="56">
        <v>-646</v>
      </c>
      <c r="CE534" s="120"/>
      <c r="CF534" s="55">
        <f>BY534+CA534+CB534+CC534+CD534+CE534</f>
        <v>68424</v>
      </c>
      <c r="CG534" s="55">
        <f>BZ534+CE534</f>
        <v>0</v>
      </c>
      <c r="CH534" s="120"/>
      <c r="CI534" s="120"/>
      <c r="CJ534" s="120"/>
      <c r="CK534" s="56"/>
      <c r="CL534" s="56">
        <v>-2</v>
      </c>
      <c r="CM534" s="55">
        <v>2000</v>
      </c>
      <c r="CN534" s="120"/>
      <c r="CO534" s="55">
        <f>CF534+CH534+CI534+CJ534+CK534+CL534+CM534+CN534</f>
        <v>70422</v>
      </c>
      <c r="CP534" s="55">
        <f>CG534+CN534</f>
        <v>0</v>
      </c>
      <c r="CQ534" s="55"/>
      <c r="CR534" s="120"/>
      <c r="CS534" s="120"/>
      <c r="CT534" s="120"/>
      <c r="CU534" s="120"/>
      <c r="CV534" s="120"/>
      <c r="CW534" s="55">
        <f>CO534+CQ534+CR534+CS534+CT534+CU534+CV534</f>
        <v>70422</v>
      </c>
      <c r="CX534" s="55">
        <f>CP534+CV534</f>
        <v>0</v>
      </c>
      <c r="CY534" s="55"/>
      <c r="CZ534" s="56">
        <v>-200</v>
      </c>
      <c r="DA534" s="120"/>
      <c r="DB534" s="120"/>
      <c r="DC534" s="120"/>
      <c r="DD534" s="120"/>
      <c r="DE534" s="55">
        <f>CW534+CY534+CZ534+DA534+DB534+DC534+DD534</f>
        <v>70222</v>
      </c>
      <c r="DF534" s="55">
        <f>CX534+DD534</f>
        <v>0</v>
      </c>
    </row>
    <row r="535" spans="1:110" s="8" customFormat="1" ht="41.25" customHeight="1">
      <c r="A535" s="63" t="s">
        <v>97</v>
      </c>
      <c r="B535" s="64" t="s">
        <v>159</v>
      </c>
      <c r="C535" s="64" t="s">
        <v>134</v>
      </c>
      <c r="D535" s="65" t="s">
        <v>98</v>
      </c>
      <c r="E535" s="64"/>
      <c r="F535" s="66">
        <f t="shared" ref="F535:BQ535" si="842">F536</f>
        <v>75174</v>
      </c>
      <c r="G535" s="66">
        <f t="shared" si="842"/>
        <v>16533</v>
      </c>
      <c r="H535" s="66">
        <f t="shared" si="842"/>
        <v>91707</v>
      </c>
      <c r="I535" s="66">
        <f t="shared" si="842"/>
        <v>0</v>
      </c>
      <c r="J535" s="66">
        <f t="shared" si="842"/>
        <v>97311</v>
      </c>
      <c r="K535" s="66">
        <f t="shared" si="842"/>
        <v>0</v>
      </c>
      <c r="L535" s="66">
        <f t="shared" si="842"/>
        <v>0</v>
      </c>
      <c r="M535" s="66">
        <f t="shared" si="842"/>
        <v>97311</v>
      </c>
      <c r="N535" s="66">
        <f t="shared" si="842"/>
        <v>-33046</v>
      </c>
      <c r="O535" s="66">
        <f t="shared" si="842"/>
        <v>64265</v>
      </c>
      <c r="P535" s="66">
        <f t="shared" si="842"/>
        <v>0</v>
      </c>
      <c r="Q535" s="66">
        <f t="shared" si="842"/>
        <v>64265</v>
      </c>
      <c r="R535" s="66">
        <f t="shared" si="842"/>
        <v>0</v>
      </c>
      <c r="S535" s="66">
        <f t="shared" si="842"/>
        <v>0</v>
      </c>
      <c r="T535" s="66">
        <f t="shared" si="842"/>
        <v>64265</v>
      </c>
      <c r="U535" s="66">
        <f t="shared" si="842"/>
        <v>64265</v>
      </c>
      <c r="V535" s="66">
        <f t="shared" si="842"/>
        <v>0</v>
      </c>
      <c r="W535" s="66">
        <f t="shared" si="842"/>
        <v>0</v>
      </c>
      <c r="X535" s="66">
        <f t="shared" si="842"/>
        <v>64265</v>
      </c>
      <c r="Y535" s="66">
        <f t="shared" si="842"/>
        <v>64265</v>
      </c>
      <c r="Z535" s="66">
        <f t="shared" si="842"/>
        <v>0</v>
      </c>
      <c r="AA535" s="66">
        <f t="shared" si="842"/>
        <v>64265</v>
      </c>
      <c r="AB535" s="66">
        <f t="shared" si="842"/>
        <v>64265</v>
      </c>
      <c r="AC535" s="66">
        <f t="shared" si="842"/>
        <v>0</v>
      </c>
      <c r="AD535" s="66">
        <f t="shared" si="842"/>
        <v>0</v>
      </c>
      <c r="AE535" s="66"/>
      <c r="AF535" s="66">
        <f t="shared" si="842"/>
        <v>64265</v>
      </c>
      <c r="AG535" s="66">
        <f t="shared" si="842"/>
        <v>0</v>
      </c>
      <c r="AH535" s="66">
        <f t="shared" si="842"/>
        <v>64265</v>
      </c>
      <c r="AI535" s="66">
        <f t="shared" si="842"/>
        <v>0</v>
      </c>
      <c r="AJ535" s="66">
        <f t="shared" si="842"/>
        <v>0</v>
      </c>
      <c r="AK535" s="66">
        <f t="shared" si="842"/>
        <v>64265</v>
      </c>
      <c r="AL535" s="66">
        <f t="shared" si="842"/>
        <v>0</v>
      </c>
      <c r="AM535" s="66">
        <f t="shared" si="842"/>
        <v>22272</v>
      </c>
      <c r="AN535" s="66">
        <f t="shared" si="842"/>
        <v>86537</v>
      </c>
      <c r="AO535" s="66">
        <f t="shared" si="842"/>
        <v>0</v>
      </c>
      <c r="AP535" s="66">
        <f t="shared" si="842"/>
        <v>0</v>
      </c>
      <c r="AQ535" s="66">
        <f t="shared" si="842"/>
        <v>86537</v>
      </c>
      <c r="AR535" s="66">
        <f t="shared" si="842"/>
        <v>0</v>
      </c>
      <c r="AS535" s="66">
        <f t="shared" si="842"/>
        <v>0</v>
      </c>
      <c r="AT535" s="66">
        <f t="shared" si="842"/>
        <v>86537</v>
      </c>
      <c r="AU535" s="66">
        <f t="shared" si="842"/>
        <v>0</v>
      </c>
      <c r="AV535" s="66">
        <f t="shared" si="842"/>
        <v>0</v>
      </c>
      <c r="AW535" s="66">
        <f t="shared" si="842"/>
        <v>0</v>
      </c>
      <c r="AX535" s="66">
        <f t="shared" si="842"/>
        <v>0</v>
      </c>
      <c r="AY535" s="66">
        <f t="shared" si="842"/>
        <v>86537</v>
      </c>
      <c r="AZ535" s="66">
        <f t="shared" si="842"/>
        <v>0</v>
      </c>
      <c r="BA535" s="66">
        <f t="shared" si="842"/>
        <v>-1503</v>
      </c>
      <c r="BB535" s="66">
        <f t="shared" si="842"/>
        <v>1349</v>
      </c>
      <c r="BC535" s="66">
        <f t="shared" si="842"/>
        <v>-794</v>
      </c>
      <c r="BD535" s="66">
        <f t="shared" si="842"/>
        <v>0</v>
      </c>
      <c r="BE535" s="66">
        <f t="shared" si="842"/>
        <v>85589</v>
      </c>
      <c r="BF535" s="66">
        <f t="shared" si="842"/>
        <v>0</v>
      </c>
      <c r="BG535" s="66">
        <f t="shared" si="842"/>
        <v>0</v>
      </c>
      <c r="BH535" s="66">
        <f t="shared" si="842"/>
        <v>-73</v>
      </c>
      <c r="BI535" s="66">
        <f t="shared" si="842"/>
        <v>0</v>
      </c>
      <c r="BJ535" s="66">
        <f t="shared" si="842"/>
        <v>0</v>
      </c>
      <c r="BK535" s="66">
        <f t="shared" si="842"/>
        <v>0</v>
      </c>
      <c r="BL535" s="66">
        <f t="shared" si="842"/>
        <v>85516</v>
      </c>
      <c r="BM535" s="66">
        <f t="shared" si="842"/>
        <v>0</v>
      </c>
      <c r="BN535" s="66">
        <f t="shared" si="842"/>
        <v>0</v>
      </c>
      <c r="BO535" s="66">
        <f t="shared" si="842"/>
        <v>0</v>
      </c>
      <c r="BP535" s="66">
        <f t="shared" si="842"/>
        <v>1350</v>
      </c>
      <c r="BQ535" s="66">
        <f t="shared" si="842"/>
        <v>0</v>
      </c>
      <c r="BR535" s="66">
        <f t="shared" ref="BR535:DF535" si="843">BR536</f>
        <v>86866</v>
      </c>
      <c r="BS535" s="66">
        <f t="shared" si="843"/>
        <v>0</v>
      </c>
      <c r="BT535" s="66">
        <f t="shared" si="843"/>
        <v>-483</v>
      </c>
      <c r="BU535" s="66">
        <f t="shared" si="843"/>
        <v>0</v>
      </c>
      <c r="BV535" s="66">
        <f t="shared" si="843"/>
        <v>-59</v>
      </c>
      <c r="BW535" s="66">
        <f t="shared" si="843"/>
        <v>1324</v>
      </c>
      <c r="BX535" s="66">
        <f t="shared" si="843"/>
        <v>0</v>
      </c>
      <c r="BY535" s="66">
        <f t="shared" si="843"/>
        <v>87648</v>
      </c>
      <c r="BZ535" s="66">
        <f t="shared" si="843"/>
        <v>0</v>
      </c>
      <c r="CA535" s="66">
        <f t="shared" si="843"/>
        <v>0</v>
      </c>
      <c r="CB535" s="66">
        <f t="shared" si="843"/>
        <v>-18</v>
      </c>
      <c r="CC535" s="66">
        <f t="shared" si="843"/>
        <v>0</v>
      </c>
      <c r="CD535" s="66">
        <f t="shared" si="843"/>
        <v>2000</v>
      </c>
      <c r="CE535" s="66">
        <f t="shared" si="843"/>
        <v>0</v>
      </c>
      <c r="CF535" s="66">
        <f t="shared" si="843"/>
        <v>89630</v>
      </c>
      <c r="CG535" s="66">
        <f t="shared" si="843"/>
        <v>0</v>
      </c>
      <c r="CH535" s="66">
        <f t="shared" si="843"/>
        <v>0</v>
      </c>
      <c r="CI535" s="66">
        <f t="shared" si="843"/>
        <v>0</v>
      </c>
      <c r="CJ535" s="66">
        <f t="shared" si="843"/>
        <v>0</v>
      </c>
      <c r="CK535" s="66">
        <f t="shared" si="843"/>
        <v>-26</v>
      </c>
      <c r="CL535" s="66">
        <f t="shared" si="843"/>
        <v>-3</v>
      </c>
      <c r="CM535" s="66">
        <f t="shared" si="843"/>
        <v>0</v>
      </c>
      <c r="CN535" s="66">
        <f t="shared" si="843"/>
        <v>0</v>
      </c>
      <c r="CO535" s="66">
        <f t="shared" si="843"/>
        <v>89601</v>
      </c>
      <c r="CP535" s="66">
        <f t="shared" si="843"/>
        <v>0</v>
      </c>
      <c r="CQ535" s="66">
        <f t="shared" si="843"/>
        <v>0</v>
      </c>
      <c r="CR535" s="66">
        <f t="shared" si="843"/>
        <v>-93</v>
      </c>
      <c r="CS535" s="66">
        <f t="shared" si="843"/>
        <v>0</v>
      </c>
      <c r="CT535" s="66">
        <f t="shared" si="843"/>
        <v>0</v>
      </c>
      <c r="CU535" s="66">
        <f t="shared" si="843"/>
        <v>0</v>
      </c>
      <c r="CV535" s="66">
        <f t="shared" si="843"/>
        <v>0</v>
      </c>
      <c r="CW535" s="66">
        <f t="shared" si="843"/>
        <v>89508</v>
      </c>
      <c r="CX535" s="66">
        <f t="shared" si="843"/>
        <v>0</v>
      </c>
      <c r="CY535" s="66">
        <f t="shared" si="843"/>
        <v>0</v>
      </c>
      <c r="CZ535" s="66">
        <f t="shared" si="843"/>
        <v>-682</v>
      </c>
      <c r="DA535" s="66">
        <f t="shared" si="843"/>
        <v>0</v>
      </c>
      <c r="DB535" s="66">
        <f t="shared" si="843"/>
        <v>0</v>
      </c>
      <c r="DC535" s="66">
        <f t="shared" si="843"/>
        <v>0</v>
      </c>
      <c r="DD535" s="66">
        <f t="shared" si="843"/>
        <v>0</v>
      </c>
      <c r="DE535" s="66">
        <f t="shared" si="843"/>
        <v>88826</v>
      </c>
      <c r="DF535" s="66">
        <f t="shared" si="843"/>
        <v>0</v>
      </c>
    </row>
    <row r="536" spans="1:110" s="8" customFormat="1" ht="42.75" customHeight="1">
      <c r="A536" s="63" t="s">
        <v>136</v>
      </c>
      <c r="B536" s="64" t="s">
        <v>159</v>
      </c>
      <c r="C536" s="64" t="s">
        <v>134</v>
      </c>
      <c r="D536" s="65" t="s">
        <v>98</v>
      </c>
      <c r="E536" s="64" t="s">
        <v>137</v>
      </c>
      <c r="F536" s="55">
        <v>75174</v>
      </c>
      <c r="G536" s="55">
        <f>H536-F536</f>
        <v>16533</v>
      </c>
      <c r="H536" s="73">
        <v>91707</v>
      </c>
      <c r="I536" s="73"/>
      <c r="J536" s="73">
        <v>97311</v>
      </c>
      <c r="K536" s="131"/>
      <c r="L536" s="131"/>
      <c r="M536" s="55">
        <v>97311</v>
      </c>
      <c r="N536" s="55">
        <f>O536-M536</f>
        <v>-33046</v>
      </c>
      <c r="O536" s="55">
        <v>64265</v>
      </c>
      <c r="P536" s="55"/>
      <c r="Q536" s="55">
        <v>64265</v>
      </c>
      <c r="R536" s="120"/>
      <c r="S536" s="120"/>
      <c r="T536" s="55">
        <f>O536+R536</f>
        <v>64265</v>
      </c>
      <c r="U536" s="55">
        <f>Q536+S536</f>
        <v>64265</v>
      </c>
      <c r="V536" s="120"/>
      <c r="W536" s="120"/>
      <c r="X536" s="55">
        <f>T536+V536</f>
        <v>64265</v>
      </c>
      <c r="Y536" s="55">
        <f>U536+W536</f>
        <v>64265</v>
      </c>
      <c r="Z536" s="120"/>
      <c r="AA536" s="55">
        <f>X536+Z536</f>
        <v>64265</v>
      </c>
      <c r="AB536" s="55">
        <f>Y536</f>
        <v>64265</v>
      </c>
      <c r="AC536" s="120"/>
      <c r="AD536" s="120"/>
      <c r="AE536" s="120"/>
      <c r="AF536" s="55">
        <f>AA536+AC536</f>
        <v>64265</v>
      </c>
      <c r="AG536" s="120"/>
      <c r="AH536" s="55">
        <f>AB536</f>
        <v>64265</v>
      </c>
      <c r="AI536" s="120"/>
      <c r="AJ536" s="120"/>
      <c r="AK536" s="55">
        <f>AF536+AI536</f>
        <v>64265</v>
      </c>
      <c r="AL536" s="55">
        <f>AG536</f>
        <v>0</v>
      </c>
      <c r="AM536" s="55">
        <f>AN536-AK536</f>
        <v>22272</v>
      </c>
      <c r="AN536" s="55">
        <v>86537</v>
      </c>
      <c r="AO536" s="120"/>
      <c r="AP536" s="120"/>
      <c r="AQ536" s="55">
        <f>AN536+AP536</f>
        <v>86537</v>
      </c>
      <c r="AR536" s="55">
        <f>AO536</f>
        <v>0</v>
      </c>
      <c r="AS536" s="120"/>
      <c r="AT536" s="55">
        <f>AQ536+AS536</f>
        <v>86537</v>
      </c>
      <c r="AU536" s="56">
        <f>AR536</f>
        <v>0</v>
      </c>
      <c r="AV536" s="120"/>
      <c r="AW536" s="120"/>
      <c r="AX536" s="120"/>
      <c r="AY536" s="55">
        <f>AT536+AV536+AW536+AX536</f>
        <v>86537</v>
      </c>
      <c r="AZ536" s="55">
        <f>AU536+AX536</f>
        <v>0</v>
      </c>
      <c r="BA536" s="55">
        <v>-1503</v>
      </c>
      <c r="BB536" s="55">
        <v>1349</v>
      </c>
      <c r="BC536" s="56">
        <v>-794</v>
      </c>
      <c r="BD536" s="120"/>
      <c r="BE536" s="55">
        <f>AY536+BA536+BB536+BC536+BD536</f>
        <v>85589</v>
      </c>
      <c r="BF536" s="55">
        <f>AZ536+BD536</f>
        <v>0</v>
      </c>
      <c r="BG536" s="55"/>
      <c r="BH536" s="55">
        <v>-73</v>
      </c>
      <c r="BI536" s="55"/>
      <c r="BJ536" s="122"/>
      <c r="BK536" s="122"/>
      <c r="BL536" s="55">
        <f>BE536+BG536+BH536+BI536+BJ536+BK536</f>
        <v>85516</v>
      </c>
      <c r="BM536" s="55">
        <f>BF536+BK536</f>
        <v>0</v>
      </c>
      <c r="BN536" s="120"/>
      <c r="BO536" s="120"/>
      <c r="BP536" s="55">
        <v>1350</v>
      </c>
      <c r="BQ536" s="120"/>
      <c r="BR536" s="55">
        <f>BL536+BN536+BO536+BP536+BQ536</f>
        <v>86866</v>
      </c>
      <c r="BS536" s="55">
        <f>BM536+BQ536</f>
        <v>0</v>
      </c>
      <c r="BT536" s="55">
        <v>-483</v>
      </c>
      <c r="BU536" s="121"/>
      <c r="BV536" s="55">
        <v>-59</v>
      </c>
      <c r="BW536" s="55">
        <v>1324</v>
      </c>
      <c r="BX536" s="55"/>
      <c r="BY536" s="55">
        <f>BR536+BT536+BU536+BV536+BW536+BX536</f>
        <v>87648</v>
      </c>
      <c r="BZ536" s="55">
        <f>BS536+BX536</f>
        <v>0</v>
      </c>
      <c r="CA536" s="55"/>
      <c r="CB536" s="56">
        <v>-18</v>
      </c>
      <c r="CC536" s="55"/>
      <c r="CD536" s="55">
        <v>2000</v>
      </c>
      <c r="CE536" s="120"/>
      <c r="CF536" s="55">
        <f>BY536+CA536+CB536+CC536+CD536+CE536</f>
        <v>89630</v>
      </c>
      <c r="CG536" s="55">
        <f>BZ536+CE536</f>
        <v>0</v>
      </c>
      <c r="CH536" s="120"/>
      <c r="CI536" s="120"/>
      <c r="CJ536" s="120"/>
      <c r="CK536" s="56">
        <v>-26</v>
      </c>
      <c r="CL536" s="56">
        <v>-3</v>
      </c>
      <c r="CM536" s="120"/>
      <c r="CN536" s="120"/>
      <c r="CO536" s="55">
        <f>CF536+CH536+CI536+CJ536+CK536+CL536+CM536+CN536</f>
        <v>89601</v>
      </c>
      <c r="CP536" s="55">
        <f>CG536+CN536</f>
        <v>0</v>
      </c>
      <c r="CQ536" s="55"/>
      <c r="CR536" s="56">
        <v>-93</v>
      </c>
      <c r="CS536" s="120"/>
      <c r="CT536" s="120"/>
      <c r="CU536" s="120"/>
      <c r="CV536" s="120"/>
      <c r="CW536" s="55">
        <f>CO536+CQ536+CR536+CS536+CT536+CU536+CV536</f>
        <v>89508</v>
      </c>
      <c r="CX536" s="55">
        <f>CP536+CV536</f>
        <v>0</v>
      </c>
      <c r="CY536" s="55"/>
      <c r="CZ536" s="56">
        <v>-682</v>
      </c>
      <c r="DA536" s="120"/>
      <c r="DB536" s="120"/>
      <c r="DC536" s="120"/>
      <c r="DD536" s="120"/>
      <c r="DE536" s="55">
        <f>CW536+CY536+CZ536+DA536+DB536+DC536+DD536</f>
        <v>88826</v>
      </c>
      <c r="DF536" s="55">
        <f>CX536+DD536</f>
        <v>0</v>
      </c>
    </row>
    <row r="537" spans="1:110" s="8" customFormat="1" ht="44.25" customHeight="1">
      <c r="A537" s="63" t="s">
        <v>99</v>
      </c>
      <c r="B537" s="64" t="s">
        <v>159</v>
      </c>
      <c r="C537" s="64" t="s">
        <v>134</v>
      </c>
      <c r="D537" s="65" t="s">
        <v>100</v>
      </c>
      <c r="E537" s="64"/>
      <c r="F537" s="66">
        <f t="shared" ref="F537:O537" si="844">F538+F539+F541+F543</f>
        <v>22500</v>
      </c>
      <c r="G537" s="66">
        <f t="shared" si="844"/>
        <v>-5735</v>
      </c>
      <c r="H537" s="66">
        <f t="shared" si="844"/>
        <v>16765</v>
      </c>
      <c r="I537" s="66">
        <f t="shared" si="844"/>
        <v>0</v>
      </c>
      <c r="J537" s="66">
        <f t="shared" si="844"/>
        <v>17951</v>
      </c>
      <c r="K537" s="66">
        <f t="shared" si="844"/>
        <v>0</v>
      </c>
      <c r="L537" s="66">
        <f t="shared" si="844"/>
        <v>0</v>
      </c>
      <c r="M537" s="66">
        <f t="shared" si="844"/>
        <v>17951</v>
      </c>
      <c r="N537" s="66">
        <f t="shared" si="844"/>
        <v>-14875</v>
      </c>
      <c r="O537" s="66">
        <f t="shared" si="844"/>
        <v>3076</v>
      </c>
      <c r="P537" s="66">
        <f t="shared" ref="P537:Z537" si="845">P538+P539+P541+P543</f>
        <v>0</v>
      </c>
      <c r="Q537" s="66">
        <f t="shared" si="845"/>
        <v>3076</v>
      </c>
      <c r="R537" s="66">
        <f t="shared" si="845"/>
        <v>0</v>
      </c>
      <c r="S537" s="66">
        <f t="shared" si="845"/>
        <v>0</v>
      </c>
      <c r="T537" s="66">
        <f t="shared" si="845"/>
        <v>3076</v>
      </c>
      <c r="U537" s="66">
        <f t="shared" si="845"/>
        <v>3076</v>
      </c>
      <c r="V537" s="66">
        <f t="shared" si="845"/>
        <v>0</v>
      </c>
      <c r="W537" s="66">
        <f t="shared" si="845"/>
        <v>0</v>
      </c>
      <c r="X537" s="66">
        <f t="shared" si="845"/>
        <v>3076</v>
      </c>
      <c r="Y537" s="66">
        <f t="shared" si="845"/>
        <v>3076</v>
      </c>
      <c r="Z537" s="66">
        <f t="shared" si="845"/>
        <v>0</v>
      </c>
      <c r="AA537" s="66">
        <f>AA538+AA539+AA541+AA543</f>
        <v>3076</v>
      </c>
      <c r="AB537" s="66">
        <f>AB538+AB539+AB541+AB543</f>
        <v>3076</v>
      </c>
      <c r="AC537" s="66">
        <f t="shared" ref="AC537:AZ537" si="846">AC538+AC539+AC541+AC543+AC547</f>
        <v>830</v>
      </c>
      <c r="AD537" s="66">
        <f t="shared" si="846"/>
        <v>0</v>
      </c>
      <c r="AE537" s="66">
        <f t="shared" si="846"/>
        <v>830</v>
      </c>
      <c r="AF537" s="66">
        <f t="shared" si="846"/>
        <v>3906</v>
      </c>
      <c r="AG537" s="66">
        <f t="shared" si="846"/>
        <v>0</v>
      </c>
      <c r="AH537" s="66">
        <f t="shared" si="846"/>
        <v>3906</v>
      </c>
      <c r="AI537" s="66">
        <f t="shared" si="846"/>
        <v>0</v>
      </c>
      <c r="AJ537" s="66">
        <f t="shared" si="846"/>
        <v>0</v>
      </c>
      <c r="AK537" s="66">
        <f t="shared" si="846"/>
        <v>3906</v>
      </c>
      <c r="AL537" s="66">
        <f t="shared" si="846"/>
        <v>0</v>
      </c>
      <c r="AM537" s="66">
        <f t="shared" si="846"/>
        <v>55888</v>
      </c>
      <c r="AN537" s="66">
        <f t="shared" si="846"/>
        <v>59794</v>
      </c>
      <c r="AO537" s="66">
        <f t="shared" si="846"/>
        <v>39540</v>
      </c>
      <c r="AP537" s="66">
        <f t="shared" si="846"/>
        <v>0</v>
      </c>
      <c r="AQ537" s="66">
        <f t="shared" si="846"/>
        <v>59794</v>
      </c>
      <c r="AR537" s="66">
        <f t="shared" si="846"/>
        <v>39540</v>
      </c>
      <c r="AS537" s="66">
        <f t="shared" si="846"/>
        <v>0</v>
      </c>
      <c r="AT537" s="66">
        <f t="shared" si="846"/>
        <v>59794</v>
      </c>
      <c r="AU537" s="66">
        <f t="shared" si="846"/>
        <v>39540</v>
      </c>
      <c r="AV537" s="66">
        <f t="shared" si="846"/>
        <v>0</v>
      </c>
      <c r="AW537" s="66">
        <f t="shared" si="846"/>
        <v>0</v>
      </c>
      <c r="AX537" s="66">
        <f t="shared" si="846"/>
        <v>0</v>
      </c>
      <c r="AY537" s="66">
        <f t="shared" si="846"/>
        <v>59794</v>
      </c>
      <c r="AZ537" s="66">
        <f t="shared" si="846"/>
        <v>39540</v>
      </c>
      <c r="BA537" s="66">
        <f t="shared" ref="BA537:BS537" si="847">BA538+BA539+BA541+BA543+BA547+BA549</f>
        <v>7546</v>
      </c>
      <c r="BB537" s="66">
        <f t="shared" si="847"/>
        <v>0</v>
      </c>
      <c r="BC537" s="66">
        <f t="shared" si="847"/>
        <v>0</v>
      </c>
      <c r="BD537" s="66">
        <f t="shared" si="847"/>
        <v>0</v>
      </c>
      <c r="BE537" s="66">
        <f t="shared" si="847"/>
        <v>67340</v>
      </c>
      <c r="BF537" s="66">
        <f t="shared" si="847"/>
        <v>39540</v>
      </c>
      <c r="BG537" s="66">
        <f t="shared" si="847"/>
        <v>400</v>
      </c>
      <c r="BH537" s="66">
        <f t="shared" si="847"/>
        <v>0</v>
      </c>
      <c r="BI537" s="66">
        <f t="shared" si="847"/>
        <v>274</v>
      </c>
      <c r="BJ537" s="66">
        <f t="shared" si="847"/>
        <v>0</v>
      </c>
      <c r="BK537" s="66">
        <f t="shared" si="847"/>
        <v>0</v>
      </c>
      <c r="BL537" s="66">
        <f t="shared" si="847"/>
        <v>68014</v>
      </c>
      <c r="BM537" s="66">
        <f t="shared" si="847"/>
        <v>39540</v>
      </c>
      <c r="BN537" s="66">
        <f t="shared" si="847"/>
        <v>0</v>
      </c>
      <c r="BO537" s="66">
        <f t="shared" si="847"/>
        <v>72</v>
      </c>
      <c r="BP537" s="66">
        <f t="shared" si="847"/>
        <v>0</v>
      </c>
      <c r="BQ537" s="66">
        <f t="shared" si="847"/>
        <v>0</v>
      </c>
      <c r="BR537" s="66">
        <f t="shared" si="847"/>
        <v>68086</v>
      </c>
      <c r="BS537" s="66">
        <f t="shared" si="847"/>
        <v>39540</v>
      </c>
      <c r="BT537" s="66">
        <f t="shared" ref="BT537:DF537" si="848">BT538+BT539+BT541+BT543+BT547+BT549</f>
        <v>0</v>
      </c>
      <c r="BU537" s="66">
        <f>BU538+BU539+BU541+BU543+BU547+BU549</f>
        <v>0</v>
      </c>
      <c r="BV537" s="66">
        <f>BV538+BV539+BV541+BV543+BV547+BV549</f>
        <v>0</v>
      </c>
      <c r="BW537" s="66">
        <f>BW538+BW539+BW541+BW543+BW547+BW549</f>
        <v>0</v>
      </c>
      <c r="BX537" s="66">
        <f>BX538+BX539+BX541+BX543+BX547+BX549</f>
        <v>0</v>
      </c>
      <c r="BY537" s="66">
        <f t="shared" si="848"/>
        <v>68086</v>
      </c>
      <c r="BZ537" s="66">
        <f t="shared" si="848"/>
        <v>39540</v>
      </c>
      <c r="CA537" s="66">
        <f t="shared" si="848"/>
        <v>2390</v>
      </c>
      <c r="CB537" s="66">
        <f t="shared" si="848"/>
        <v>0</v>
      </c>
      <c r="CC537" s="66">
        <f t="shared" si="848"/>
        <v>0</v>
      </c>
      <c r="CD537" s="66">
        <f>CD538+CD539+CD541+CD543+CD547+CD549</f>
        <v>843</v>
      </c>
      <c r="CE537" s="66">
        <f t="shared" si="848"/>
        <v>0</v>
      </c>
      <c r="CF537" s="66">
        <f t="shared" si="848"/>
        <v>71319</v>
      </c>
      <c r="CG537" s="66">
        <f t="shared" si="848"/>
        <v>39540</v>
      </c>
      <c r="CH537" s="66">
        <f t="shared" si="848"/>
        <v>-120</v>
      </c>
      <c r="CI537" s="66">
        <f t="shared" si="848"/>
        <v>0</v>
      </c>
      <c r="CJ537" s="66">
        <f t="shared" si="848"/>
        <v>0</v>
      </c>
      <c r="CK537" s="66"/>
      <c r="CL537" s="66"/>
      <c r="CM537" s="66">
        <f t="shared" si="848"/>
        <v>0</v>
      </c>
      <c r="CN537" s="66">
        <f t="shared" si="848"/>
        <v>0</v>
      </c>
      <c r="CO537" s="66">
        <f t="shared" si="848"/>
        <v>71199</v>
      </c>
      <c r="CP537" s="66">
        <f t="shared" si="848"/>
        <v>39540</v>
      </c>
      <c r="CQ537" s="66">
        <f t="shared" si="848"/>
        <v>0</v>
      </c>
      <c r="CR537" s="66">
        <f t="shared" si="848"/>
        <v>0</v>
      </c>
      <c r="CS537" s="66">
        <f t="shared" si="848"/>
        <v>0</v>
      </c>
      <c r="CT537" s="66">
        <f t="shared" si="848"/>
        <v>0</v>
      </c>
      <c r="CU537" s="66">
        <f t="shared" si="848"/>
        <v>0</v>
      </c>
      <c r="CV537" s="66">
        <f t="shared" si="848"/>
        <v>0</v>
      </c>
      <c r="CW537" s="66">
        <f t="shared" si="848"/>
        <v>71199</v>
      </c>
      <c r="CX537" s="66">
        <f t="shared" si="848"/>
        <v>39540</v>
      </c>
      <c r="CY537" s="66">
        <f t="shared" si="848"/>
        <v>0</v>
      </c>
      <c r="CZ537" s="66">
        <f t="shared" si="848"/>
        <v>0</v>
      </c>
      <c r="DA537" s="66">
        <f t="shared" si="848"/>
        <v>0</v>
      </c>
      <c r="DB537" s="66">
        <f t="shared" si="848"/>
        <v>0</v>
      </c>
      <c r="DC537" s="66">
        <f t="shared" si="848"/>
        <v>0</v>
      </c>
      <c r="DD537" s="66">
        <f t="shared" si="848"/>
        <v>0</v>
      </c>
      <c r="DE537" s="66">
        <f t="shared" si="848"/>
        <v>71199</v>
      </c>
      <c r="DF537" s="66">
        <f t="shared" si="848"/>
        <v>39540</v>
      </c>
    </row>
    <row r="538" spans="1:110" s="8" customFormat="1" ht="54.75" customHeight="1">
      <c r="A538" s="63" t="s">
        <v>144</v>
      </c>
      <c r="B538" s="64" t="s">
        <v>159</v>
      </c>
      <c r="C538" s="64" t="s">
        <v>134</v>
      </c>
      <c r="D538" s="65" t="s">
        <v>100</v>
      </c>
      <c r="E538" s="64" t="s">
        <v>145</v>
      </c>
      <c r="F538" s="55">
        <v>20205</v>
      </c>
      <c r="G538" s="55">
        <f>H538-F538</f>
        <v>-3774</v>
      </c>
      <c r="H538" s="73">
        <v>16431</v>
      </c>
      <c r="I538" s="73"/>
      <c r="J538" s="73">
        <v>17593</v>
      </c>
      <c r="K538" s="131"/>
      <c r="L538" s="131"/>
      <c r="M538" s="55">
        <v>17593</v>
      </c>
      <c r="N538" s="55">
        <f>O538-M538</f>
        <v>-14517</v>
      </c>
      <c r="O538" s="55">
        <v>3076</v>
      </c>
      <c r="P538" s="55"/>
      <c r="Q538" s="55">
        <v>3076</v>
      </c>
      <c r="R538" s="120"/>
      <c r="S538" s="120"/>
      <c r="T538" s="55">
        <f>O538+R538</f>
        <v>3076</v>
      </c>
      <c r="U538" s="55">
        <f>Q538+S538</f>
        <v>3076</v>
      </c>
      <c r="V538" s="120"/>
      <c r="W538" s="120"/>
      <c r="X538" s="55">
        <f>T538+V538</f>
        <v>3076</v>
      </c>
      <c r="Y538" s="55">
        <f>U538+W538</f>
        <v>3076</v>
      </c>
      <c r="Z538" s="120"/>
      <c r="AA538" s="55">
        <f>X538+Z538</f>
        <v>3076</v>
      </c>
      <c r="AB538" s="55">
        <f>Y538</f>
        <v>3076</v>
      </c>
      <c r="AC538" s="120"/>
      <c r="AD538" s="120"/>
      <c r="AE538" s="120"/>
      <c r="AF538" s="55">
        <f>AA538+AC538</f>
        <v>3076</v>
      </c>
      <c r="AG538" s="120"/>
      <c r="AH538" s="55">
        <f>AB538</f>
        <v>3076</v>
      </c>
      <c r="AI538" s="120"/>
      <c r="AJ538" s="120"/>
      <c r="AK538" s="55">
        <f>AF538+AI538</f>
        <v>3076</v>
      </c>
      <c r="AL538" s="55">
        <f>AG538</f>
        <v>0</v>
      </c>
      <c r="AM538" s="55">
        <f>AN538-AK538</f>
        <v>3934</v>
      </c>
      <c r="AN538" s="55">
        <v>7010</v>
      </c>
      <c r="AO538" s="120"/>
      <c r="AP538" s="120"/>
      <c r="AQ538" s="55">
        <f>AN538+AP538</f>
        <v>7010</v>
      </c>
      <c r="AR538" s="55">
        <f>AO538</f>
        <v>0</v>
      </c>
      <c r="AS538" s="120"/>
      <c r="AT538" s="55">
        <f>AQ538+AS538</f>
        <v>7010</v>
      </c>
      <c r="AU538" s="56">
        <f>AR538</f>
        <v>0</v>
      </c>
      <c r="AV538" s="120"/>
      <c r="AW538" s="120"/>
      <c r="AX538" s="120"/>
      <c r="AY538" s="55">
        <f>AT538+AV538+AW538+AX538</f>
        <v>7010</v>
      </c>
      <c r="AZ538" s="55">
        <f>AU538+AX538</f>
        <v>0</v>
      </c>
      <c r="BA538" s="55">
        <v>-5029</v>
      </c>
      <c r="BB538" s="120"/>
      <c r="BC538" s="55"/>
      <c r="BD538" s="120"/>
      <c r="BE538" s="55">
        <f>AY538+BA538+BB538+BC538+BD538</f>
        <v>1981</v>
      </c>
      <c r="BF538" s="55">
        <f>AZ538+BD538</f>
        <v>0</v>
      </c>
      <c r="BG538" s="55"/>
      <c r="BH538" s="55"/>
      <c r="BI538" s="122"/>
      <c r="BJ538" s="122"/>
      <c r="BK538" s="122"/>
      <c r="BL538" s="55">
        <f>BE538+BG538+BH538+BI538+BJ538+BK538</f>
        <v>1981</v>
      </c>
      <c r="BM538" s="55">
        <f>BF538+BK538</f>
        <v>0</v>
      </c>
      <c r="BN538" s="120"/>
      <c r="BO538" s="120"/>
      <c r="BP538" s="120"/>
      <c r="BQ538" s="120"/>
      <c r="BR538" s="55">
        <f>BL538+BN538+BO538+BP538+BQ538</f>
        <v>1981</v>
      </c>
      <c r="BS538" s="55">
        <f>BM538+BQ538</f>
        <v>0</v>
      </c>
      <c r="BT538" s="121"/>
      <c r="BU538" s="121"/>
      <c r="BV538" s="55"/>
      <c r="BW538" s="55"/>
      <c r="BX538" s="55"/>
      <c r="BY538" s="55">
        <f>BR538+BT538+BU538+BV538+BW538+BX538</f>
        <v>1981</v>
      </c>
      <c r="BZ538" s="55">
        <f>BS538+BX538</f>
        <v>0</v>
      </c>
      <c r="CA538" s="120"/>
      <c r="CB538" s="120"/>
      <c r="CC538" s="120"/>
      <c r="CD538" s="120"/>
      <c r="CE538" s="120"/>
      <c r="CF538" s="55">
        <f>BY538+CA538+CB538+CC538+CE538</f>
        <v>1981</v>
      </c>
      <c r="CG538" s="55">
        <f>BZ538+CE538</f>
        <v>0</v>
      </c>
      <c r="CH538" s="56">
        <v>-120</v>
      </c>
      <c r="CI538" s="120"/>
      <c r="CJ538" s="120"/>
      <c r="CK538" s="120"/>
      <c r="CL538" s="120"/>
      <c r="CM538" s="120"/>
      <c r="CN538" s="120"/>
      <c r="CO538" s="55">
        <f>CF538+CH538+CI538+CJ538+CM538+CN538</f>
        <v>1861</v>
      </c>
      <c r="CP538" s="55">
        <f>CG538+CN538</f>
        <v>0</v>
      </c>
      <c r="CQ538" s="55"/>
      <c r="CR538" s="120"/>
      <c r="CS538" s="120"/>
      <c r="CT538" s="120"/>
      <c r="CU538" s="120"/>
      <c r="CV538" s="120"/>
      <c r="CW538" s="55">
        <f>CO538+CQ538+CR538+CS538+CT538+CU538+CV538</f>
        <v>1861</v>
      </c>
      <c r="CX538" s="55">
        <f>CP538+CV538</f>
        <v>0</v>
      </c>
      <c r="CY538" s="55"/>
      <c r="CZ538" s="120"/>
      <c r="DA538" s="120"/>
      <c r="DB538" s="120"/>
      <c r="DC538" s="120"/>
      <c r="DD538" s="120"/>
      <c r="DE538" s="55">
        <f>CW538+CY538+CZ538+DA538+DB538+DC538+DD538</f>
        <v>1861</v>
      </c>
      <c r="DF538" s="55">
        <f>CX538+DD538</f>
        <v>0</v>
      </c>
    </row>
    <row r="539" spans="1:110" s="8" customFormat="1" ht="107.25" hidden="1" customHeight="1">
      <c r="A539" s="63" t="s">
        <v>582</v>
      </c>
      <c r="B539" s="64" t="s">
        <v>159</v>
      </c>
      <c r="C539" s="64" t="s">
        <v>134</v>
      </c>
      <c r="D539" s="65" t="s">
        <v>187</v>
      </c>
      <c r="E539" s="64"/>
      <c r="F539" s="66">
        <f t="shared" ref="F539:Q539" si="849">F540</f>
        <v>390</v>
      </c>
      <c r="G539" s="66">
        <f t="shared" si="849"/>
        <v>-390</v>
      </c>
      <c r="H539" s="66">
        <f t="shared" si="849"/>
        <v>0</v>
      </c>
      <c r="I539" s="66">
        <f t="shared" si="849"/>
        <v>0</v>
      </c>
      <c r="J539" s="66">
        <f t="shared" si="849"/>
        <v>0</v>
      </c>
      <c r="K539" s="66">
        <f t="shared" si="849"/>
        <v>0</v>
      </c>
      <c r="L539" s="66">
        <f t="shared" si="849"/>
        <v>0</v>
      </c>
      <c r="M539" s="66">
        <f t="shared" si="849"/>
        <v>0</v>
      </c>
      <c r="N539" s="66">
        <f t="shared" si="849"/>
        <v>0</v>
      </c>
      <c r="O539" s="66">
        <f t="shared" si="849"/>
        <v>0</v>
      </c>
      <c r="P539" s="66">
        <f t="shared" si="849"/>
        <v>0</v>
      </c>
      <c r="Q539" s="66">
        <f t="shared" si="849"/>
        <v>0</v>
      </c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1"/>
      <c r="AL539" s="121"/>
      <c r="AM539" s="120"/>
      <c r="AN539" s="120"/>
      <c r="AO539" s="120"/>
      <c r="AP539" s="120"/>
      <c r="AQ539" s="120"/>
      <c r="AR539" s="120"/>
      <c r="AS539" s="120"/>
      <c r="AT539" s="120"/>
      <c r="AU539" s="120"/>
      <c r="AV539" s="120"/>
      <c r="AW539" s="120"/>
      <c r="AX539" s="120"/>
      <c r="AY539" s="120"/>
      <c r="AZ539" s="120"/>
      <c r="BA539" s="120"/>
      <c r="BB539" s="120"/>
      <c r="BC539" s="120"/>
      <c r="BD539" s="120"/>
      <c r="BE539" s="120"/>
      <c r="BF539" s="120"/>
      <c r="BG539" s="122"/>
      <c r="BH539" s="122"/>
      <c r="BI539" s="122"/>
      <c r="BJ539" s="122"/>
      <c r="BK539" s="122"/>
      <c r="BL539" s="122"/>
      <c r="BM539" s="122"/>
      <c r="BN539" s="120"/>
      <c r="BO539" s="120"/>
      <c r="BP539" s="120"/>
      <c r="BQ539" s="120"/>
      <c r="BR539" s="120"/>
      <c r="BS539" s="120"/>
      <c r="BT539" s="121"/>
      <c r="BU539" s="121"/>
      <c r="BV539" s="55"/>
      <c r="BW539" s="55"/>
      <c r="BX539" s="55"/>
      <c r="BY539" s="121"/>
      <c r="BZ539" s="121"/>
      <c r="CA539" s="120"/>
      <c r="CB539" s="120"/>
      <c r="CC539" s="120"/>
      <c r="CD539" s="120"/>
      <c r="CE539" s="120"/>
      <c r="CF539" s="120"/>
      <c r="CG539" s="120"/>
      <c r="CH539" s="120"/>
      <c r="CI539" s="120"/>
      <c r="CJ539" s="120"/>
      <c r="CK539" s="120"/>
      <c r="CL539" s="120"/>
      <c r="CM539" s="120"/>
      <c r="CN539" s="120"/>
      <c r="CO539" s="120"/>
      <c r="CP539" s="120"/>
      <c r="CQ539" s="120"/>
      <c r="CR539" s="120"/>
      <c r="CS539" s="120"/>
      <c r="CT539" s="120"/>
      <c r="CU539" s="120"/>
      <c r="CV539" s="120"/>
      <c r="CW539" s="120"/>
      <c r="CX539" s="120"/>
      <c r="CY539" s="120"/>
      <c r="CZ539" s="120"/>
      <c r="DA539" s="120"/>
      <c r="DB539" s="120"/>
      <c r="DC539" s="120"/>
      <c r="DD539" s="120"/>
      <c r="DE539" s="120"/>
      <c r="DF539" s="120"/>
    </row>
    <row r="540" spans="1:110" s="8" customFormat="1" ht="105" hidden="1" customHeight="1">
      <c r="A540" s="63" t="s">
        <v>474</v>
      </c>
      <c r="B540" s="64" t="s">
        <v>159</v>
      </c>
      <c r="C540" s="64" t="s">
        <v>134</v>
      </c>
      <c r="D540" s="65" t="s">
        <v>187</v>
      </c>
      <c r="E540" s="64" t="s">
        <v>150</v>
      </c>
      <c r="F540" s="55">
        <v>390</v>
      </c>
      <c r="G540" s="55">
        <f>H540-F540</f>
        <v>-390</v>
      </c>
      <c r="H540" s="131"/>
      <c r="I540" s="131"/>
      <c r="J540" s="131"/>
      <c r="K540" s="131"/>
      <c r="L540" s="131"/>
      <c r="M540" s="55"/>
      <c r="N540" s="56"/>
      <c r="O540" s="55"/>
      <c r="P540" s="55"/>
      <c r="Q540" s="55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1"/>
      <c r="AL540" s="121"/>
      <c r="AM540" s="120"/>
      <c r="AN540" s="120"/>
      <c r="AO540" s="120"/>
      <c r="AP540" s="120"/>
      <c r="AQ540" s="120"/>
      <c r="AR540" s="120"/>
      <c r="AS540" s="120"/>
      <c r="AT540" s="120"/>
      <c r="AU540" s="120"/>
      <c r="AV540" s="120"/>
      <c r="AW540" s="120"/>
      <c r="AX540" s="120"/>
      <c r="AY540" s="120"/>
      <c r="AZ540" s="120"/>
      <c r="BA540" s="120"/>
      <c r="BB540" s="120"/>
      <c r="BC540" s="120"/>
      <c r="BD540" s="120"/>
      <c r="BE540" s="120"/>
      <c r="BF540" s="120"/>
      <c r="BG540" s="122"/>
      <c r="BH540" s="122"/>
      <c r="BI540" s="122"/>
      <c r="BJ540" s="122"/>
      <c r="BK540" s="122"/>
      <c r="BL540" s="122"/>
      <c r="BM540" s="122"/>
      <c r="BN540" s="120"/>
      <c r="BO540" s="120"/>
      <c r="BP540" s="120"/>
      <c r="BQ540" s="120"/>
      <c r="BR540" s="120"/>
      <c r="BS540" s="120"/>
      <c r="BT540" s="121"/>
      <c r="BU540" s="121"/>
      <c r="BV540" s="55"/>
      <c r="BW540" s="55"/>
      <c r="BX540" s="55"/>
      <c r="BY540" s="121"/>
      <c r="BZ540" s="121"/>
      <c r="CA540" s="120"/>
      <c r="CB540" s="120"/>
      <c r="CC540" s="120"/>
      <c r="CD540" s="120"/>
      <c r="CE540" s="120"/>
      <c r="CF540" s="120"/>
      <c r="CG540" s="120"/>
      <c r="CH540" s="120"/>
      <c r="CI540" s="120"/>
      <c r="CJ540" s="120"/>
      <c r="CK540" s="120"/>
      <c r="CL540" s="120"/>
      <c r="CM540" s="120"/>
      <c r="CN540" s="120"/>
      <c r="CO540" s="120"/>
      <c r="CP540" s="120"/>
      <c r="CQ540" s="120"/>
      <c r="CR540" s="120"/>
      <c r="CS540" s="120"/>
      <c r="CT540" s="120"/>
      <c r="CU540" s="120"/>
      <c r="CV540" s="120"/>
      <c r="CW540" s="120"/>
      <c r="CX540" s="120"/>
      <c r="CY540" s="120"/>
      <c r="CZ540" s="120"/>
      <c r="DA540" s="120"/>
      <c r="DB540" s="120"/>
      <c r="DC540" s="120"/>
      <c r="DD540" s="120"/>
      <c r="DE540" s="120"/>
      <c r="DF540" s="120"/>
    </row>
    <row r="541" spans="1:110" s="8" customFormat="1" ht="54" hidden="1" customHeight="1">
      <c r="A541" s="63" t="s">
        <v>184</v>
      </c>
      <c r="B541" s="64" t="s">
        <v>159</v>
      </c>
      <c r="C541" s="64" t="s">
        <v>134</v>
      </c>
      <c r="D541" s="65" t="s">
        <v>188</v>
      </c>
      <c r="E541" s="64"/>
      <c r="F541" s="66">
        <f t="shared" ref="F541:Q541" si="850">F542</f>
        <v>1580</v>
      </c>
      <c r="G541" s="66">
        <f t="shared" si="850"/>
        <v>-1580</v>
      </c>
      <c r="H541" s="66">
        <f t="shared" si="850"/>
        <v>0</v>
      </c>
      <c r="I541" s="66">
        <f t="shared" si="850"/>
        <v>0</v>
      </c>
      <c r="J541" s="66">
        <f t="shared" si="850"/>
        <v>0</v>
      </c>
      <c r="K541" s="66">
        <f t="shared" si="850"/>
        <v>0</v>
      </c>
      <c r="L541" s="66">
        <f t="shared" si="850"/>
        <v>0</v>
      </c>
      <c r="M541" s="66">
        <f t="shared" si="850"/>
        <v>0</v>
      </c>
      <c r="N541" s="66">
        <f t="shared" si="850"/>
        <v>0</v>
      </c>
      <c r="O541" s="66">
        <f t="shared" si="850"/>
        <v>0</v>
      </c>
      <c r="P541" s="66">
        <f t="shared" si="850"/>
        <v>0</v>
      </c>
      <c r="Q541" s="66">
        <f t="shared" si="850"/>
        <v>0</v>
      </c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1"/>
      <c r="AL541" s="121"/>
      <c r="AM541" s="120"/>
      <c r="AN541" s="120"/>
      <c r="AO541" s="120"/>
      <c r="AP541" s="120"/>
      <c r="AQ541" s="120"/>
      <c r="AR541" s="120"/>
      <c r="AS541" s="120"/>
      <c r="AT541" s="120"/>
      <c r="AU541" s="120"/>
      <c r="AV541" s="120"/>
      <c r="AW541" s="120"/>
      <c r="AX541" s="120"/>
      <c r="AY541" s="120"/>
      <c r="AZ541" s="120"/>
      <c r="BA541" s="120"/>
      <c r="BB541" s="120"/>
      <c r="BC541" s="120"/>
      <c r="BD541" s="120"/>
      <c r="BE541" s="120"/>
      <c r="BF541" s="120"/>
      <c r="BG541" s="122"/>
      <c r="BH541" s="122"/>
      <c r="BI541" s="122"/>
      <c r="BJ541" s="122"/>
      <c r="BK541" s="122"/>
      <c r="BL541" s="122"/>
      <c r="BM541" s="122"/>
      <c r="BN541" s="120"/>
      <c r="BO541" s="120"/>
      <c r="BP541" s="120"/>
      <c r="BQ541" s="120"/>
      <c r="BR541" s="120"/>
      <c r="BS541" s="120"/>
      <c r="BT541" s="121"/>
      <c r="BU541" s="121"/>
      <c r="BV541" s="55"/>
      <c r="BW541" s="55"/>
      <c r="BX541" s="55"/>
      <c r="BY541" s="121"/>
      <c r="BZ541" s="121"/>
      <c r="CA541" s="120"/>
      <c r="CB541" s="120"/>
      <c r="CC541" s="120"/>
      <c r="CD541" s="120"/>
      <c r="CE541" s="120"/>
      <c r="CF541" s="120"/>
      <c r="CG541" s="120"/>
      <c r="CH541" s="120"/>
      <c r="CI541" s="120"/>
      <c r="CJ541" s="120"/>
      <c r="CK541" s="120"/>
      <c r="CL541" s="120"/>
      <c r="CM541" s="120"/>
      <c r="CN541" s="120"/>
      <c r="CO541" s="120"/>
      <c r="CP541" s="120"/>
      <c r="CQ541" s="120"/>
      <c r="CR541" s="120"/>
      <c r="CS541" s="120"/>
      <c r="CT541" s="120"/>
      <c r="CU541" s="120"/>
      <c r="CV541" s="120"/>
      <c r="CW541" s="120"/>
      <c r="CX541" s="120"/>
      <c r="CY541" s="120"/>
      <c r="CZ541" s="120"/>
      <c r="DA541" s="120"/>
      <c r="DB541" s="120"/>
      <c r="DC541" s="120"/>
      <c r="DD541" s="120"/>
      <c r="DE541" s="120"/>
      <c r="DF541" s="120"/>
    </row>
    <row r="542" spans="1:110" s="8" customFormat="1" ht="107.25" hidden="1" customHeight="1">
      <c r="A542" s="63" t="s">
        <v>474</v>
      </c>
      <c r="B542" s="64" t="s">
        <v>159</v>
      </c>
      <c r="C542" s="64" t="s">
        <v>134</v>
      </c>
      <c r="D542" s="65" t="s">
        <v>188</v>
      </c>
      <c r="E542" s="64" t="s">
        <v>150</v>
      </c>
      <c r="F542" s="55">
        <v>1580</v>
      </c>
      <c r="G542" s="55">
        <f>H542-F542</f>
        <v>-1580</v>
      </c>
      <c r="H542" s="131"/>
      <c r="I542" s="131"/>
      <c r="J542" s="131"/>
      <c r="K542" s="131"/>
      <c r="L542" s="131"/>
      <c r="M542" s="55"/>
      <c r="N542" s="56"/>
      <c r="O542" s="55"/>
      <c r="P542" s="55"/>
      <c r="Q542" s="55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1"/>
      <c r="AL542" s="121"/>
      <c r="AM542" s="120"/>
      <c r="AN542" s="120"/>
      <c r="AO542" s="120"/>
      <c r="AP542" s="120"/>
      <c r="AQ542" s="120"/>
      <c r="AR542" s="120"/>
      <c r="AS542" s="120"/>
      <c r="AT542" s="120"/>
      <c r="AU542" s="120"/>
      <c r="AV542" s="120"/>
      <c r="AW542" s="120"/>
      <c r="AX542" s="120"/>
      <c r="AY542" s="120"/>
      <c r="AZ542" s="120"/>
      <c r="BA542" s="120"/>
      <c r="BB542" s="120"/>
      <c r="BC542" s="120"/>
      <c r="BD542" s="120"/>
      <c r="BE542" s="120"/>
      <c r="BF542" s="120"/>
      <c r="BG542" s="122"/>
      <c r="BH542" s="122"/>
      <c r="BI542" s="122"/>
      <c r="BJ542" s="122"/>
      <c r="BK542" s="122"/>
      <c r="BL542" s="122"/>
      <c r="BM542" s="122"/>
      <c r="BN542" s="120"/>
      <c r="BO542" s="120"/>
      <c r="BP542" s="120"/>
      <c r="BQ542" s="120"/>
      <c r="BR542" s="120"/>
      <c r="BS542" s="120"/>
      <c r="BT542" s="121"/>
      <c r="BU542" s="121"/>
      <c r="BV542" s="55"/>
      <c r="BW542" s="55"/>
      <c r="BX542" s="55"/>
      <c r="BY542" s="121"/>
      <c r="BZ542" s="121"/>
      <c r="CA542" s="120"/>
      <c r="CB542" s="120"/>
      <c r="CC542" s="120"/>
      <c r="CD542" s="120"/>
      <c r="CE542" s="120"/>
      <c r="CF542" s="120"/>
      <c r="CG542" s="120"/>
      <c r="CH542" s="120"/>
      <c r="CI542" s="120"/>
      <c r="CJ542" s="120"/>
      <c r="CK542" s="120"/>
      <c r="CL542" s="120"/>
      <c r="CM542" s="120"/>
      <c r="CN542" s="120"/>
      <c r="CO542" s="120"/>
      <c r="CP542" s="120"/>
      <c r="CQ542" s="120"/>
      <c r="CR542" s="120"/>
      <c r="CS542" s="120"/>
      <c r="CT542" s="120"/>
      <c r="CU542" s="120"/>
      <c r="CV542" s="120"/>
      <c r="CW542" s="120"/>
      <c r="CX542" s="120"/>
      <c r="CY542" s="120"/>
      <c r="CZ542" s="120"/>
      <c r="DA542" s="120"/>
      <c r="DB542" s="120"/>
      <c r="DC542" s="120"/>
      <c r="DD542" s="120"/>
      <c r="DE542" s="120"/>
      <c r="DF542" s="120"/>
    </row>
    <row r="543" spans="1:110" s="8" customFormat="1" ht="54.75" hidden="1" customHeight="1">
      <c r="A543" s="63" t="s">
        <v>234</v>
      </c>
      <c r="B543" s="64" t="s">
        <v>159</v>
      </c>
      <c r="C543" s="64" t="s">
        <v>134</v>
      </c>
      <c r="D543" s="65" t="s">
        <v>189</v>
      </c>
      <c r="E543" s="64"/>
      <c r="F543" s="66">
        <f t="shared" ref="F543:Q543" si="851">F544</f>
        <v>325</v>
      </c>
      <c r="G543" s="66">
        <f t="shared" si="851"/>
        <v>9</v>
      </c>
      <c r="H543" s="66">
        <f t="shared" si="851"/>
        <v>334</v>
      </c>
      <c r="I543" s="66">
        <f t="shared" si="851"/>
        <v>0</v>
      </c>
      <c r="J543" s="66">
        <f t="shared" si="851"/>
        <v>358</v>
      </c>
      <c r="K543" s="66">
        <f t="shared" si="851"/>
        <v>0</v>
      </c>
      <c r="L543" s="66">
        <f t="shared" si="851"/>
        <v>0</v>
      </c>
      <c r="M543" s="66">
        <f t="shared" si="851"/>
        <v>358</v>
      </c>
      <c r="N543" s="66">
        <f t="shared" si="851"/>
        <v>-358</v>
      </c>
      <c r="O543" s="66">
        <f t="shared" si="851"/>
        <v>0</v>
      </c>
      <c r="P543" s="66">
        <f t="shared" si="851"/>
        <v>0</v>
      </c>
      <c r="Q543" s="66">
        <f t="shared" si="851"/>
        <v>0</v>
      </c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1"/>
      <c r="AL543" s="121"/>
      <c r="AM543" s="120"/>
      <c r="AN543" s="120"/>
      <c r="AO543" s="120"/>
      <c r="AP543" s="120"/>
      <c r="AQ543" s="120"/>
      <c r="AR543" s="120"/>
      <c r="AS543" s="120"/>
      <c r="AT543" s="120"/>
      <c r="AU543" s="120"/>
      <c r="AV543" s="120"/>
      <c r="AW543" s="120"/>
      <c r="AX543" s="120"/>
      <c r="AY543" s="120"/>
      <c r="AZ543" s="120"/>
      <c r="BA543" s="120"/>
      <c r="BB543" s="120"/>
      <c r="BC543" s="120"/>
      <c r="BD543" s="120"/>
      <c r="BE543" s="120"/>
      <c r="BF543" s="120"/>
      <c r="BG543" s="122"/>
      <c r="BH543" s="122"/>
      <c r="BI543" s="122"/>
      <c r="BJ543" s="122"/>
      <c r="BK543" s="122"/>
      <c r="BL543" s="122"/>
      <c r="BM543" s="122"/>
      <c r="BN543" s="120"/>
      <c r="BO543" s="120"/>
      <c r="BP543" s="120"/>
      <c r="BQ543" s="120"/>
      <c r="BR543" s="120"/>
      <c r="BS543" s="120"/>
      <c r="BT543" s="121"/>
      <c r="BU543" s="121"/>
      <c r="BV543" s="55"/>
      <c r="BW543" s="55"/>
      <c r="BX543" s="55"/>
      <c r="BY543" s="121"/>
      <c r="BZ543" s="121"/>
      <c r="CA543" s="120"/>
      <c r="CB543" s="120"/>
      <c r="CC543" s="120"/>
      <c r="CD543" s="120"/>
      <c r="CE543" s="120"/>
      <c r="CF543" s="120"/>
      <c r="CG543" s="120"/>
      <c r="CH543" s="120"/>
      <c r="CI543" s="120"/>
      <c r="CJ543" s="120"/>
      <c r="CK543" s="120"/>
      <c r="CL543" s="120"/>
      <c r="CM543" s="120"/>
      <c r="CN543" s="120"/>
      <c r="CO543" s="120"/>
      <c r="CP543" s="120"/>
      <c r="CQ543" s="120"/>
      <c r="CR543" s="120"/>
      <c r="CS543" s="120"/>
      <c r="CT543" s="120"/>
      <c r="CU543" s="120"/>
      <c r="CV543" s="120"/>
      <c r="CW543" s="120"/>
      <c r="CX543" s="120"/>
      <c r="CY543" s="120"/>
      <c r="CZ543" s="120"/>
      <c r="DA543" s="120"/>
      <c r="DB543" s="120"/>
      <c r="DC543" s="120"/>
      <c r="DD543" s="120"/>
      <c r="DE543" s="120"/>
      <c r="DF543" s="120"/>
    </row>
    <row r="544" spans="1:110" s="8" customFormat="1" ht="86.25" hidden="1" customHeight="1">
      <c r="A544" s="63" t="s">
        <v>284</v>
      </c>
      <c r="B544" s="64" t="s">
        <v>159</v>
      </c>
      <c r="C544" s="64" t="s">
        <v>134</v>
      </c>
      <c r="D544" s="65" t="s">
        <v>189</v>
      </c>
      <c r="E544" s="64" t="s">
        <v>150</v>
      </c>
      <c r="F544" s="55">
        <v>325</v>
      </c>
      <c r="G544" s="55">
        <f>H544-F544</f>
        <v>9</v>
      </c>
      <c r="H544" s="73">
        <v>334</v>
      </c>
      <c r="I544" s="73"/>
      <c r="J544" s="73">
        <v>358</v>
      </c>
      <c r="K544" s="131"/>
      <c r="L544" s="131"/>
      <c r="M544" s="55">
        <v>358</v>
      </c>
      <c r="N544" s="55">
        <f>O544-M544</f>
        <v>-358</v>
      </c>
      <c r="O544" s="55"/>
      <c r="P544" s="55"/>
      <c r="Q544" s="55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1"/>
      <c r="AL544" s="121"/>
      <c r="AM544" s="120"/>
      <c r="AN544" s="120"/>
      <c r="AO544" s="120"/>
      <c r="AP544" s="120"/>
      <c r="AQ544" s="120"/>
      <c r="AR544" s="120"/>
      <c r="AS544" s="120"/>
      <c r="AT544" s="120"/>
      <c r="AU544" s="120"/>
      <c r="AV544" s="120"/>
      <c r="AW544" s="120"/>
      <c r="AX544" s="120"/>
      <c r="AY544" s="120"/>
      <c r="AZ544" s="120"/>
      <c r="BA544" s="120"/>
      <c r="BB544" s="120"/>
      <c r="BC544" s="120"/>
      <c r="BD544" s="120"/>
      <c r="BE544" s="120"/>
      <c r="BF544" s="120"/>
      <c r="BG544" s="122"/>
      <c r="BH544" s="122"/>
      <c r="BI544" s="122"/>
      <c r="BJ544" s="122"/>
      <c r="BK544" s="122"/>
      <c r="BL544" s="122"/>
      <c r="BM544" s="122"/>
      <c r="BN544" s="120"/>
      <c r="BO544" s="120"/>
      <c r="BP544" s="120"/>
      <c r="BQ544" s="120"/>
      <c r="BR544" s="120"/>
      <c r="BS544" s="120"/>
      <c r="BT544" s="121"/>
      <c r="BU544" s="121"/>
      <c r="BV544" s="55"/>
      <c r="BW544" s="55"/>
      <c r="BX544" s="55"/>
      <c r="BY544" s="121"/>
      <c r="BZ544" s="121"/>
      <c r="CA544" s="120"/>
      <c r="CB544" s="120"/>
      <c r="CC544" s="120"/>
      <c r="CD544" s="120"/>
      <c r="CE544" s="120"/>
      <c r="CF544" s="120"/>
      <c r="CG544" s="120"/>
      <c r="CH544" s="120"/>
      <c r="CI544" s="120"/>
      <c r="CJ544" s="120"/>
      <c r="CK544" s="120"/>
      <c r="CL544" s="120"/>
      <c r="CM544" s="120"/>
      <c r="CN544" s="120"/>
      <c r="CO544" s="120"/>
      <c r="CP544" s="120"/>
      <c r="CQ544" s="120"/>
      <c r="CR544" s="120"/>
      <c r="CS544" s="120"/>
      <c r="CT544" s="120"/>
      <c r="CU544" s="120"/>
      <c r="CV544" s="120"/>
      <c r="CW544" s="120"/>
      <c r="CX544" s="120"/>
      <c r="CY544" s="120"/>
      <c r="CZ544" s="120"/>
      <c r="DA544" s="120"/>
      <c r="DB544" s="120"/>
      <c r="DC544" s="120"/>
      <c r="DD544" s="120"/>
      <c r="DE544" s="120"/>
      <c r="DF544" s="120"/>
    </row>
    <row r="545" spans="1:110" s="8" customFormat="1" ht="19.5" hidden="1" customHeight="1">
      <c r="A545" s="63" t="s">
        <v>128</v>
      </c>
      <c r="B545" s="64" t="s">
        <v>159</v>
      </c>
      <c r="C545" s="64" t="s">
        <v>134</v>
      </c>
      <c r="D545" s="65" t="s">
        <v>129</v>
      </c>
      <c r="E545" s="64"/>
      <c r="F545" s="55">
        <f t="shared" ref="F545:Q545" si="852">F546</f>
        <v>0</v>
      </c>
      <c r="G545" s="55">
        <f t="shared" si="852"/>
        <v>7637</v>
      </c>
      <c r="H545" s="55">
        <f t="shared" si="852"/>
        <v>7637</v>
      </c>
      <c r="I545" s="55">
        <f t="shared" si="852"/>
        <v>0</v>
      </c>
      <c r="J545" s="55">
        <f t="shared" si="852"/>
        <v>7502</v>
      </c>
      <c r="K545" s="55">
        <f t="shared" si="852"/>
        <v>0</v>
      </c>
      <c r="L545" s="55">
        <f t="shared" si="852"/>
        <v>0</v>
      </c>
      <c r="M545" s="55">
        <f t="shared" si="852"/>
        <v>7502</v>
      </c>
      <c r="N545" s="55">
        <f t="shared" si="852"/>
        <v>-7502</v>
      </c>
      <c r="O545" s="55">
        <f t="shared" si="852"/>
        <v>0</v>
      </c>
      <c r="P545" s="55">
        <f t="shared" si="852"/>
        <v>0</v>
      </c>
      <c r="Q545" s="55">
        <f t="shared" si="852"/>
        <v>0</v>
      </c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1"/>
      <c r="AL545" s="121"/>
      <c r="AM545" s="120"/>
      <c r="AN545" s="120"/>
      <c r="AO545" s="120"/>
      <c r="AP545" s="120"/>
      <c r="AQ545" s="120"/>
      <c r="AR545" s="120"/>
      <c r="AS545" s="120"/>
      <c r="AT545" s="120"/>
      <c r="AU545" s="120"/>
      <c r="AV545" s="120"/>
      <c r="AW545" s="120"/>
      <c r="AX545" s="120"/>
      <c r="AY545" s="120"/>
      <c r="AZ545" s="120"/>
      <c r="BA545" s="120"/>
      <c r="BB545" s="120"/>
      <c r="BC545" s="120"/>
      <c r="BD545" s="120"/>
      <c r="BE545" s="120"/>
      <c r="BF545" s="120"/>
      <c r="BG545" s="122"/>
      <c r="BH545" s="122"/>
      <c r="BI545" s="122"/>
      <c r="BJ545" s="122"/>
      <c r="BK545" s="122"/>
      <c r="BL545" s="122"/>
      <c r="BM545" s="122"/>
      <c r="BN545" s="120"/>
      <c r="BO545" s="120"/>
      <c r="BP545" s="120"/>
      <c r="BQ545" s="120"/>
      <c r="BR545" s="120"/>
      <c r="BS545" s="120"/>
      <c r="BT545" s="121"/>
      <c r="BU545" s="121"/>
      <c r="BV545" s="55"/>
      <c r="BW545" s="55"/>
      <c r="BX545" s="55"/>
      <c r="BY545" s="121"/>
      <c r="BZ545" s="121"/>
      <c r="CA545" s="120"/>
      <c r="CB545" s="120"/>
      <c r="CC545" s="120"/>
      <c r="CD545" s="120"/>
      <c r="CE545" s="120"/>
      <c r="CF545" s="120"/>
      <c r="CG545" s="120"/>
      <c r="CH545" s="120"/>
      <c r="CI545" s="120"/>
      <c r="CJ545" s="120"/>
      <c r="CK545" s="120"/>
      <c r="CL545" s="120"/>
      <c r="CM545" s="120"/>
      <c r="CN545" s="120"/>
      <c r="CO545" s="120"/>
      <c r="CP545" s="120"/>
      <c r="CQ545" s="120"/>
      <c r="CR545" s="120"/>
      <c r="CS545" s="120"/>
      <c r="CT545" s="120"/>
      <c r="CU545" s="120"/>
      <c r="CV545" s="120"/>
      <c r="CW545" s="120"/>
      <c r="CX545" s="120"/>
      <c r="CY545" s="120"/>
      <c r="CZ545" s="120"/>
      <c r="DA545" s="120"/>
      <c r="DB545" s="120"/>
      <c r="DC545" s="120"/>
      <c r="DD545" s="120"/>
      <c r="DE545" s="120"/>
      <c r="DF545" s="120"/>
    </row>
    <row r="546" spans="1:110" s="8" customFormat="1" ht="30.75" hidden="1" customHeight="1">
      <c r="A546" s="63" t="s">
        <v>144</v>
      </c>
      <c r="B546" s="64" t="s">
        <v>159</v>
      </c>
      <c r="C546" s="64" t="s">
        <v>134</v>
      </c>
      <c r="D546" s="65" t="s">
        <v>129</v>
      </c>
      <c r="E546" s="64" t="s">
        <v>145</v>
      </c>
      <c r="F546" s="55"/>
      <c r="G546" s="55">
        <f>H546-F546</f>
        <v>7637</v>
      </c>
      <c r="H546" s="73">
        <v>7637</v>
      </c>
      <c r="I546" s="73"/>
      <c r="J546" s="73">
        <v>7502</v>
      </c>
      <c r="K546" s="131"/>
      <c r="L546" s="131"/>
      <c r="M546" s="55">
        <v>7502</v>
      </c>
      <c r="N546" s="55">
        <f>O546-M546</f>
        <v>-7502</v>
      </c>
      <c r="O546" s="55"/>
      <c r="P546" s="55"/>
      <c r="Q546" s="55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1"/>
      <c r="AL546" s="121"/>
      <c r="AM546" s="120"/>
      <c r="AN546" s="120"/>
      <c r="AO546" s="120"/>
      <c r="AP546" s="120"/>
      <c r="AQ546" s="120"/>
      <c r="AR546" s="120"/>
      <c r="AS546" s="120"/>
      <c r="AT546" s="120"/>
      <c r="AU546" s="120"/>
      <c r="AV546" s="120"/>
      <c r="AW546" s="120"/>
      <c r="AX546" s="120"/>
      <c r="AY546" s="120"/>
      <c r="AZ546" s="120"/>
      <c r="BA546" s="120"/>
      <c r="BB546" s="120"/>
      <c r="BC546" s="120"/>
      <c r="BD546" s="120"/>
      <c r="BE546" s="120"/>
      <c r="BF546" s="120"/>
      <c r="BG546" s="122"/>
      <c r="BH546" s="122"/>
      <c r="BI546" s="122"/>
      <c r="BJ546" s="122"/>
      <c r="BK546" s="122"/>
      <c r="BL546" s="122"/>
      <c r="BM546" s="122"/>
      <c r="BN546" s="120"/>
      <c r="BO546" s="120"/>
      <c r="BP546" s="120"/>
      <c r="BQ546" s="120"/>
      <c r="BR546" s="120"/>
      <c r="BS546" s="120"/>
      <c r="BT546" s="121"/>
      <c r="BU546" s="121"/>
      <c r="BV546" s="55"/>
      <c r="BW546" s="55"/>
      <c r="BX546" s="55"/>
      <c r="BY546" s="121"/>
      <c r="BZ546" s="121"/>
      <c r="CA546" s="120"/>
      <c r="CB546" s="120"/>
      <c r="CC546" s="120"/>
      <c r="CD546" s="120"/>
      <c r="CE546" s="120"/>
      <c r="CF546" s="120"/>
      <c r="CG546" s="120"/>
      <c r="CH546" s="120"/>
      <c r="CI546" s="120"/>
      <c r="CJ546" s="120"/>
      <c r="CK546" s="120"/>
      <c r="CL546" s="120"/>
      <c r="CM546" s="120"/>
      <c r="CN546" s="120"/>
      <c r="CO546" s="120"/>
      <c r="CP546" s="120"/>
      <c r="CQ546" s="120"/>
      <c r="CR546" s="120"/>
      <c r="CS546" s="120"/>
      <c r="CT546" s="120"/>
      <c r="CU546" s="120"/>
      <c r="CV546" s="120"/>
      <c r="CW546" s="120"/>
      <c r="CX546" s="120"/>
      <c r="CY546" s="120"/>
      <c r="CZ546" s="120"/>
      <c r="DA546" s="120"/>
      <c r="DB546" s="120"/>
      <c r="DC546" s="120"/>
      <c r="DD546" s="120"/>
      <c r="DE546" s="120"/>
      <c r="DF546" s="120"/>
    </row>
    <row r="547" spans="1:110" s="12" customFormat="1" ht="104.25" customHeight="1">
      <c r="A547" s="89" t="s">
        <v>376</v>
      </c>
      <c r="B547" s="64" t="s">
        <v>159</v>
      </c>
      <c r="C547" s="64" t="s">
        <v>134</v>
      </c>
      <c r="D547" s="65" t="s">
        <v>187</v>
      </c>
      <c r="E547" s="64"/>
      <c r="F547" s="55"/>
      <c r="G547" s="55"/>
      <c r="H547" s="73"/>
      <c r="I547" s="73"/>
      <c r="J547" s="73"/>
      <c r="K547" s="74"/>
      <c r="L547" s="74"/>
      <c r="M547" s="55"/>
      <c r="N547" s="55"/>
      <c r="O547" s="55"/>
      <c r="P547" s="55"/>
      <c r="Q547" s="55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>
        <f t="shared" ref="AC547:CQ547" si="853">AC548</f>
        <v>830</v>
      </c>
      <c r="AD547" s="57">
        <f t="shared" si="853"/>
        <v>0</v>
      </c>
      <c r="AE547" s="57">
        <f t="shared" si="853"/>
        <v>830</v>
      </c>
      <c r="AF547" s="56">
        <f t="shared" si="853"/>
        <v>830</v>
      </c>
      <c r="AG547" s="57">
        <f t="shared" si="853"/>
        <v>0</v>
      </c>
      <c r="AH547" s="56">
        <f t="shared" si="853"/>
        <v>830</v>
      </c>
      <c r="AI547" s="56">
        <f t="shared" si="853"/>
        <v>0</v>
      </c>
      <c r="AJ547" s="56">
        <f t="shared" si="853"/>
        <v>0</v>
      </c>
      <c r="AK547" s="55">
        <f t="shared" si="853"/>
        <v>830</v>
      </c>
      <c r="AL547" s="55">
        <f t="shared" si="853"/>
        <v>0</v>
      </c>
      <c r="AM547" s="55">
        <f t="shared" si="853"/>
        <v>51954</v>
      </c>
      <c r="AN547" s="55">
        <f t="shared" si="853"/>
        <v>52784</v>
      </c>
      <c r="AO547" s="55">
        <f t="shared" si="853"/>
        <v>39540</v>
      </c>
      <c r="AP547" s="55">
        <f t="shared" si="853"/>
        <v>0</v>
      </c>
      <c r="AQ547" s="55">
        <f t="shared" si="853"/>
        <v>52784</v>
      </c>
      <c r="AR547" s="55">
        <f t="shared" si="853"/>
        <v>39540</v>
      </c>
      <c r="AS547" s="55">
        <f t="shared" si="853"/>
        <v>0</v>
      </c>
      <c r="AT547" s="55">
        <f t="shared" si="853"/>
        <v>52784</v>
      </c>
      <c r="AU547" s="55">
        <f t="shared" si="853"/>
        <v>39540</v>
      </c>
      <c r="AV547" s="55">
        <f t="shared" si="853"/>
        <v>0</v>
      </c>
      <c r="AW547" s="55">
        <f t="shared" si="853"/>
        <v>0</v>
      </c>
      <c r="AX547" s="55">
        <f t="shared" si="853"/>
        <v>0</v>
      </c>
      <c r="AY547" s="55">
        <f t="shared" si="853"/>
        <v>52784</v>
      </c>
      <c r="AZ547" s="55">
        <f t="shared" si="853"/>
        <v>39540</v>
      </c>
      <c r="BA547" s="55">
        <f t="shared" si="853"/>
        <v>3681</v>
      </c>
      <c r="BB547" s="55">
        <f t="shared" si="853"/>
        <v>0</v>
      </c>
      <c r="BC547" s="55">
        <f t="shared" si="853"/>
        <v>0</v>
      </c>
      <c r="BD547" s="55">
        <f t="shared" si="853"/>
        <v>0</v>
      </c>
      <c r="BE547" s="55">
        <f t="shared" si="853"/>
        <v>56465</v>
      </c>
      <c r="BF547" s="55">
        <f t="shared" si="853"/>
        <v>39540</v>
      </c>
      <c r="BG547" s="55">
        <f t="shared" si="853"/>
        <v>400</v>
      </c>
      <c r="BH547" s="55">
        <f t="shared" si="853"/>
        <v>0</v>
      </c>
      <c r="BI547" s="55">
        <f t="shared" si="853"/>
        <v>274</v>
      </c>
      <c r="BJ547" s="55">
        <f t="shared" si="853"/>
        <v>0</v>
      </c>
      <c r="BK547" s="55">
        <f t="shared" si="853"/>
        <v>0</v>
      </c>
      <c r="BL547" s="55">
        <f t="shared" si="853"/>
        <v>57139</v>
      </c>
      <c r="BM547" s="55">
        <f t="shared" si="853"/>
        <v>39540</v>
      </c>
      <c r="BN547" s="55">
        <f t="shared" si="853"/>
        <v>0</v>
      </c>
      <c r="BO547" s="55">
        <f t="shared" si="853"/>
        <v>72</v>
      </c>
      <c r="BP547" s="55">
        <f t="shared" si="853"/>
        <v>0</v>
      </c>
      <c r="BQ547" s="55">
        <f t="shared" si="853"/>
        <v>0</v>
      </c>
      <c r="BR547" s="55">
        <f t="shared" si="853"/>
        <v>57211</v>
      </c>
      <c r="BS547" s="55">
        <f t="shared" si="853"/>
        <v>39540</v>
      </c>
      <c r="BT547" s="55">
        <f t="shared" si="853"/>
        <v>0</v>
      </c>
      <c r="BU547" s="55">
        <f t="shared" si="853"/>
        <v>0</v>
      </c>
      <c r="BV547" s="55">
        <f t="shared" si="853"/>
        <v>0</v>
      </c>
      <c r="BW547" s="55">
        <f t="shared" si="853"/>
        <v>0</v>
      </c>
      <c r="BX547" s="55">
        <f t="shared" si="853"/>
        <v>0</v>
      </c>
      <c r="BY547" s="55">
        <f t="shared" si="853"/>
        <v>57211</v>
      </c>
      <c r="BZ547" s="55">
        <f t="shared" si="853"/>
        <v>39540</v>
      </c>
      <c r="CA547" s="55">
        <f t="shared" si="853"/>
        <v>2390</v>
      </c>
      <c r="CB547" s="55">
        <f t="shared" si="853"/>
        <v>0</v>
      </c>
      <c r="CC547" s="55">
        <f t="shared" si="853"/>
        <v>0</v>
      </c>
      <c r="CD547" s="55">
        <f t="shared" si="853"/>
        <v>843</v>
      </c>
      <c r="CE547" s="55">
        <f t="shared" si="853"/>
        <v>0</v>
      </c>
      <c r="CF547" s="55">
        <f t="shared" si="853"/>
        <v>60444</v>
      </c>
      <c r="CG547" s="55">
        <f t="shared" si="853"/>
        <v>39540</v>
      </c>
      <c r="CH547" s="55">
        <f t="shared" si="853"/>
        <v>0</v>
      </c>
      <c r="CI547" s="55">
        <f t="shared" si="853"/>
        <v>0</v>
      </c>
      <c r="CJ547" s="55">
        <f t="shared" si="853"/>
        <v>0</v>
      </c>
      <c r="CK547" s="55"/>
      <c r="CL547" s="55"/>
      <c r="CM547" s="55">
        <f t="shared" si="853"/>
        <v>0</v>
      </c>
      <c r="CN547" s="55">
        <f t="shared" si="853"/>
        <v>0</v>
      </c>
      <c r="CO547" s="55">
        <f t="shared" si="853"/>
        <v>60444</v>
      </c>
      <c r="CP547" s="55">
        <f t="shared" si="853"/>
        <v>39540</v>
      </c>
      <c r="CQ547" s="55">
        <f t="shared" si="853"/>
        <v>0</v>
      </c>
      <c r="CR547" s="55">
        <f t="shared" ref="CR547:DF547" si="854">CR548</f>
        <v>0</v>
      </c>
      <c r="CS547" s="55">
        <f t="shared" si="854"/>
        <v>0</v>
      </c>
      <c r="CT547" s="55">
        <f t="shared" si="854"/>
        <v>0</v>
      </c>
      <c r="CU547" s="55">
        <f t="shared" si="854"/>
        <v>0</v>
      </c>
      <c r="CV547" s="55">
        <f t="shared" si="854"/>
        <v>0</v>
      </c>
      <c r="CW547" s="55">
        <f t="shared" si="854"/>
        <v>60444</v>
      </c>
      <c r="CX547" s="55">
        <f t="shared" si="854"/>
        <v>39540</v>
      </c>
      <c r="CY547" s="55">
        <f t="shared" si="854"/>
        <v>0</v>
      </c>
      <c r="CZ547" s="55">
        <f t="shared" si="854"/>
        <v>0</v>
      </c>
      <c r="DA547" s="55">
        <f t="shared" si="854"/>
        <v>0</v>
      </c>
      <c r="DB547" s="55">
        <f t="shared" si="854"/>
        <v>0</v>
      </c>
      <c r="DC547" s="55">
        <f t="shared" si="854"/>
        <v>0</v>
      </c>
      <c r="DD547" s="55">
        <f t="shared" si="854"/>
        <v>0</v>
      </c>
      <c r="DE547" s="55">
        <f t="shared" si="854"/>
        <v>60444</v>
      </c>
      <c r="DF547" s="55">
        <f t="shared" si="854"/>
        <v>39540</v>
      </c>
    </row>
    <row r="548" spans="1:110" s="12" customFormat="1" ht="85.5" customHeight="1">
      <c r="A548" s="63" t="s">
        <v>345</v>
      </c>
      <c r="B548" s="64" t="s">
        <v>159</v>
      </c>
      <c r="C548" s="64" t="s">
        <v>134</v>
      </c>
      <c r="D548" s="65" t="s">
        <v>187</v>
      </c>
      <c r="E548" s="64" t="s">
        <v>251</v>
      </c>
      <c r="F548" s="55"/>
      <c r="G548" s="55"/>
      <c r="H548" s="73"/>
      <c r="I548" s="73"/>
      <c r="J548" s="73"/>
      <c r="K548" s="74"/>
      <c r="L548" s="74"/>
      <c r="M548" s="55"/>
      <c r="N548" s="55"/>
      <c r="O548" s="55"/>
      <c r="P548" s="55"/>
      <c r="Q548" s="55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>
        <v>830</v>
      </c>
      <c r="AD548" s="57"/>
      <c r="AE548" s="57">
        <v>830</v>
      </c>
      <c r="AF548" s="55">
        <f>AA548+AC548</f>
        <v>830</v>
      </c>
      <c r="AG548" s="57"/>
      <c r="AH548" s="55">
        <f>AB548+AE548</f>
        <v>830</v>
      </c>
      <c r="AI548" s="57"/>
      <c r="AJ548" s="57"/>
      <c r="AK548" s="55">
        <f>AF548+AI548</f>
        <v>830</v>
      </c>
      <c r="AL548" s="55">
        <f>AG548</f>
        <v>0</v>
      </c>
      <c r="AM548" s="55">
        <f>AN548-AK548</f>
        <v>51954</v>
      </c>
      <c r="AN548" s="55">
        <v>52784</v>
      </c>
      <c r="AO548" s="55">
        <v>39540</v>
      </c>
      <c r="AP548" s="57"/>
      <c r="AQ548" s="55">
        <f>AN548+AP548</f>
        <v>52784</v>
      </c>
      <c r="AR548" s="55">
        <f>AO548</f>
        <v>39540</v>
      </c>
      <c r="AS548" s="57"/>
      <c r="AT548" s="55">
        <f>AQ548+AS548</f>
        <v>52784</v>
      </c>
      <c r="AU548" s="56">
        <f>AR548</f>
        <v>39540</v>
      </c>
      <c r="AV548" s="57"/>
      <c r="AW548" s="57"/>
      <c r="AX548" s="57"/>
      <c r="AY548" s="55">
        <f>AT548+AV548+AW548+AX548</f>
        <v>52784</v>
      </c>
      <c r="AZ548" s="55">
        <f>AU548+AX548</f>
        <v>39540</v>
      </c>
      <c r="BA548" s="55">
        <f>-354+2535+1500</f>
        <v>3681</v>
      </c>
      <c r="BB548" s="57"/>
      <c r="BC548" s="55"/>
      <c r="BD548" s="57"/>
      <c r="BE548" s="55">
        <f>AY548+BA548+BB548+BC548+BD548</f>
        <v>56465</v>
      </c>
      <c r="BF548" s="55">
        <f>AZ548+BD548</f>
        <v>39540</v>
      </c>
      <c r="BG548" s="55">
        <v>400</v>
      </c>
      <c r="BH548" s="55"/>
      <c r="BI548" s="55">
        <v>274</v>
      </c>
      <c r="BJ548" s="58"/>
      <c r="BK548" s="58"/>
      <c r="BL548" s="55">
        <f>BE548+BG548+BH548+BI548+BJ548+BK548</f>
        <v>57139</v>
      </c>
      <c r="BM548" s="55">
        <f>BF548+BK548</f>
        <v>39540</v>
      </c>
      <c r="BN548" s="57"/>
      <c r="BO548" s="56">
        <v>72</v>
      </c>
      <c r="BP548" s="57"/>
      <c r="BQ548" s="57"/>
      <c r="BR548" s="55">
        <f>BL548+BN548+BO548+BP548+BQ548</f>
        <v>57211</v>
      </c>
      <c r="BS548" s="55">
        <f>BM548+BQ548</f>
        <v>39540</v>
      </c>
      <c r="BT548" s="55"/>
      <c r="BU548" s="55"/>
      <c r="BV548" s="55"/>
      <c r="BW548" s="55"/>
      <c r="BX548" s="55"/>
      <c r="BY548" s="55">
        <f>BR548+BT548+BU548+BV548+BW548+BX548</f>
        <v>57211</v>
      </c>
      <c r="BZ548" s="55">
        <f>BS548+BX548</f>
        <v>39540</v>
      </c>
      <c r="CA548" s="55">
        <v>2390</v>
      </c>
      <c r="CB548" s="57"/>
      <c r="CC548" s="56"/>
      <c r="CD548" s="56">
        <v>843</v>
      </c>
      <c r="CE548" s="55"/>
      <c r="CF548" s="55">
        <f>BY548+CA548+CB548+CC548+CD548+CE548</f>
        <v>60444</v>
      </c>
      <c r="CG548" s="55">
        <f>BZ548+CE548</f>
        <v>39540</v>
      </c>
      <c r="CH548" s="57"/>
      <c r="CI548" s="57"/>
      <c r="CJ548" s="57"/>
      <c r="CK548" s="57"/>
      <c r="CL548" s="57"/>
      <c r="CM548" s="57"/>
      <c r="CN548" s="57"/>
      <c r="CO548" s="55">
        <f>CF548+CH548+CI548+CJ548+CM548+CN548</f>
        <v>60444</v>
      </c>
      <c r="CP548" s="55">
        <f>CG548+CN548</f>
        <v>39540</v>
      </c>
      <c r="CQ548" s="55"/>
      <c r="CR548" s="57"/>
      <c r="CS548" s="57"/>
      <c r="CT548" s="57"/>
      <c r="CU548" s="57"/>
      <c r="CV548" s="57"/>
      <c r="CW548" s="55">
        <f>CO548+CQ548+CR548+CS548+CT548+CU548+CV548</f>
        <v>60444</v>
      </c>
      <c r="CX548" s="55">
        <f>CP548+CV548</f>
        <v>39540</v>
      </c>
      <c r="CY548" s="55"/>
      <c r="CZ548" s="57"/>
      <c r="DA548" s="57"/>
      <c r="DB548" s="57"/>
      <c r="DC548" s="57"/>
      <c r="DD548" s="57"/>
      <c r="DE548" s="55">
        <f>CW548+CY548+CZ548+DA548+DB548+DC548+DD548</f>
        <v>60444</v>
      </c>
      <c r="DF548" s="55">
        <f>CX548+DD548</f>
        <v>39540</v>
      </c>
    </row>
    <row r="549" spans="1:110" s="12" customFormat="1" ht="84" customHeight="1">
      <c r="A549" s="63" t="s">
        <v>2</v>
      </c>
      <c r="B549" s="64" t="s">
        <v>159</v>
      </c>
      <c r="C549" s="64" t="s">
        <v>134</v>
      </c>
      <c r="D549" s="65" t="s">
        <v>188</v>
      </c>
      <c r="E549" s="64"/>
      <c r="F549" s="55"/>
      <c r="G549" s="55"/>
      <c r="H549" s="73"/>
      <c r="I549" s="73"/>
      <c r="J549" s="73"/>
      <c r="K549" s="74"/>
      <c r="L549" s="74"/>
      <c r="M549" s="55"/>
      <c r="N549" s="55"/>
      <c r="O549" s="55"/>
      <c r="P549" s="55"/>
      <c r="Q549" s="55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5"/>
      <c r="AG549" s="57"/>
      <c r="AH549" s="55"/>
      <c r="AI549" s="57"/>
      <c r="AJ549" s="57"/>
      <c r="AK549" s="55"/>
      <c r="AL549" s="55"/>
      <c r="AM549" s="55"/>
      <c r="AN549" s="55"/>
      <c r="AO549" s="55"/>
      <c r="AP549" s="57"/>
      <c r="AQ549" s="55"/>
      <c r="AR549" s="55"/>
      <c r="AS549" s="57"/>
      <c r="AT549" s="55"/>
      <c r="AU549" s="56"/>
      <c r="AV549" s="57"/>
      <c r="AW549" s="57"/>
      <c r="AX549" s="57"/>
      <c r="AY549" s="55"/>
      <c r="AZ549" s="55"/>
      <c r="BA549" s="55">
        <f t="shared" ref="BA549:DF549" si="855">BA550</f>
        <v>8894</v>
      </c>
      <c r="BB549" s="55">
        <f t="shared" si="855"/>
        <v>0</v>
      </c>
      <c r="BC549" s="55">
        <f t="shared" si="855"/>
        <v>0</v>
      </c>
      <c r="BD549" s="55">
        <f t="shared" si="855"/>
        <v>0</v>
      </c>
      <c r="BE549" s="55">
        <f t="shared" si="855"/>
        <v>8894</v>
      </c>
      <c r="BF549" s="55">
        <f t="shared" si="855"/>
        <v>0</v>
      </c>
      <c r="BG549" s="55">
        <f t="shared" si="855"/>
        <v>0</v>
      </c>
      <c r="BH549" s="55">
        <f t="shared" si="855"/>
        <v>0</v>
      </c>
      <c r="BI549" s="55">
        <f t="shared" si="855"/>
        <v>0</v>
      </c>
      <c r="BJ549" s="55">
        <f t="shared" si="855"/>
        <v>0</v>
      </c>
      <c r="BK549" s="55">
        <f t="shared" si="855"/>
        <v>0</v>
      </c>
      <c r="BL549" s="55">
        <f t="shared" si="855"/>
        <v>8894</v>
      </c>
      <c r="BM549" s="55">
        <f t="shared" si="855"/>
        <v>0</v>
      </c>
      <c r="BN549" s="55">
        <f t="shared" si="855"/>
        <v>0</v>
      </c>
      <c r="BO549" s="55">
        <f t="shared" si="855"/>
        <v>0</v>
      </c>
      <c r="BP549" s="55">
        <f t="shared" si="855"/>
        <v>0</v>
      </c>
      <c r="BQ549" s="55">
        <f t="shared" si="855"/>
        <v>0</v>
      </c>
      <c r="BR549" s="55">
        <f t="shared" si="855"/>
        <v>8894</v>
      </c>
      <c r="BS549" s="55">
        <f t="shared" si="855"/>
        <v>0</v>
      </c>
      <c r="BT549" s="55">
        <f t="shared" si="855"/>
        <v>0</v>
      </c>
      <c r="BU549" s="55">
        <f t="shared" si="855"/>
        <v>0</v>
      </c>
      <c r="BV549" s="55">
        <f t="shared" si="855"/>
        <v>0</v>
      </c>
      <c r="BW549" s="55">
        <f t="shared" si="855"/>
        <v>0</v>
      </c>
      <c r="BX549" s="55">
        <f t="shared" si="855"/>
        <v>0</v>
      </c>
      <c r="BY549" s="55">
        <f t="shared" si="855"/>
        <v>8894</v>
      </c>
      <c r="BZ549" s="55">
        <f t="shared" si="855"/>
        <v>0</v>
      </c>
      <c r="CA549" s="55">
        <f t="shared" si="855"/>
        <v>0</v>
      </c>
      <c r="CB549" s="55">
        <f t="shared" si="855"/>
        <v>0</v>
      </c>
      <c r="CC549" s="55">
        <f t="shared" si="855"/>
        <v>0</v>
      </c>
      <c r="CD549" s="55">
        <f t="shared" si="855"/>
        <v>0</v>
      </c>
      <c r="CE549" s="55">
        <f t="shared" si="855"/>
        <v>0</v>
      </c>
      <c r="CF549" s="55">
        <f t="shared" si="855"/>
        <v>8894</v>
      </c>
      <c r="CG549" s="55">
        <f t="shared" si="855"/>
        <v>0</v>
      </c>
      <c r="CH549" s="55">
        <f t="shared" si="855"/>
        <v>0</v>
      </c>
      <c r="CI549" s="55">
        <f t="shared" si="855"/>
        <v>0</v>
      </c>
      <c r="CJ549" s="55">
        <f t="shared" si="855"/>
        <v>0</v>
      </c>
      <c r="CK549" s="55"/>
      <c r="CL549" s="55"/>
      <c r="CM549" s="55">
        <f t="shared" si="855"/>
        <v>0</v>
      </c>
      <c r="CN549" s="55">
        <f t="shared" si="855"/>
        <v>0</v>
      </c>
      <c r="CO549" s="55">
        <f t="shared" si="855"/>
        <v>8894</v>
      </c>
      <c r="CP549" s="55">
        <f t="shared" si="855"/>
        <v>0</v>
      </c>
      <c r="CQ549" s="55">
        <f t="shared" si="855"/>
        <v>0</v>
      </c>
      <c r="CR549" s="55">
        <f t="shared" si="855"/>
        <v>0</v>
      </c>
      <c r="CS549" s="55">
        <f t="shared" si="855"/>
        <v>0</v>
      </c>
      <c r="CT549" s="55">
        <f t="shared" si="855"/>
        <v>0</v>
      </c>
      <c r="CU549" s="55">
        <f t="shared" si="855"/>
        <v>0</v>
      </c>
      <c r="CV549" s="55">
        <f t="shared" si="855"/>
        <v>0</v>
      </c>
      <c r="CW549" s="55">
        <f t="shared" si="855"/>
        <v>8894</v>
      </c>
      <c r="CX549" s="55">
        <f t="shared" si="855"/>
        <v>0</v>
      </c>
      <c r="CY549" s="55">
        <f t="shared" si="855"/>
        <v>0</v>
      </c>
      <c r="CZ549" s="55">
        <f t="shared" si="855"/>
        <v>0</v>
      </c>
      <c r="DA549" s="55">
        <f t="shared" si="855"/>
        <v>0</v>
      </c>
      <c r="DB549" s="55">
        <f t="shared" si="855"/>
        <v>0</v>
      </c>
      <c r="DC549" s="55">
        <f t="shared" si="855"/>
        <v>0</v>
      </c>
      <c r="DD549" s="55">
        <f t="shared" si="855"/>
        <v>0</v>
      </c>
      <c r="DE549" s="55">
        <f t="shared" si="855"/>
        <v>8894</v>
      </c>
      <c r="DF549" s="55">
        <f t="shared" si="855"/>
        <v>0</v>
      </c>
    </row>
    <row r="550" spans="1:110" s="12" customFormat="1" ht="85.5" customHeight="1">
      <c r="A550" s="63" t="s">
        <v>284</v>
      </c>
      <c r="B550" s="64" t="s">
        <v>159</v>
      </c>
      <c r="C550" s="64" t="s">
        <v>134</v>
      </c>
      <c r="D550" s="65" t="s">
        <v>188</v>
      </c>
      <c r="E550" s="64" t="s">
        <v>150</v>
      </c>
      <c r="F550" s="55"/>
      <c r="G550" s="55"/>
      <c r="H550" s="73"/>
      <c r="I550" s="73"/>
      <c r="J550" s="73"/>
      <c r="K550" s="74"/>
      <c r="L550" s="74"/>
      <c r="M550" s="55"/>
      <c r="N550" s="55"/>
      <c r="O550" s="55"/>
      <c r="P550" s="55"/>
      <c r="Q550" s="55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5"/>
      <c r="AG550" s="57"/>
      <c r="AH550" s="55"/>
      <c r="AI550" s="57"/>
      <c r="AJ550" s="57"/>
      <c r="AK550" s="55"/>
      <c r="AL550" s="55"/>
      <c r="AM550" s="55"/>
      <c r="AN550" s="55"/>
      <c r="AO550" s="55"/>
      <c r="AP550" s="57"/>
      <c r="AQ550" s="55"/>
      <c r="AR550" s="55"/>
      <c r="AS550" s="57"/>
      <c r="AT550" s="55"/>
      <c r="AU550" s="56"/>
      <c r="AV550" s="57"/>
      <c r="AW550" s="57"/>
      <c r="AX550" s="57"/>
      <c r="AY550" s="55"/>
      <c r="AZ550" s="55"/>
      <c r="BA550" s="55">
        <f>7900+994</f>
        <v>8894</v>
      </c>
      <c r="BB550" s="58"/>
      <c r="BC550" s="55"/>
      <c r="BD550" s="58"/>
      <c r="BE550" s="55">
        <f>AY550+BA550+BB550+BC550+BD550</f>
        <v>8894</v>
      </c>
      <c r="BF550" s="55">
        <f>AZ550+BD550</f>
        <v>0</v>
      </c>
      <c r="BG550" s="55"/>
      <c r="BH550" s="55"/>
      <c r="BI550" s="58"/>
      <c r="BJ550" s="58"/>
      <c r="BK550" s="58"/>
      <c r="BL550" s="55">
        <f>BE550+BG550+BH550+BI550+BJ550+BK550</f>
        <v>8894</v>
      </c>
      <c r="BM550" s="55">
        <f>BF550+BK550</f>
        <v>0</v>
      </c>
      <c r="BN550" s="57"/>
      <c r="BO550" s="57"/>
      <c r="BP550" s="57"/>
      <c r="BQ550" s="57"/>
      <c r="BR550" s="55">
        <f>BL550+BN550+BO550+BP550+BQ550</f>
        <v>8894</v>
      </c>
      <c r="BS550" s="55">
        <f>BM550+BQ550</f>
        <v>0</v>
      </c>
      <c r="BT550" s="55"/>
      <c r="BU550" s="55"/>
      <c r="BV550" s="55"/>
      <c r="BW550" s="55"/>
      <c r="BX550" s="55"/>
      <c r="BY550" s="55">
        <f>BR550+BT550+BU550+BV550+BW550+BX550</f>
        <v>8894</v>
      </c>
      <c r="BZ550" s="55">
        <f>BS550+BX550</f>
        <v>0</v>
      </c>
      <c r="CA550" s="57"/>
      <c r="CB550" s="57"/>
      <c r="CC550" s="57"/>
      <c r="CD550" s="57"/>
      <c r="CE550" s="57"/>
      <c r="CF550" s="55">
        <f>BY550+CA550+CB550+CC550+CE550</f>
        <v>8894</v>
      </c>
      <c r="CG550" s="55">
        <f>BZ550+CE550</f>
        <v>0</v>
      </c>
      <c r="CH550" s="57"/>
      <c r="CI550" s="57"/>
      <c r="CJ550" s="57"/>
      <c r="CK550" s="57"/>
      <c r="CL550" s="57"/>
      <c r="CM550" s="57"/>
      <c r="CN550" s="57"/>
      <c r="CO550" s="55">
        <f>CF550+CH550+CI550+CJ550+CM550+CN550</f>
        <v>8894</v>
      </c>
      <c r="CP550" s="55">
        <f>CG550+CN550</f>
        <v>0</v>
      </c>
      <c r="CQ550" s="55"/>
      <c r="CR550" s="57"/>
      <c r="CS550" s="57"/>
      <c r="CT550" s="57"/>
      <c r="CU550" s="57"/>
      <c r="CV550" s="57"/>
      <c r="CW550" s="55">
        <f>CO550+CQ550+CR550+CS550+CT550+CU550+CV550</f>
        <v>8894</v>
      </c>
      <c r="CX550" s="55">
        <f>CP550+CV550</f>
        <v>0</v>
      </c>
      <c r="CY550" s="55"/>
      <c r="CZ550" s="57"/>
      <c r="DA550" s="57"/>
      <c r="DB550" s="57"/>
      <c r="DC550" s="57"/>
      <c r="DD550" s="57"/>
      <c r="DE550" s="55">
        <f>CW550+CY550+CZ550+DA550+DB550+DC550+DD550</f>
        <v>8894</v>
      </c>
      <c r="DF550" s="55">
        <f>CX550+DD550</f>
        <v>0</v>
      </c>
    </row>
    <row r="551" spans="1:110" s="12" customFormat="1" ht="24.75" customHeight="1">
      <c r="A551" s="63" t="s">
        <v>128</v>
      </c>
      <c r="B551" s="64" t="s">
        <v>159</v>
      </c>
      <c r="C551" s="64" t="s">
        <v>134</v>
      </c>
      <c r="D551" s="65" t="s">
        <v>129</v>
      </c>
      <c r="E551" s="64"/>
      <c r="F551" s="55"/>
      <c r="G551" s="55"/>
      <c r="H551" s="73"/>
      <c r="I551" s="73"/>
      <c r="J551" s="73"/>
      <c r="K551" s="74"/>
      <c r="L551" s="74"/>
      <c r="M551" s="55"/>
      <c r="N551" s="55"/>
      <c r="O551" s="55"/>
      <c r="P551" s="55"/>
      <c r="Q551" s="55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5"/>
      <c r="AG551" s="57"/>
      <c r="AH551" s="55"/>
      <c r="AI551" s="57"/>
      <c r="AJ551" s="57"/>
      <c r="AK551" s="55"/>
      <c r="AL551" s="55"/>
      <c r="AM551" s="55">
        <f t="shared" ref="AM551:AZ551" si="856">AM552</f>
        <v>2650</v>
      </c>
      <c r="AN551" s="55">
        <f t="shared" si="856"/>
        <v>2650</v>
      </c>
      <c r="AO551" s="55">
        <f t="shared" si="856"/>
        <v>0</v>
      </c>
      <c r="AP551" s="55">
        <f t="shared" si="856"/>
        <v>0</v>
      </c>
      <c r="AQ551" s="55">
        <f t="shared" si="856"/>
        <v>2650</v>
      </c>
      <c r="AR551" s="55">
        <f t="shared" si="856"/>
        <v>0</v>
      </c>
      <c r="AS551" s="55">
        <f t="shared" si="856"/>
        <v>0</v>
      </c>
      <c r="AT551" s="55">
        <f t="shared" si="856"/>
        <v>2650</v>
      </c>
      <c r="AU551" s="55">
        <f t="shared" si="856"/>
        <v>0</v>
      </c>
      <c r="AV551" s="55">
        <f t="shared" si="856"/>
        <v>0</v>
      </c>
      <c r="AW551" s="55">
        <f t="shared" si="856"/>
        <v>0</v>
      </c>
      <c r="AX551" s="55">
        <f t="shared" si="856"/>
        <v>0</v>
      </c>
      <c r="AY551" s="55">
        <f t="shared" si="856"/>
        <v>2650</v>
      </c>
      <c r="AZ551" s="55">
        <f t="shared" si="856"/>
        <v>0</v>
      </c>
      <c r="BA551" s="55">
        <f t="shared" ref="BA551:BS551" si="857">BA552+BA555</f>
        <v>3388</v>
      </c>
      <c r="BB551" s="55">
        <f t="shared" si="857"/>
        <v>0</v>
      </c>
      <c r="BC551" s="55">
        <f t="shared" si="857"/>
        <v>0</v>
      </c>
      <c r="BD551" s="55">
        <f t="shared" si="857"/>
        <v>0</v>
      </c>
      <c r="BE551" s="55">
        <f t="shared" si="857"/>
        <v>6038</v>
      </c>
      <c r="BF551" s="55">
        <f t="shared" si="857"/>
        <v>0</v>
      </c>
      <c r="BG551" s="55">
        <f t="shared" si="857"/>
        <v>0</v>
      </c>
      <c r="BH551" s="55">
        <f t="shared" si="857"/>
        <v>0</v>
      </c>
      <c r="BI551" s="55">
        <f t="shared" si="857"/>
        <v>0</v>
      </c>
      <c r="BJ551" s="55">
        <f t="shared" si="857"/>
        <v>0</v>
      </c>
      <c r="BK551" s="55">
        <f t="shared" si="857"/>
        <v>0</v>
      </c>
      <c r="BL551" s="55">
        <f t="shared" si="857"/>
        <v>6038</v>
      </c>
      <c r="BM551" s="55">
        <f t="shared" si="857"/>
        <v>0</v>
      </c>
      <c r="BN551" s="55">
        <f t="shared" si="857"/>
        <v>0</v>
      </c>
      <c r="BO551" s="55">
        <f t="shared" si="857"/>
        <v>0</v>
      </c>
      <c r="BP551" s="55">
        <f t="shared" si="857"/>
        <v>0</v>
      </c>
      <c r="BQ551" s="55">
        <f t="shared" si="857"/>
        <v>0</v>
      </c>
      <c r="BR551" s="55">
        <f t="shared" si="857"/>
        <v>6038</v>
      </c>
      <c r="BS551" s="55">
        <f t="shared" si="857"/>
        <v>0</v>
      </c>
      <c r="BT551" s="55">
        <f t="shared" ref="BT551:DF551" si="858">BT552+BT555</f>
        <v>0</v>
      </c>
      <c r="BU551" s="55">
        <f>BU552+BU555</f>
        <v>0</v>
      </c>
      <c r="BV551" s="55">
        <f>BV552+BV555</f>
        <v>-185</v>
      </c>
      <c r="BW551" s="55">
        <f>BW552+BW555</f>
        <v>0</v>
      </c>
      <c r="BX551" s="55">
        <f>BX552+BX555</f>
        <v>0</v>
      </c>
      <c r="BY551" s="55">
        <f t="shared" si="858"/>
        <v>5853</v>
      </c>
      <c r="BZ551" s="55">
        <f t="shared" si="858"/>
        <v>0</v>
      </c>
      <c r="CA551" s="55">
        <f t="shared" si="858"/>
        <v>-6</v>
      </c>
      <c r="CB551" s="55">
        <f t="shared" si="858"/>
        <v>0</v>
      </c>
      <c r="CC551" s="55">
        <f t="shared" si="858"/>
        <v>-188</v>
      </c>
      <c r="CD551" s="55">
        <f>CD552+CD555</f>
        <v>0</v>
      </c>
      <c r="CE551" s="55">
        <f t="shared" si="858"/>
        <v>0</v>
      </c>
      <c r="CF551" s="55">
        <f t="shared" si="858"/>
        <v>5659</v>
      </c>
      <c r="CG551" s="55">
        <f t="shared" si="858"/>
        <v>0</v>
      </c>
      <c r="CH551" s="55">
        <f t="shared" si="858"/>
        <v>0</v>
      </c>
      <c r="CI551" s="55">
        <f t="shared" si="858"/>
        <v>0</v>
      </c>
      <c r="CJ551" s="55">
        <f t="shared" si="858"/>
        <v>-12</v>
      </c>
      <c r="CK551" s="55"/>
      <c r="CL551" s="55"/>
      <c r="CM551" s="55">
        <f t="shared" si="858"/>
        <v>0</v>
      </c>
      <c r="CN551" s="55">
        <f t="shared" si="858"/>
        <v>0</v>
      </c>
      <c r="CO551" s="55">
        <f t="shared" si="858"/>
        <v>5647</v>
      </c>
      <c r="CP551" s="55">
        <f t="shared" si="858"/>
        <v>0</v>
      </c>
      <c r="CQ551" s="55">
        <f t="shared" si="858"/>
        <v>0</v>
      </c>
      <c r="CR551" s="55">
        <f t="shared" si="858"/>
        <v>-142</v>
      </c>
      <c r="CS551" s="55">
        <f t="shared" si="858"/>
        <v>-219</v>
      </c>
      <c r="CT551" s="55">
        <f t="shared" si="858"/>
        <v>0</v>
      </c>
      <c r="CU551" s="55">
        <f t="shared" si="858"/>
        <v>0</v>
      </c>
      <c r="CV551" s="55">
        <f t="shared" si="858"/>
        <v>0</v>
      </c>
      <c r="CW551" s="55">
        <f t="shared" si="858"/>
        <v>5286</v>
      </c>
      <c r="CX551" s="55">
        <f t="shared" si="858"/>
        <v>0</v>
      </c>
      <c r="CY551" s="55">
        <f t="shared" si="858"/>
        <v>0</v>
      </c>
      <c r="CZ551" s="55">
        <f t="shared" si="858"/>
        <v>0</v>
      </c>
      <c r="DA551" s="55">
        <f t="shared" si="858"/>
        <v>0</v>
      </c>
      <c r="DB551" s="55">
        <f t="shared" si="858"/>
        <v>0</v>
      </c>
      <c r="DC551" s="55">
        <f t="shared" si="858"/>
        <v>0</v>
      </c>
      <c r="DD551" s="55">
        <f t="shared" si="858"/>
        <v>0</v>
      </c>
      <c r="DE551" s="55">
        <f t="shared" si="858"/>
        <v>5286</v>
      </c>
      <c r="DF551" s="55">
        <f t="shared" si="858"/>
        <v>0</v>
      </c>
    </row>
    <row r="552" spans="1:110" s="12" customFormat="1" ht="39.75" hidden="1" customHeight="1">
      <c r="A552" s="63" t="s">
        <v>360</v>
      </c>
      <c r="B552" s="64" t="s">
        <v>159</v>
      </c>
      <c r="C552" s="64" t="s">
        <v>134</v>
      </c>
      <c r="D552" s="65" t="s">
        <v>329</v>
      </c>
      <c r="E552" s="64"/>
      <c r="F552" s="55"/>
      <c r="G552" s="55"/>
      <c r="H552" s="73"/>
      <c r="I552" s="73"/>
      <c r="J552" s="73"/>
      <c r="K552" s="74"/>
      <c r="L552" s="74"/>
      <c r="M552" s="55"/>
      <c r="N552" s="55"/>
      <c r="O552" s="55"/>
      <c r="P552" s="55"/>
      <c r="Q552" s="55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5"/>
      <c r="AG552" s="57"/>
      <c r="AH552" s="55"/>
      <c r="AI552" s="57"/>
      <c r="AJ552" s="57"/>
      <c r="AK552" s="55"/>
      <c r="AL552" s="55"/>
      <c r="AM552" s="55">
        <f t="shared" ref="AM552:BB553" si="859">AM553</f>
        <v>2650</v>
      </c>
      <c r="AN552" s="55">
        <f t="shared" si="859"/>
        <v>2650</v>
      </c>
      <c r="AO552" s="55">
        <f t="shared" si="859"/>
        <v>0</v>
      </c>
      <c r="AP552" s="55">
        <f t="shared" si="859"/>
        <v>0</v>
      </c>
      <c r="AQ552" s="55">
        <f t="shared" si="859"/>
        <v>2650</v>
      </c>
      <c r="AR552" s="55">
        <f t="shared" si="859"/>
        <v>0</v>
      </c>
      <c r="AS552" s="55">
        <f t="shared" si="859"/>
        <v>0</v>
      </c>
      <c r="AT552" s="55">
        <f t="shared" si="859"/>
        <v>2650</v>
      </c>
      <c r="AU552" s="55">
        <f t="shared" si="859"/>
        <v>0</v>
      </c>
      <c r="AV552" s="55">
        <f t="shared" si="859"/>
        <v>0</v>
      </c>
      <c r="AW552" s="55">
        <f t="shared" si="859"/>
        <v>0</v>
      </c>
      <c r="AX552" s="55">
        <f t="shared" si="859"/>
        <v>0</v>
      </c>
      <c r="AY552" s="55">
        <f t="shared" si="859"/>
        <v>2650</v>
      </c>
      <c r="AZ552" s="55">
        <f t="shared" si="859"/>
        <v>0</v>
      </c>
      <c r="BA552" s="55">
        <f t="shared" si="859"/>
        <v>-2650</v>
      </c>
      <c r="BB552" s="55">
        <f t="shared" si="859"/>
        <v>0</v>
      </c>
      <c r="BC552" s="55">
        <f t="shared" ref="BC552:BF553" si="860">BC553</f>
        <v>0</v>
      </c>
      <c r="BD552" s="55">
        <f t="shared" si="860"/>
        <v>0</v>
      </c>
      <c r="BE552" s="55">
        <f t="shared" si="860"/>
        <v>0</v>
      </c>
      <c r="BF552" s="55">
        <f t="shared" si="860"/>
        <v>0</v>
      </c>
      <c r="BG552" s="55"/>
      <c r="BH552" s="55"/>
      <c r="BI552" s="58"/>
      <c r="BJ552" s="58"/>
      <c r="BK552" s="58"/>
      <c r="BL552" s="58"/>
      <c r="BM552" s="58"/>
      <c r="BN552" s="57"/>
      <c r="BO552" s="57"/>
      <c r="BP552" s="57"/>
      <c r="BQ552" s="57"/>
      <c r="BR552" s="57"/>
      <c r="BS552" s="57"/>
      <c r="BT552" s="55"/>
      <c r="BU552" s="55"/>
      <c r="BV552" s="55"/>
      <c r="BW552" s="55"/>
      <c r="BX552" s="55"/>
      <c r="BY552" s="55"/>
      <c r="BZ552" s="55"/>
      <c r="CA552" s="57"/>
      <c r="CB552" s="57"/>
      <c r="CC552" s="57"/>
      <c r="CD552" s="57"/>
      <c r="CE552" s="57"/>
      <c r="CF552" s="57"/>
      <c r="CG552" s="57"/>
      <c r="CH552" s="57"/>
      <c r="CI552" s="57"/>
      <c r="CJ552" s="57"/>
      <c r="CK552" s="57"/>
      <c r="CL552" s="57"/>
      <c r="CM552" s="57"/>
      <c r="CN552" s="57"/>
      <c r="CO552" s="57"/>
      <c r="CP552" s="57"/>
      <c r="CQ552" s="57"/>
      <c r="CR552" s="57"/>
      <c r="CS552" s="57"/>
      <c r="CT552" s="57"/>
      <c r="CU552" s="57"/>
      <c r="CV552" s="57"/>
      <c r="CW552" s="57"/>
      <c r="CX552" s="57"/>
      <c r="CY552" s="57"/>
      <c r="CZ552" s="57"/>
      <c r="DA552" s="57"/>
      <c r="DB552" s="57"/>
      <c r="DC552" s="57"/>
      <c r="DD552" s="57"/>
      <c r="DE552" s="57"/>
      <c r="DF552" s="57"/>
    </row>
    <row r="553" spans="1:110" s="12" customFormat="1" ht="51.75" hidden="1" customHeight="1">
      <c r="A553" s="63" t="s">
        <v>361</v>
      </c>
      <c r="B553" s="64" t="s">
        <v>159</v>
      </c>
      <c r="C553" s="64" t="s">
        <v>134</v>
      </c>
      <c r="D553" s="65" t="s">
        <v>330</v>
      </c>
      <c r="E553" s="64"/>
      <c r="F553" s="55"/>
      <c r="G553" s="55"/>
      <c r="H553" s="73"/>
      <c r="I553" s="73"/>
      <c r="J553" s="73"/>
      <c r="K553" s="74"/>
      <c r="L553" s="74"/>
      <c r="M553" s="55"/>
      <c r="N553" s="55"/>
      <c r="O553" s="55"/>
      <c r="P553" s="55"/>
      <c r="Q553" s="55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5"/>
      <c r="AG553" s="57"/>
      <c r="AH553" s="55"/>
      <c r="AI553" s="57"/>
      <c r="AJ553" s="57"/>
      <c r="AK553" s="55"/>
      <c r="AL553" s="55"/>
      <c r="AM553" s="55">
        <f t="shared" si="859"/>
        <v>2650</v>
      </c>
      <c r="AN553" s="55">
        <f t="shared" si="859"/>
        <v>2650</v>
      </c>
      <c r="AO553" s="55">
        <f t="shared" si="859"/>
        <v>0</v>
      </c>
      <c r="AP553" s="55">
        <f t="shared" si="859"/>
        <v>0</v>
      </c>
      <c r="AQ553" s="55">
        <f t="shared" si="859"/>
        <v>2650</v>
      </c>
      <c r="AR553" s="55">
        <f t="shared" si="859"/>
        <v>0</v>
      </c>
      <c r="AS553" s="55">
        <f t="shared" si="859"/>
        <v>0</v>
      </c>
      <c r="AT553" s="55">
        <f t="shared" si="859"/>
        <v>2650</v>
      </c>
      <c r="AU553" s="55">
        <f t="shared" si="859"/>
        <v>0</v>
      </c>
      <c r="AV553" s="55">
        <f t="shared" si="859"/>
        <v>0</v>
      </c>
      <c r="AW553" s="55">
        <f t="shared" si="859"/>
        <v>0</v>
      </c>
      <c r="AX553" s="55">
        <f t="shared" si="859"/>
        <v>0</v>
      </c>
      <c r="AY553" s="55">
        <f t="shared" si="859"/>
        <v>2650</v>
      </c>
      <c r="AZ553" s="55">
        <f>AZ554</f>
        <v>0</v>
      </c>
      <c r="BA553" s="55">
        <f>BA554</f>
        <v>-2650</v>
      </c>
      <c r="BB553" s="55">
        <f>BB554</f>
        <v>0</v>
      </c>
      <c r="BC553" s="55">
        <f t="shared" si="860"/>
        <v>0</v>
      </c>
      <c r="BD553" s="55">
        <f t="shared" si="860"/>
        <v>0</v>
      </c>
      <c r="BE553" s="55">
        <f t="shared" si="860"/>
        <v>0</v>
      </c>
      <c r="BF553" s="55">
        <f t="shared" si="860"/>
        <v>0</v>
      </c>
      <c r="BG553" s="55"/>
      <c r="BH553" s="55"/>
      <c r="BI553" s="58"/>
      <c r="BJ553" s="58"/>
      <c r="BK553" s="58"/>
      <c r="BL553" s="58"/>
      <c r="BM553" s="58"/>
      <c r="BN553" s="57"/>
      <c r="BO553" s="57"/>
      <c r="BP553" s="57"/>
      <c r="BQ553" s="57"/>
      <c r="BR553" s="57"/>
      <c r="BS553" s="57"/>
      <c r="BT553" s="55"/>
      <c r="BU553" s="55"/>
      <c r="BV553" s="55"/>
      <c r="BW553" s="55"/>
      <c r="BX553" s="55"/>
      <c r="BY553" s="55"/>
      <c r="BZ553" s="55"/>
      <c r="CA553" s="57"/>
      <c r="CB553" s="57"/>
      <c r="CC553" s="57"/>
      <c r="CD553" s="57"/>
      <c r="CE553" s="57"/>
      <c r="CF553" s="57"/>
      <c r="CG553" s="57"/>
      <c r="CH553" s="57"/>
      <c r="CI553" s="57"/>
      <c r="CJ553" s="57"/>
      <c r="CK553" s="57"/>
      <c r="CL553" s="57"/>
      <c r="CM553" s="57"/>
      <c r="CN553" s="57"/>
      <c r="CO553" s="57"/>
      <c r="CP553" s="57"/>
      <c r="CQ553" s="57"/>
      <c r="CR553" s="57"/>
      <c r="CS553" s="57"/>
      <c r="CT553" s="57"/>
      <c r="CU553" s="57"/>
      <c r="CV553" s="57"/>
      <c r="CW553" s="57"/>
      <c r="CX553" s="57"/>
      <c r="CY553" s="57"/>
      <c r="CZ553" s="57"/>
      <c r="DA553" s="57"/>
      <c r="DB553" s="57"/>
      <c r="DC553" s="57"/>
      <c r="DD553" s="57"/>
      <c r="DE553" s="57"/>
      <c r="DF553" s="57"/>
    </row>
    <row r="554" spans="1:110" s="12" customFormat="1" ht="49.5" hidden="1" customHeight="1">
      <c r="A554" s="63" t="s">
        <v>144</v>
      </c>
      <c r="B554" s="64" t="s">
        <v>159</v>
      </c>
      <c r="C554" s="64" t="s">
        <v>134</v>
      </c>
      <c r="D554" s="65" t="s">
        <v>330</v>
      </c>
      <c r="E554" s="64" t="s">
        <v>145</v>
      </c>
      <c r="F554" s="55"/>
      <c r="G554" s="55"/>
      <c r="H554" s="73"/>
      <c r="I554" s="73"/>
      <c r="J554" s="73"/>
      <c r="K554" s="74"/>
      <c r="L554" s="74"/>
      <c r="M554" s="55"/>
      <c r="N554" s="55"/>
      <c r="O554" s="55"/>
      <c r="P554" s="55"/>
      <c r="Q554" s="55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5"/>
      <c r="AG554" s="57"/>
      <c r="AH554" s="55"/>
      <c r="AI554" s="57"/>
      <c r="AJ554" s="57"/>
      <c r="AK554" s="55"/>
      <c r="AL554" s="55"/>
      <c r="AM554" s="55">
        <f>AN554-AK554</f>
        <v>2650</v>
      </c>
      <c r="AN554" s="55">
        <v>2650</v>
      </c>
      <c r="AO554" s="57"/>
      <c r="AP554" s="57"/>
      <c r="AQ554" s="55">
        <f>AN554+AP554</f>
        <v>2650</v>
      </c>
      <c r="AR554" s="55">
        <f>AO554</f>
        <v>0</v>
      </c>
      <c r="AS554" s="57"/>
      <c r="AT554" s="55">
        <f>AQ554+AS554</f>
        <v>2650</v>
      </c>
      <c r="AU554" s="56">
        <f>AR554</f>
        <v>0</v>
      </c>
      <c r="AV554" s="57"/>
      <c r="AW554" s="57"/>
      <c r="AX554" s="57"/>
      <c r="AY554" s="55">
        <f>AT554+AV554+AW554+AX554</f>
        <v>2650</v>
      </c>
      <c r="AZ554" s="55">
        <f>AU554+AX554</f>
        <v>0</v>
      </c>
      <c r="BA554" s="55">
        <v>-2650</v>
      </c>
      <c r="BB554" s="57"/>
      <c r="BC554" s="57"/>
      <c r="BD554" s="57"/>
      <c r="BE554" s="55">
        <f>AY554+BA554+BB554+BC554+BD554</f>
        <v>0</v>
      </c>
      <c r="BF554" s="55">
        <f>AZ554+BD554</f>
        <v>0</v>
      </c>
      <c r="BG554" s="55"/>
      <c r="BH554" s="55"/>
      <c r="BI554" s="58"/>
      <c r="BJ554" s="58"/>
      <c r="BK554" s="58"/>
      <c r="BL554" s="58"/>
      <c r="BM554" s="58"/>
      <c r="BN554" s="57"/>
      <c r="BO554" s="57"/>
      <c r="BP554" s="57"/>
      <c r="BQ554" s="57"/>
      <c r="BR554" s="57"/>
      <c r="BS554" s="57"/>
      <c r="BT554" s="55"/>
      <c r="BU554" s="55"/>
      <c r="BV554" s="55"/>
      <c r="BW554" s="55"/>
      <c r="BX554" s="55"/>
      <c r="BY554" s="55"/>
      <c r="BZ554" s="55"/>
      <c r="CA554" s="57"/>
      <c r="CB554" s="57"/>
      <c r="CC554" s="57"/>
      <c r="CD554" s="57"/>
      <c r="CE554" s="57"/>
      <c r="CF554" s="57"/>
      <c r="CG554" s="57"/>
      <c r="CH554" s="57"/>
      <c r="CI554" s="57"/>
      <c r="CJ554" s="57"/>
      <c r="CK554" s="57"/>
      <c r="CL554" s="57"/>
      <c r="CM554" s="57"/>
      <c r="CN554" s="57"/>
      <c r="CO554" s="57"/>
      <c r="CP554" s="57"/>
      <c r="CQ554" s="57"/>
      <c r="CR554" s="57"/>
      <c r="CS554" s="57"/>
      <c r="CT554" s="57"/>
      <c r="CU554" s="57"/>
      <c r="CV554" s="57"/>
      <c r="CW554" s="57"/>
      <c r="CX554" s="57"/>
      <c r="CY554" s="57"/>
      <c r="CZ554" s="57"/>
      <c r="DA554" s="57"/>
      <c r="DB554" s="57"/>
      <c r="DC554" s="57"/>
      <c r="DD554" s="57"/>
      <c r="DE554" s="57"/>
      <c r="DF554" s="57"/>
    </row>
    <row r="555" spans="1:110" s="12" customFormat="1" ht="39" customHeight="1">
      <c r="A555" s="63" t="s">
        <v>200</v>
      </c>
      <c r="B555" s="64" t="s">
        <v>159</v>
      </c>
      <c r="C555" s="64" t="s">
        <v>134</v>
      </c>
      <c r="D555" s="65" t="s">
        <v>551</v>
      </c>
      <c r="E555" s="64"/>
      <c r="F555" s="55"/>
      <c r="G555" s="55"/>
      <c r="H555" s="73"/>
      <c r="I555" s="73"/>
      <c r="J555" s="73"/>
      <c r="K555" s="74"/>
      <c r="L555" s="74"/>
      <c r="M555" s="55"/>
      <c r="N555" s="55"/>
      <c r="O555" s="55"/>
      <c r="P555" s="55"/>
      <c r="Q555" s="55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5"/>
      <c r="AG555" s="57"/>
      <c r="AH555" s="55"/>
      <c r="AI555" s="57"/>
      <c r="AJ555" s="57"/>
      <c r="AK555" s="55"/>
      <c r="AL555" s="55"/>
      <c r="AM555" s="55"/>
      <c r="AN555" s="55"/>
      <c r="AO555" s="57"/>
      <c r="AP555" s="57"/>
      <c r="AQ555" s="55"/>
      <c r="AR555" s="55"/>
      <c r="AS555" s="57"/>
      <c r="AT555" s="55"/>
      <c r="AU555" s="56"/>
      <c r="AV555" s="57"/>
      <c r="AW555" s="57"/>
      <c r="AX555" s="57"/>
      <c r="AY555" s="55"/>
      <c r="AZ555" s="55"/>
      <c r="BA555" s="55">
        <f t="shared" ref="BA555:DF555" si="861">BA556</f>
        <v>6038</v>
      </c>
      <c r="BB555" s="55">
        <f t="shared" si="861"/>
        <v>0</v>
      </c>
      <c r="BC555" s="55">
        <f t="shared" si="861"/>
        <v>0</v>
      </c>
      <c r="BD555" s="55">
        <f t="shared" si="861"/>
        <v>0</v>
      </c>
      <c r="BE555" s="55">
        <f t="shared" si="861"/>
        <v>6038</v>
      </c>
      <c r="BF555" s="55">
        <f t="shared" si="861"/>
        <v>0</v>
      </c>
      <c r="BG555" s="55">
        <f t="shared" si="861"/>
        <v>0</v>
      </c>
      <c r="BH555" s="55">
        <f t="shared" si="861"/>
        <v>0</v>
      </c>
      <c r="BI555" s="55">
        <f t="shared" si="861"/>
        <v>0</v>
      </c>
      <c r="BJ555" s="55">
        <f t="shared" si="861"/>
        <v>0</v>
      </c>
      <c r="BK555" s="55">
        <f t="shared" si="861"/>
        <v>0</v>
      </c>
      <c r="BL555" s="55">
        <f t="shared" si="861"/>
        <v>6038</v>
      </c>
      <c r="BM555" s="55">
        <f t="shared" si="861"/>
        <v>0</v>
      </c>
      <c r="BN555" s="55">
        <f t="shared" si="861"/>
        <v>0</v>
      </c>
      <c r="BO555" s="55">
        <f t="shared" si="861"/>
        <v>0</v>
      </c>
      <c r="BP555" s="55">
        <f t="shared" si="861"/>
        <v>0</v>
      </c>
      <c r="BQ555" s="55">
        <f t="shared" si="861"/>
        <v>0</v>
      </c>
      <c r="BR555" s="55">
        <f t="shared" si="861"/>
        <v>6038</v>
      </c>
      <c r="BS555" s="55">
        <f t="shared" si="861"/>
        <v>0</v>
      </c>
      <c r="BT555" s="55">
        <f t="shared" si="861"/>
        <v>0</v>
      </c>
      <c r="BU555" s="55">
        <f t="shared" si="861"/>
        <v>0</v>
      </c>
      <c r="BV555" s="55">
        <f t="shared" si="861"/>
        <v>-185</v>
      </c>
      <c r="BW555" s="55">
        <f t="shared" si="861"/>
        <v>0</v>
      </c>
      <c r="BX555" s="55">
        <f t="shared" si="861"/>
        <v>0</v>
      </c>
      <c r="BY555" s="55">
        <f t="shared" si="861"/>
        <v>5853</v>
      </c>
      <c r="BZ555" s="55">
        <f t="shared" si="861"/>
        <v>0</v>
      </c>
      <c r="CA555" s="55">
        <f t="shared" si="861"/>
        <v>-6</v>
      </c>
      <c r="CB555" s="55">
        <f t="shared" si="861"/>
        <v>0</v>
      </c>
      <c r="CC555" s="55">
        <f t="shared" si="861"/>
        <v>-188</v>
      </c>
      <c r="CD555" s="55">
        <f t="shared" si="861"/>
        <v>0</v>
      </c>
      <c r="CE555" s="55">
        <f t="shared" si="861"/>
        <v>0</v>
      </c>
      <c r="CF555" s="55">
        <f t="shared" si="861"/>
        <v>5659</v>
      </c>
      <c r="CG555" s="55">
        <f t="shared" si="861"/>
        <v>0</v>
      </c>
      <c r="CH555" s="55">
        <f t="shared" si="861"/>
        <v>0</v>
      </c>
      <c r="CI555" s="55">
        <f t="shared" si="861"/>
        <v>0</v>
      </c>
      <c r="CJ555" s="55">
        <f t="shared" si="861"/>
        <v>-12</v>
      </c>
      <c r="CK555" s="55"/>
      <c r="CL555" s="55"/>
      <c r="CM555" s="55">
        <f t="shared" si="861"/>
        <v>0</v>
      </c>
      <c r="CN555" s="55">
        <f t="shared" si="861"/>
        <v>0</v>
      </c>
      <c r="CO555" s="55">
        <f t="shared" si="861"/>
        <v>5647</v>
      </c>
      <c r="CP555" s="55">
        <f t="shared" si="861"/>
        <v>0</v>
      </c>
      <c r="CQ555" s="55">
        <f t="shared" si="861"/>
        <v>0</v>
      </c>
      <c r="CR555" s="55">
        <f t="shared" si="861"/>
        <v>-142</v>
      </c>
      <c r="CS555" s="55">
        <f t="shared" si="861"/>
        <v>-219</v>
      </c>
      <c r="CT555" s="55">
        <f t="shared" si="861"/>
        <v>0</v>
      </c>
      <c r="CU555" s="55">
        <f t="shared" si="861"/>
        <v>0</v>
      </c>
      <c r="CV555" s="55">
        <f t="shared" si="861"/>
        <v>0</v>
      </c>
      <c r="CW555" s="55">
        <f t="shared" si="861"/>
        <v>5286</v>
      </c>
      <c r="CX555" s="55">
        <f t="shared" si="861"/>
        <v>0</v>
      </c>
      <c r="CY555" s="55">
        <f t="shared" si="861"/>
        <v>0</v>
      </c>
      <c r="CZ555" s="55">
        <f t="shared" si="861"/>
        <v>0</v>
      </c>
      <c r="DA555" s="55">
        <f t="shared" si="861"/>
        <v>0</v>
      </c>
      <c r="DB555" s="55">
        <f t="shared" si="861"/>
        <v>0</v>
      </c>
      <c r="DC555" s="55">
        <f t="shared" si="861"/>
        <v>0</v>
      </c>
      <c r="DD555" s="55">
        <f t="shared" si="861"/>
        <v>0</v>
      </c>
      <c r="DE555" s="55">
        <f t="shared" si="861"/>
        <v>5286</v>
      </c>
      <c r="DF555" s="55">
        <f t="shared" si="861"/>
        <v>0</v>
      </c>
    </row>
    <row r="556" spans="1:110" s="12" customFormat="1" ht="85.5" customHeight="1">
      <c r="A556" s="63" t="s">
        <v>283</v>
      </c>
      <c r="B556" s="64" t="s">
        <v>159</v>
      </c>
      <c r="C556" s="64" t="s">
        <v>134</v>
      </c>
      <c r="D556" s="65" t="s">
        <v>551</v>
      </c>
      <c r="E556" s="64" t="s">
        <v>158</v>
      </c>
      <c r="F556" s="55"/>
      <c r="G556" s="55"/>
      <c r="H556" s="73"/>
      <c r="I556" s="73"/>
      <c r="J556" s="73"/>
      <c r="K556" s="74"/>
      <c r="L556" s="74"/>
      <c r="M556" s="55"/>
      <c r="N556" s="55"/>
      <c r="O556" s="55"/>
      <c r="P556" s="55"/>
      <c r="Q556" s="55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5"/>
      <c r="AG556" s="57"/>
      <c r="AH556" s="55"/>
      <c r="AI556" s="57"/>
      <c r="AJ556" s="57"/>
      <c r="AK556" s="55"/>
      <c r="AL556" s="55"/>
      <c r="AM556" s="55"/>
      <c r="AN556" s="55"/>
      <c r="AO556" s="57"/>
      <c r="AP556" s="57"/>
      <c r="AQ556" s="55"/>
      <c r="AR556" s="55"/>
      <c r="AS556" s="57"/>
      <c r="AT556" s="55"/>
      <c r="AU556" s="56"/>
      <c r="AV556" s="57"/>
      <c r="AW556" s="57"/>
      <c r="AX556" s="57"/>
      <c r="AY556" s="55"/>
      <c r="AZ556" s="55"/>
      <c r="BA556" s="55">
        <v>6038</v>
      </c>
      <c r="BB556" s="57"/>
      <c r="BC556" s="57"/>
      <c r="BD556" s="57"/>
      <c r="BE556" s="55">
        <f>AY556+BA556+BB556+BC556+BD556</f>
        <v>6038</v>
      </c>
      <c r="BF556" s="55">
        <f>AZ556+BD556</f>
        <v>0</v>
      </c>
      <c r="BG556" s="55"/>
      <c r="BH556" s="55"/>
      <c r="BI556" s="58"/>
      <c r="BJ556" s="58"/>
      <c r="BK556" s="58"/>
      <c r="BL556" s="55">
        <f>BE556+BG556+BH556+BI556+BJ556+BK556</f>
        <v>6038</v>
      </c>
      <c r="BM556" s="55">
        <f>BF556+BK556</f>
        <v>0</v>
      </c>
      <c r="BN556" s="57"/>
      <c r="BO556" s="57"/>
      <c r="BP556" s="57"/>
      <c r="BQ556" s="57"/>
      <c r="BR556" s="55">
        <f>BL556+BN556+BO556+BP556+BQ556</f>
        <v>6038</v>
      </c>
      <c r="BS556" s="55">
        <f>BM556+BQ556</f>
        <v>0</v>
      </c>
      <c r="BT556" s="55"/>
      <c r="BU556" s="55"/>
      <c r="BV556" s="55">
        <v>-185</v>
      </c>
      <c r="BW556" s="55"/>
      <c r="BX556" s="55"/>
      <c r="BY556" s="55">
        <f>BR556+BT556+BU556+BV556+BW556+BX556</f>
        <v>5853</v>
      </c>
      <c r="BZ556" s="55">
        <f>BS556+BX556</f>
        <v>0</v>
      </c>
      <c r="CA556" s="56">
        <v>-6</v>
      </c>
      <c r="CB556" s="56"/>
      <c r="CC556" s="56">
        <v>-188</v>
      </c>
      <c r="CD556" s="56"/>
      <c r="CE556" s="57"/>
      <c r="CF556" s="55">
        <f>BY556+CA556+CB556+CC556+CE556</f>
        <v>5659</v>
      </c>
      <c r="CG556" s="55">
        <f>BZ556+CE556</f>
        <v>0</v>
      </c>
      <c r="CH556" s="57"/>
      <c r="CI556" s="57"/>
      <c r="CJ556" s="56">
        <v>-12</v>
      </c>
      <c r="CK556" s="56"/>
      <c r="CL556" s="56"/>
      <c r="CM556" s="57"/>
      <c r="CN556" s="57"/>
      <c r="CO556" s="55">
        <f>CF556+CH556+CI556+CJ556+CM556+CN556</f>
        <v>5647</v>
      </c>
      <c r="CP556" s="55">
        <f>CG556+CN556</f>
        <v>0</v>
      </c>
      <c r="CQ556" s="55"/>
      <c r="CR556" s="56">
        <v>-142</v>
      </c>
      <c r="CS556" s="56">
        <v>-219</v>
      </c>
      <c r="CT556" s="57"/>
      <c r="CU556" s="57"/>
      <c r="CV556" s="57"/>
      <c r="CW556" s="55">
        <f>CO556+CQ556+CR556+CS556+CT556+CU556+CV556</f>
        <v>5286</v>
      </c>
      <c r="CX556" s="55">
        <f>CP556+CV556</f>
        <v>0</v>
      </c>
      <c r="CY556" s="55"/>
      <c r="CZ556" s="57"/>
      <c r="DA556" s="57"/>
      <c r="DB556" s="57"/>
      <c r="DC556" s="57"/>
      <c r="DD556" s="57"/>
      <c r="DE556" s="55">
        <f>CW556+CY556+CZ556+DA556+DB556+DC556+DD556</f>
        <v>5286</v>
      </c>
      <c r="DF556" s="55">
        <f>CX556+DD556</f>
        <v>0</v>
      </c>
    </row>
    <row r="557" spans="1:110" s="8" customFormat="1" ht="20.25">
      <c r="A557" s="63"/>
      <c r="B557" s="64"/>
      <c r="C557" s="64"/>
      <c r="D557" s="65"/>
      <c r="E557" s="64"/>
      <c r="F557" s="55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1"/>
      <c r="AL557" s="121"/>
      <c r="AM557" s="120"/>
      <c r="AN557" s="120"/>
      <c r="AO557" s="120"/>
      <c r="AP557" s="120"/>
      <c r="AQ557" s="120"/>
      <c r="AR557" s="120"/>
      <c r="AS557" s="120"/>
      <c r="AT557" s="120"/>
      <c r="AU557" s="120"/>
      <c r="AV557" s="120"/>
      <c r="AW557" s="120"/>
      <c r="AX557" s="120"/>
      <c r="AY557" s="120"/>
      <c r="AZ557" s="120"/>
      <c r="BA557" s="120"/>
      <c r="BB557" s="120"/>
      <c r="BC557" s="120"/>
      <c r="BD557" s="120"/>
      <c r="BE557" s="120"/>
      <c r="BF557" s="120"/>
      <c r="BG557" s="122"/>
      <c r="BH557" s="122"/>
      <c r="BI557" s="122"/>
      <c r="BJ557" s="122"/>
      <c r="BK557" s="122"/>
      <c r="BL557" s="122"/>
      <c r="BM557" s="122"/>
      <c r="BN557" s="120"/>
      <c r="BO557" s="120"/>
      <c r="BP557" s="120"/>
      <c r="BQ557" s="120"/>
      <c r="BR557" s="120"/>
      <c r="BS557" s="120"/>
      <c r="BT557" s="121"/>
      <c r="BU557" s="121"/>
      <c r="BV557" s="121"/>
      <c r="BW557" s="121"/>
      <c r="BX557" s="121"/>
      <c r="BY557" s="121"/>
      <c r="BZ557" s="121"/>
      <c r="CA557" s="120"/>
      <c r="CB557" s="120"/>
      <c r="CC557" s="120"/>
      <c r="CD557" s="120"/>
      <c r="CE557" s="120"/>
      <c r="CF557" s="120"/>
      <c r="CG557" s="120"/>
      <c r="CH557" s="120"/>
      <c r="CI557" s="120"/>
      <c r="CJ557" s="120"/>
      <c r="CK557" s="120"/>
      <c r="CL557" s="120"/>
      <c r="CM557" s="120"/>
      <c r="CN557" s="120"/>
      <c r="CO557" s="120"/>
      <c r="CP557" s="120"/>
      <c r="CQ557" s="120"/>
      <c r="CR557" s="120"/>
      <c r="CS557" s="120"/>
      <c r="CT557" s="120"/>
      <c r="CU557" s="120"/>
      <c r="CV557" s="120"/>
      <c r="CW557" s="120"/>
      <c r="CX557" s="120"/>
      <c r="CY557" s="120"/>
      <c r="CZ557" s="120"/>
      <c r="DA557" s="120"/>
      <c r="DB557" s="120"/>
      <c r="DC557" s="120"/>
      <c r="DD557" s="120"/>
      <c r="DE557" s="120"/>
      <c r="DF557" s="120"/>
    </row>
    <row r="558" spans="1:110" s="12" customFormat="1" ht="37.5">
      <c r="A558" s="49" t="s">
        <v>559</v>
      </c>
      <c r="B558" s="50" t="s">
        <v>159</v>
      </c>
      <c r="C558" s="50" t="s">
        <v>142</v>
      </c>
      <c r="D558" s="61"/>
      <c r="E558" s="50"/>
      <c r="F558" s="52">
        <f t="shared" ref="F558:AD558" si="862">F571</f>
        <v>4856</v>
      </c>
      <c r="G558" s="52">
        <f t="shared" si="862"/>
        <v>309</v>
      </c>
      <c r="H558" s="52">
        <f t="shared" si="862"/>
        <v>5165</v>
      </c>
      <c r="I558" s="52">
        <f t="shared" si="862"/>
        <v>0</v>
      </c>
      <c r="J558" s="52">
        <f t="shared" si="862"/>
        <v>5552</v>
      </c>
      <c r="K558" s="52">
        <f t="shared" si="862"/>
        <v>0</v>
      </c>
      <c r="L558" s="52">
        <f t="shared" si="862"/>
        <v>0</v>
      </c>
      <c r="M558" s="52">
        <f t="shared" si="862"/>
        <v>5552</v>
      </c>
      <c r="N558" s="52">
        <f t="shared" si="862"/>
        <v>-1461</v>
      </c>
      <c r="O558" s="52">
        <f t="shared" si="862"/>
        <v>4091</v>
      </c>
      <c r="P558" s="52">
        <f t="shared" si="862"/>
        <v>0</v>
      </c>
      <c r="Q558" s="52">
        <f t="shared" si="862"/>
        <v>4091</v>
      </c>
      <c r="R558" s="52">
        <f t="shared" si="862"/>
        <v>0</v>
      </c>
      <c r="S558" s="52">
        <f t="shared" si="862"/>
        <v>0</v>
      </c>
      <c r="T558" s="52">
        <f t="shared" si="862"/>
        <v>4091</v>
      </c>
      <c r="U558" s="52">
        <f t="shared" si="862"/>
        <v>4091</v>
      </c>
      <c r="V558" s="52">
        <f t="shared" si="862"/>
        <v>0</v>
      </c>
      <c r="W558" s="52">
        <f t="shared" si="862"/>
        <v>0</v>
      </c>
      <c r="X558" s="52">
        <f t="shared" si="862"/>
        <v>4091</v>
      </c>
      <c r="Y558" s="52">
        <f t="shared" si="862"/>
        <v>4091</v>
      </c>
      <c r="Z558" s="52">
        <f t="shared" si="862"/>
        <v>0</v>
      </c>
      <c r="AA558" s="52">
        <f t="shared" si="862"/>
        <v>4091</v>
      </c>
      <c r="AB558" s="52">
        <f t="shared" si="862"/>
        <v>4091</v>
      </c>
      <c r="AC558" s="52">
        <f t="shared" si="862"/>
        <v>0</v>
      </c>
      <c r="AD558" s="52">
        <f t="shared" si="862"/>
        <v>0</v>
      </c>
      <c r="AE558" s="52"/>
      <c r="AF558" s="52">
        <f t="shared" ref="AF558:AO558" si="863">AF571</f>
        <v>4091</v>
      </c>
      <c r="AG558" s="52">
        <f t="shared" si="863"/>
        <v>0</v>
      </c>
      <c r="AH558" s="52">
        <f t="shared" si="863"/>
        <v>4091</v>
      </c>
      <c r="AI558" s="52">
        <f t="shared" si="863"/>
        <v>0</v>
      </c>
      <c r="AJ558" s="52">
        <f t="shared" si="863"/>
        <v>0</v>
      </c>
      <c r="AK558" s="52">
        <f t="shared" si="863"/>
        <v>4091</v>
      </c>
      <c r="AL558" s="52">
        <f t="shared" si="863"/>
        <v>0</v>
      </c>
      <c r="AM558" s="52">
        <f t="shared" si="863"/>
        <v>-4091</v>
      </c>
      <c r="AN558" s="52">
        <f t="shared" si="863"/>
        <v>0</v>
      </c>
      <c r="AO558" s="52">
        <f t="shared" si="863"/>
        <v>0</v>
      </c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2">
        <f t="shared" ref="BA558:BM558" si="864">BA565</f>
        <v>4819</v>
      </c>
      <c r="BB558" s="52">
        <f t="shared" si="864"/>
        <v>0</v>
      </c>
      <c r="BC558" s="52">
        <f t="shared" si="864"/>
        <v>1757</v>
      </c>
      <c r="BD558" s="52">
        <f t="shared" si="864"/>
        <v>0</v>
      </c>
      <c r="BE558" s="52">
        <f t="shared" si="864"/>
        <v>6576</v>
      </c>
      <c r="BF558" s="52">
        <f t="shared" si="864"/>
        <v>0</v>
      </c>
      <c r="BG558" s="52">
        <f t="shared" si="864"/>
        <v>0</v>
      </c>
      <c r="BH558" s="52">
        <f t="shared" si="864"/>
        <v>0</v>
      </c>
      <c r="BI558" s="52">
        <f t="shared" si="864"/>
        <v>3200</v>
      </c>
      <c r="BJ558" s="52">
        <f t="shared" si="864"/>
        <v>0</v>
      </c>
      <c r="BK558" s="52">
        <f t="shared" si="864"/>
        <v>0</v>
      </c>
      <c r="BL558" s="52">
        <f t="shared" si="864"/>
        <v>9776</v>
      </c>
      <c r="BM558" s="52">
        <f t="shared" si="864"/>
        <v>0</v>
      </c>
      <c r="BN558" s="52">
        <f t="shared" ref="BN558:BS558" si="865">BN561+BN565</f>
        <v>0</v>
      </c>
      <c r="BO558" s="52">
        <f t="shared" si="865"/>
        <v>0</v>
      </c>
      <c r="BP558" s="52">
        <f t="shared" si="865"/>
        <v>0</v>
      </c>
      <c r="BQ558" s="52">
        <f t="shared" si="865"/>
        <v>12822</v>
      </c>
      <c r="BR558" s="52">
        <f t="shared" si="865"/>
        <v>22598</v>
      </c>
      <c r="BS558" s="52">
        <f t="shared" si="865"/>
        <v>12822</v>
      </c>
      <c r="BT558" s="52">
        <f t="shared" ref="BT558:BZ558" si="866">BT561+BT565</f>
        <v>135</v>
      </c>
      <c r="BU558" s="52">
        <f>BU561+BU565</f>
        <v>0</v>
      </c>
      <c r="BV558" s="52">
        <f>BV561+BV565</f>
        <v>-21</v>
      </c>
      <c r="BW558" s="52">
        <f>BW561+BW565</f>
        <v>0</v>
      </c>
      <c r="BX558" s="52">
        <f>BX561+BX565</f>
        <v>0</v>
      </c>
      <c r="BY558" s="52">
        <f t="shared" si="866"/>
        <v>22712</v>
      </c>
      <c r="BZ558" s="52">
        <f t="shared" si="866"/>
        <v>12822</v>
      </c>
      <c r="CA558" s="52">
        <f t="shared" ref="CA558:CG558" si="867">CA559+CA561+CA565</f>
        <v>0</v>
      </c>
      <c r="CB558" s="52">
        <f t="shared" si="867"/>
        <v>-99</v>
      </c>
      <c r="CC558" s="52">
        <f t="shared" si="867"/>
        <v>0</v>
      </c>
      <c r="CD558" s="52">
        <f>CD559+CD561+CD565</f>
        <v>0</v>
      </c>
      <c r="CE558" s="52">
        <f t="shared" si="867"/>
        <v>4627</v>
      </c>
      <c r="CF558" s="52">
        <f t="shared" si="867"/>
        <v>27240</v>
      </c>
      <c r="CG558" s="52">
        <f t="shared" si="867"/>
        <v>17449</v>
      </c>
      <c r="CH558" s="52">
        <f t="shared" ref="CH558:CP558" si="868">CH559+CH561+CH565</f>
        <v>120</v>
      </c>
      <c r="CI558" s="52">
        <f t="shared" si="868"/>
        <v>0</v>
      </c>
      <c r="CJ558" s="52">
        <f t="shared" si="868"/>
        <v>-66</v>
      </c>
      <c r="CK558" s="52"/>
      <c r="CL558" s="52"/>
      <c r="CM558" s="52">
        <f t="shared" si="868"/>
        <v>0</v>
      </c>
      <c r="CN558" s="52">
        <f t="shared" si="868"/>
        <v>0</v>
      </c>
      <c r="CO558" s="52">
        <f t="shared" si="868"/>
        <v>27294</v>
      </c>
      <c r="CP558" s="52">
        <f t="shared" si="868"/>
        <v>17449</v>
      </c>
      <c r="CQ558" s="52">
        <f t="shared" ref="CQ558:CX558" si="869">CQ559+CQ561+CQ565</f>
        <v>0</v>
      </c>
      <c r="CR558" s="52">
        <f t="shared" si="869"/>
        <v>-26</v>
      </c>
      <c r="CS558" s="52">
        <f t="shared" si="869"/>
        <v>0</v>
      </c>
      <c r="CT558" s="52">
        <f t="shared" si="869"/>
        <v>0</v>
      </c>
      <c r="CU558" s="52">
        <f t="shared" si="869"/>
        <v>0</v>
      </c>
      <c r="CV558" s="52">
        <f t="shared" si="869"/>
        <v>0</v>
      </c>
      <c r="CW558" s="52">
        <f t="shared" si="869"/>
        <v>27268</v>
      </c>
      <c r="CX558" s="52">
        <f t="shared" si="869"/>
        <v>17449</v>
      </c>
      <c r="CY558" s="52">
        <f t="shared" ref="CY558:DF558" si="870">CY559+CY561+CY565</f>
        <v>0</v>
      </c>
      <c r="CZ558" s="52">
        <f t="shared" si="870"/>
        <v>0</v>
      </c>
      <c r="DA558" s="52">
        <f t="shared" si="870"/>
        <v>0</v>
      </c>
      <c r="DB558" s="52">
        <f t="shared" si="870"/>
        <v>0</v>
      </c>
      <c r="DC558" s="52">
        <f t="shared" si="870"/>
        <v>0</v>
      </c>
      <c r="DD558" s="52">
        <f t="shared" si="870"/>
        <v>0</v>
      </c>
      <c r="DE558" s="52">
        <f t="shared" si="870"/>
        <v>27268</v>
      </c>
      <c r="DF558" s="52">
        <f t="shared" si="870"/>
        <v>17449</v>
      </c>
    </row>
    <row r="559" spans="1:110" s="12" customFormat="1" ht="53.25" customHeight="1">
      <c r="A559" s="63" t="s">
        <v>355</v>
      </c>
      <c r="B559" s="64" t="s">
        <v>159</v>
      </c>
      <c r="C559" s="64" t="s">
        <v>142</v>
      </c>
      <c r="D559" s="65" t="s">
        <v>354</v>
      </c>
      <c r="E559" s="64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  <c r="BN559" s="55"/>
      <c r="BO559" s="55"/>
      <c r="BP559" s="55"/>
      <c r="BQ559" s="55"/>
      <c r="BR559" s="55"/>
      <c r="BS559" s="55"/>
      <c r="BT559" s="55"/>
      <c r="BU559" s="55"/>
      <c r="BV559" s="55"/>
      <c r="BW559" s="55"/>
      <c r="BX559" s="55"/>
      <c r="BY559" s="55"/>
      <c r="BZ559" s="55"/>
      <c r="CA559" s="55">
        <f t="shared" ref="CA559:DF559" si="871">CA560</f>
        <v>0</v>
      </c>
      <c r="CB559" s="55">
        <f t="shared" si="871"/>
        <v>0</v>
      </c>
      <c r="CC559" s="55">
        <f t="shared" si="871"/>
        <v>0</v>
      </c>
      <c r="CD559" s="55">
        <f t="shared" si="871"/>
        <v>0</v>
      </c>
      <c r="CE559" s="55">
        <f t="shared" si="871"/>
        <v>4627</v>
      </c>
      <c r="CF559" s="55">
        <f t="shared" si="871"/>
        <v>4627</v>
      </c>
      <c r="CG559" s="55">
        <f t="shared" si="871"/>
        <v>4627</v>
      </c>
      <c r="CH559" s="55">
        <f t="shared" si="871"/>
        <v>0</v>
      </c>
      <c r="CI559" s="55">
        <f t="shared" si="871"/>
        <v>0</v>
      </c>
      <c r="CJ559" s="55">
        <f t="shared" si="871"/>
        <v>0</v>
      </c>
      <c r="CK559" s="55"/>
      <c r="CL559" s="55"/>
      <c r="CM559" s="55">
        <f t="shared" si="871"/>
        <v>0</v>
      </c>
      <c r="CN559" s="55">
        <f t="shared" si="871"/>
        <v>0</v>
      </c>
      <c r="CO559" s="55">
        <f t="shared" si="871"/>
        <v>4627</v>
      </c>
      <c r="CP559" s="55">
        <f t="shared" si="871"/>
        <v>4627</v>
      </c>
      <c r="CQ559" s="55">
        <f t="shared" si="871"/>
        <v>0</v>
      </c>
      <c r="CR559" s="55">
        <f t="shared" si="871"/>
        <v>0</v>
      </c>
      <c r="CS559" s="55">
        <f t="shared" si="871"/>
        <v>0</v>
      </c>
      <c r="CT559" s="55">
        <f t="shared" si="871"/>
        <v>0</v>
      </c>
      <c r="CU559" s="55">
        <f t="shared" si="871"/>
        <v>0</v>
      </c>
      <c r="CV559" s="55">
        <f t="shared" si="871"/>
        <v>0</v>
      </c>
      <c r="CW559" s="55">
        <f t="shared" si="871"/>
        <v>4627</v>
      </c>
      <c r="CX559" s="55">
        <f t="shared" si="871"/>
        <v>4627</v>
      </c>
      <c r="CY559" s="55">
        <f t="shared" si="871"/>
        <v>0</v>
      </c>
      <c r="CZ559" s="55">
        <f t="shared" si="871"/>
        <v>0</v>
      </c>
      <c r="DA559" s="55">
        <f t="shared" si="871"/>
        <v>0</v>
      </c>
      <c r="DB559" s="55">
        <f t="shared" si="871"/>
        <v>0</v>
      </c>
      <c r="DC559" s="55">
        <f t="shared" si="871"/>
        <v>0</v>
      </c>
      <c r="DD559" s="55">
        <f t="shared" si="871"/>
        <v>0</v>
      </c>
      <c r="DE559" s="55">
        <f t="shared" si="871"/>
        <v>4627</v>
      </c>
      <c r="DF559" s="55">
        <f t="shared" si="871"/>
        <v>4627</v>
      </c>
    </row>
    <row r="560" spans="1:110" s="12" customFormat="1" ht="54.75" customHeight="1">
      <c r="A560" s="63" t="s">
        <v>144</v>
      </c>
      <c r="B560" s="64" t="s">
        <v>159</v>
      </c>
      <c r="C560" s="64" t="s">
        <v>142</v>
      </c>
      <c r="D560" s="65" t="s">
        <v>354</v>
      </c>
      <c r="E560" s="64" t="s">
        <v>145</v>
      </c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  <c r="BM560" s="55"/>
      <c r="BN560" s="55"/>
      <c r="BO560" s="55"/>
      <c r="BP560" s="55"/>
      <c r="BQ560" s="55"/>
      <c r="BR560" s="55"/>
      <c r="BS560" s="55"/>
      <c r="BT560" s="55"/>
      <c r="BU560" s="55"/>
      <c r="BV560" s="55"/>
      <c r="BW560" s="55"/>
      <c r="BX560" s="55"/>
      <c r="BY560" s="55"/>
      <c r="BZ560" s="55"/>
      <c r="CA560" s="55"/>
      <c r="CB560" s="55"/>
      <c r="CC560" s="55"/>
      <c r="CD560" s="55"/>
      <c r="CE560" s="55">
        <v>4627</v>
      </c>
      <c r="CF560" s="55">
        <f>BY560+CA560+CB560+CC560+CE560</f>
        <v>4627</v>
      </c>
      <c r="CG560" s="55">
        <f>BZ560+CE560</f>
        <v>4627</v>
      </c>
      <c r="CH560" s="57"/>
      <c r="CI560" s="57"/>
      <c r="CJ560" s="57"/>
      <c r="CK560" s="57"/>
      <c r="CL560" s="57"/>
      <c r="CM560" s="57"/>
      <c r="CN560" s="57"/>
      <c r="CO560" s="55">
        <f>CF560+CH560+CI560+CJ560+CM560+CN560</f>
        <v>4627</v>
      </c>
      <c r="CP560" s="55">
        <f>CG560+CN560</f>
        <v>4627</v>
      </c>
      <c r="CQ560" s="55"/>
      <c r="CR560" s="57"/>
      <c r="CS560" s="57"/>
      <c r="CT560" s="57"/>
      <c r="CU560" s="57"/>
      <c r="CV560" s="57"/>
      <c r="CW560" s="55">
        <f>CO560+CQ560+CR560+CS560+CT560+CU560+CV560</f>
        <v>4627</v>
      </c>
      <c r="CX560" s="55">
        <f>CP560+CV560</f>
        <v>4627</v>
      </c>
      <c r="CY560" s="55"/>
      <c r="CZ560" s="57"/>
      <c r="DA560" s="57"/>
      <c r="DB560" s="57"/>
      <c r="DC560" s="57"/>
      <c r="DD560" s="57"/>
      <c r="DE560" s="55">
        <f>CW560+CY560+CZ560+DA560+DB560+DC560+DD560</f>
        <v>4627</v>
      </c>
      <c r="DF560" s="55">
        <f>CX560+DD560</f>
        <v>4627</v>
      </c>
    </row>
    <row r="561" spans="1:110" s="12" customFormat="1" ht="18.75">
      <c r="A561" s="63" t="s">
        <v>223</v>
      </c>
      <c r="B561" s="64" t="s">
        <v>159</v>
      </c>
      <c r="C561" s="64" t="s">
        <v>142</v>
      </c>
      <c r="D561" s="65" t="s">
        <v>222</v>
      </c>
      <c r="E561" s="64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>
        <f t="shared" ref="BN561:DF561" si="872">BN562</f>
        <v>0</v>
      </c>
      <c r="BO561" s="52">
        <f t="shared" si="872"/>
        <v>0</v>
      </c>
      <c r="BP561" s="52">
        <f t="shared" si="872"/>
        <v>0</v>
      </c>
      <c r="BQ561" s="55">
        <f t="shared" si="872"/>
        <v>12822</v>
      </c>
      <c r="BR561" s="55">
        <f t="shared" si="872"/>
        <v>12822</v>
      </c>
      <c r="BS561" s="55">
        <f t="shared" si="872"/>
        <v>12822</v>
      </c>
      <c r="BT561" s="52">
        <f t="shared" si="872"/>
        <v>0</v>
      </c>
      <c r="BU561" s="52">
        <f t="shared" si="872"/>
        <v>0</v>
      </c>
      <c r="BV561" s="52">
        <f t="shared" si="872"/>
        <v>0</v>
      </c>
      <c r="BW561" s="52">
        <f t="shared" si="872"/>
        <v>0</v>
      </c>
      <c r="BX561" s="52">
        <f t="shared" si="872"/>
        <v>0</v>
      </c>
      <c r="BY561" s="55">
        <f t="shared" si="872"/>
        <v>12822</v>
      </c>
      <c r="BZ561" s="55">
        <f t="shared" si="872"/>
        <v>12822</v>
      </c>
      <c r="CA561" s="55">
        <f t="shared" si="872"/>
        <v>0</v>
      </c>
      <c r="CB561" s="55">
        <f t="shared" si="872"/>
        <v>0</v>
      </c>
      <c r="CC561" s="55">
        <f t="shared" si="872"/>
        <v>0</v>
      </c>
      <c r="CD561" s="55">
        <f t="shared" si="872"/>
        <v>0</v>
      </c>
      <c r="CE561" s="55">
        <f t="shared" si="872"/>
        <v>0</v>
      </c>
      <c r="CF561" s="55">
        <f t="shared" si="872"/>
        <v>12822</v>
      </c>
      <c r="CG561" s="55">
        <f t="shared" si="872"/>
        <v>12822</v>
      </c>
      <c r="CH561" s="55">
        <f t="shared" si="872"/>
        <v>0</v>
      </c>
      <c r="CI561" s="55">
        <f t="shared" si="872"/>
        <v>0</v>
      </c>
      <c r="CJ561" s="55">
        <f t="shared" si="872"/>
        <v>0</v>
      </c>
      <c r="CK561" s="55"/>
      <c r="CL561" s="55"/>
      <c r="CM561" s="55">
        <f t="shared" si="872"/>
        <v>0</v>
      </c>
      <c r="CN561" s="55">
        <f t="shared" si="872"/>
        <v>0</v>
      </c>
      <c r="CO561" s="55">
        <f t="shared" si="872"/>
        <v>12822</v>
      </c>
      <c r="CP561" s="55">
        <f t="shared" si="872"/>
        <v>12822</v>
      </c>
      <c r="CQ561" s="55">
        <f t="shared" si="872"/>
        <v>0</v>
      </c>
      <c r="CR561" s="55">
        <f t="shared" si="872"/>
        <v>0</v>
      </c>
      <c r="CS561" s="55">
        <f t="shared" si="872"/>
        <v>0</v>
      </c>
      <c r="CT561" s="55">
        <f t="shared" si="872"/>
        <v>0</v>
      </c>
      <c r="CU561" s="55">
        <f t="shared" si="872"/>
        <v>0</v>
      </c>
      <c r="CV561" s="55">
        <f t="shared" si="872"/>
        <v>0</v>
      </c>
      <c r="CW561" s="55">
        <f t="shared" si="872"/>
        <v>12822</v>
      </c>
      <c r="CX561" s="55">
        <f t="shared" si="872"/>
        <v>12822</v>
      </c>
      <c r="CY561" s="55">
        <f t="shared" si="872"/>
        <v>0</v>
      </c>
      <c r="CZ561" s="55">
        <f t="shared" si="872"/>
        <v>0</v>
      </c>
      <c r="DA561" s="55">
        <f t="shared" si="872"/>
        <v>0</v>
      </c>
      <c r="DB561" s="55">
        <f t="shared" si="872"/>
        <v>0</v>
      </c>
      <c r="DC561" s="55">
        <f t="shared" si="872"/>
        <v>0</v>
      </c>
      <c r="DD561" s="55">
        <f t="shared" si="872"/>
        <v>0</v>
      </c>
      <c r="DE561" s="55">
        <f t="shared" si="872"/>
        <v>12822</v>
      </c>
      <c r="DF561" s="55">
        <f t="shared" si="872"/>
        <v>12822</v>
      </c>
    </row>
    <row r="562" spans="1:110" s="12" customFormat="1" ht="154.5" customHeight="1">
      <c r="A562" s="63" t="s">
        <v>202</v>
      </c>
      <c r="B562" s="64" t="s">
        <v>159</v>
      </c>
      <c r="C562" s="64" t="s">
        <v>142</v>
      </c>
      <c r="D562" s="65" t="s">
        <v>199</v>
      </c>
      <c r="E562" s="64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>
        <f t="shared" ref="BN562:BS562" si="873">BN563+BN564</f>
        <v>0</v>
      </c>
      <c r="BO562" s="52">
        <f t="shared" si="873"/>
        <v>0</v>
      </c>
      <c r="BP562" s="52">
        <f t="shared" si="873"/>
        <v>0</v>
      </c>
      <c r="BQ562" s="55">
        <f t="shared" si="873"/>
        <v>12822</v>
      </c>
      <c r="BR562" s="55">
        <f t="shared" si="873"/>
        <v>12822</v>
      </c>
      <c r="BS562" s="55">
        <f t="shared" si="873"/>
        <v>12822</v>
      </c>
      <c r="BT562" s="52">
        <f t="shared" ref="BT562:BZ562" si="874">BT563+BT564</f>
        <v>0</v>
      </c>
      <c r="BU562" s="52">
        <f>BU563+BU564</f>
        <v>0</v>
      </c>
      <c r="BV562" s="52">
        <f>BV563+BV564</f>
        <v>0</v>
      </c>
      <c r="BW562" s="52">
        <f>BW563+BW564</f>
        <v>0</v>
      </c>
      <c r="BX562" s="52">
        <f>BX563+BX564</f>
        <v>0</v>
      </c>
      <c r="BY562" s="55">
        <f t="shared" si="874"/>
        <v>12822</v>
      </c>
      <c r="BZ562" s="55">
        <f t="shared" si="874"/>
        <v>12822</v>
      </c>
      <c r="CA562" s="55">
        <f t="shared" ref="CA562:DF562" si="875">CA563+CA564</f>
        <v>0</v>
      </c>
      <c r="CB562" s="55">
        <f t="shared" si="875"/>
        <v>0</v>
      </c>
      <c r="CC562" s="55">
        <f t="shared" si="875"/>
        <v>0</v>
      </c>
      <c r="CD562" s="55">
        <f>CD563+CD564</f>
        <v>0</v>
      </c>
      <c r="CE562" s="55">
        <f t="shared" si="875"/>
        <v>0</v>
      </c>
      <c r="CF562" s="55">
        <f t="shared" si="875"/>
        <v>12822</v>
      </c>
      <c r="CG562" s="55">
        <f t="shared" si="875"/>
        <v>12822</v>
      </c>
      <c r="CH562" s="55">
        <f t="shared" si="875"/>
        <v>0</v>
      </c>
      <c r="CI562" s="55">
        <f t="shared" si="875"/>
        <v>0</v>
      </c>
      <c r="CJ562" s="55">
        <f t="shared" si="875"/>
        <v>0</v>
      </c>
      <c r="CK562" s="55"/>
      <c r="CL562" s="55"/>
      <c r="CM562" s="55">
        <f t="shared" si="875"/>
        <v>0</v>
      </c>
      <c r="CN562" s="55">
        <f t="shared" si="875"/>
        <v>0</v>
      </c>
      <c r="CO562" s="55">
        <f t="shared" si="875"/>
        <v>12822</v>
      </c>
      <c r="CP562" s="55">
        <f t="shared" si="875"/>
        <v>12822</v>
      </c>
      <c r="CQ562" s="55">
        <f t="shared" si="875"/>
        <v>0</v>
      </c>
      <c r="CR562" s="55">
        <f t="shared" si="875"/>
        <v>0</v>
      </c>
      <c r="CS562" s="55">
        <f t="shared" si="875"/>
        <v>0</v>
      </c>
      <c r="CT562" s="55">
        <f t="shared" si="875"/>
        <v>0</v>
      </c>
      <c r="CU562" s="55">
        <f t="shared" si="875"/>
        <v>0</v>
      </c>
      <c r="CV562" s="55">
        <f t="shared" si="875"/>
        <v>0</v>
      </c>
      <c r="CW562" s="55">
        <f t="shared" si="875"/>
        <v>12822</v>
      </c>
      <c r="CX562" s="55">
        <f t="shared" si="875"/>
        <v>12822</v>
      </c>
      <c r="CY562" s="55">
        <f t="shared" si="875"/>
        <v>0</v>
      </c>
      <c r="CZ562" s="55">
        <f t="shared" si="875"/>
        <v>0</v>
      </c>
      <c r="DA562" s="55">
        <f t="shared" si="875"/>
        <v>0</v>
      </c>
      <c r="DB562" s="55">
        <f t="shared" si="875"/>
        <v>0</v>
      </c>
      <c r="DC562" s="55">
        <f t="shared" si="875"/>
        <v>0</v>
      </c>
      <c r="DD562" s="55">
        <f t="shared" si="875"/>
        <v>0</v>
      </c>
      <c r="DE562" s="55">
        <f t="shared" si="875"/>
        <v>12822</v>
      </c>
      <c r="DF562" s="55">
        <f t="shared" si="875"/>
        <v>12822</v>
      </c>
    </row>
    <row r="563" spans="1:110" s="12" customFormat="1" ht="55.5" customHeight="1">
      <c r="A563" s="63" t="s">
        <v>144</v>
      </c>
      <c r="B563" s="64" t="s">
        <v>159</v>
      </c>
      <c r="C563" s="64" t="s">
        <v>142</v>
      </c>
      <c r="D563" s="65" t="s">
        <v>199</v>
      </c>
      <c r="E563" s="64" t="s">
        <v>145</v>
      </c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  <c r="BP563" s="52"/>
      <c r="BQ563" s="55">
        <v>3543</v>
      </c>
      <c r="BR563" s="55">
        <f>BL563+BN563+BO563+BP563+BQ563</f>
        <v>3543</v>
      </c>
      <c r="BS563" s="55">
        <f>BM563+BQ563</f>
        <v>3543</v>
      </c>
      <c r="BT563" s="52"/>
      <c r="BU563" s="52"/>
      <c r="BV563" s="52"/>
      <c r="BW563" s="52"/>
      <c r="BX563" s="52"/>
      <c r="BY563" s="55">
        <f>BR563+BT563+BU563+BV563+BW563+BX563</f>
        <v>3543</v>
      </c>
      <c r="BZ563" s="55">
        <f>BS563+BX563</f>
        <v>3543</v>
      </c>
      <c r="CA563" s="57"/>
      <c r="CB563" s="57"/>
      <c r="CC563" s="57"/>
      <c r="CD563" s="57"/>
      <c r="CE563" s="57"/>
      <c r="CF563" s="55">
        <f>BY563+CA563+CB563+CC563+CE563</f>
        <v>3543</v>
      </c>
      <c r="CG563" s="55">
        <f>BZ563+CE563</f>
        <v>3543</v>
      </c>
      <c r="CH563" s="57"/>
      <c r="CI563" s="57"/>
      <c r="CJ563" s="57"/>
      <c r="CK563" s="57"/>
      <c r="CL563" s="57"/>
      <c r="CM563" s="57"/>
      <c r="CN563" s="57"/>
      <c r="CO563" s="55">
        <f>CF563+CH563+CI563+CJ563+CM563+CN563</f>
        <v>3543</v>
      </c>
      <c r="CP563" s="55">
        <f>CG563+CN563</f>
        <v>3543</v>
      </c>
      <c r="CQ563" s="55"/>
      <c r="CR563" s="57"/>
      <c r="CS563" s="57"/>
      <c r="CT563" s="57"/>
      <c r="CU563" s="57"/>
      <c r="CV563" s="57"/>
      <c r="CW563" s="55">
        <f>CO563+CQ563+CR563+CS563+CT563+CU563+CV563</f>
        <v>3543</v>
      </c>
      <c r="CX563" s="55">
        <f>CP563+CV563</f>
        <v>3543</v>
      </c>
      <c r="CY563" s="55"/>
      <c r="CZ563" s="57"/>
      <c r="DA563" s="57"/>
      <c r="DB563" s="57"/>
      <c r="DC563" s="57"/>
      <c r="DD563" s="57"/>
      <c r="DE563" s="55">
        <f>CW563+CY563+CZ563+DA563+DB563+DC563+DD563</f>
        <v>3543</v>
      </c>
      <c r="DF563" s="55">
        <f>CX563+DD563</f>
        <v>3543</v>
      </c>
    </row>
    <row r="564" spans="1:110" s="12" customFormat="1" ht="89.25" customHeight="1">
      <c r="A564" s="63" t="s">
        <v>345</v>
      </c>
      <c r="B564" s="64" t="s">
        <v>159</v>
      </c>
      <c r="C564" s="64" t="s">
        <v>142</v>
      </c>
      <c r="D564" s="65" t="s">
        <v>199</v>
      </c>
      <c r="E564" s="64" t="s">
        <v>251</v>
      </c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  <c r="BO564" s="52"/>
      <c r="BP564" s="52"/>
      <c r="BQ564" s="55">
        <v>9279</v>
      </c>
      <c r="BR564" s="55">
        <f>BL564+BN564+BO564+BP564+BQ564</f>
        <v>9279</v>
      </c>
      <c r="BS564" s="55">
        <f>BM564+BQ564</f>
        <v>9279</v>
      </c>
      <c r="BT564" s="52"/>
      <c r="BU564" s="52"/>
      <c r="BV564" s="52"/>
      <c r="BW564" s="52"/>
      <c r="BX564" s="52"/>
      <c r="BY564" s="55">
        <f>BR564+BT564+BU564+BV564+BW564+BX564</f>
        <v>9279</v>
      </c>
      <c r="BZ564" s="55">
        <f>BS564+BX564</f>
        <v>9279</v>
      </c>
      <c r="CA564" s="57"/>
      <c r="CB564" s="57"/>
      <c r="CC564" s="57"/>
      <c r="CD564" s="57"/>
      <c r="CE564" s="57"/>
      <c r="CF564" s="55">
        <f>BY564+CA564+CB564+CC564+CE564</f>
        <v>9279</v>
      </c>
      <c r="CG564" s="55">
        <f>BZ564+CE564</f>
        <v>9279</v>
      </c>
      <c r="CH564" s="57"/>
      <c r="CI564" s="57"/>
      <c r="CJ564" s="57"/>
      <c r="CK564" s="57"/>
      <c r="CL564" s="57"/>
      <c r="CM564" s="57"/>
      <c r="CN564" s="57"/>
      <c r="CO564" s="55">
        <f>CF564+CH564+CI564+CJ564+CM564+CN564</f>
        <v>9279</v>
      </c>
      <c r="CP564" s="55">
        <f>CG564+CN564</f>
        <v>9279</v>
      </c>
      <c r="CQ564" s="55"/>
      <c r="CR564" s="57"/>
      <c r="CS564" s="57"/>
      <c r="CT564" s="57"/>
      <c r="CU564" s="57"/>
      <c r="CV564" s="57"/>
      <c r="CW564" s="55">
        <f>CO564+CQ564+CR564+CS564+CT564+CU564+CV564</f>
        <v>9279</v>
      </c>
      <c r="CX564" s="55">
        <f>CP564+CV564</f>
        <v>9279</v>
      </c>
      <c r="CY564" s="55"/>
      <c r="CZ564" s="57"/>
      <c r="DA564" s="57"/>
      <c r="DB564" s="57"/>
      <c r="DC564" s="57"/>
      <c r="DD564" s="57"/>
      <c r="DE564" s="55">
        <f>CW564+CY564+CZ564+DA564+DB564+DC564+DD564</f>
        <v>9279</v>
      </c>
      <c r="DF564" s="55">
        <f>CX564+DD564</f>
        <v>9279</v>
      </c>
    </row>
    <row r="565" spans="1:110" s="12" customFormat="1" ht="18.75" customHeight="1">
      <c r="A565" s="63" t="s">
        <v>128</v>
      </c>
      <c r="B565" s="64" t="s">
        <v>159</v>
      </c>
      <c r="C565" s="64" t="s">
        <v>142</v>
      </c>
      <c r="D565" s="65" t="s">
        <v>129</v>
      </c>
      <c r="E565" s="50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5">
        <f>BA567+BA569+BA571</f>
        <v>4819</v>
      </c>
      <c r="BB565" s="55">
        <f>BB567+BB569+BB571</f>
        <v>0</v>
      </c>
      <c r="BC565" s="55">
        <f>BC567+BC569+BC571</f>
        <v>1757</v>
      </c>
      <c r="BD565" s="55">
        <f>BD567+BD569+BD571</f>
        <v>0</v>
      </c>
      <c r="BE565" s="55">
        <f>BE567+BE569+BE571</f>
        <v>6576</v>
      </c>
      <c r="BF565" s="55">
        <f t="shared" ref="BF565:BL565" si="876">BF567+BF569+BF571</f>
        <v>0</v>
      </c>
      <c r="BG565" s="55">
        <f t="shared" si="876"/>
        <v>0</v>
      </c>
      <c r="BH565" s="55">
        <f t="shared" si="876"/>
        <v>0</v>
      </c>
      <c r="BI565" s="55">
        <f t="shared" si="876"/>
        <v>3200</v>
      </c>
      <c r="BJ565" s="55">
        <f t="shared" si="876"/>
        <v>0</v>
      </c>
      <c r="BK565" s="55">
        <f t="shared" si="876"/>
        <v>0</v>
      </c>
      <c r="BL565" s="55">
        <f t="shared" si="876"/>
        <v>9776</v>
      </c>
      <c r="BM565" s="55">
        <f>BM567+BM569+BM571</f>
        <v>0</v>
      </c>
      <c r="BN565" s="55">
        <f>BN567+BN569+BN571</f>
        <v>0</v>
      </c>
      <c r="BO565" s="55">
        <f>BO567+BO569+BO571</f>
        <v>0</v>
      </c>
      <c r="BP565" s="55">
        <f>BP567+BP569+BP571</f>
        <v>0</v>
      </c>
      <c r="BQ565" s="55">
        <f>BQ567+BQ569+BQ571</f>
        <v>0</v>
      </c>
      <c r="BR565" s="55">
        <f>BR566+BR569+BR571</f>
        <v>9776</v>
      </c>
      <c r="BS565" s="55">
        <f t="shared" ref="BS565:BY565" si="877">BS566+BS569+BS571</f>
        <v>0</v>
      </c>
      <c r="BT565" s="55">
        <f t="shared" si="877"/>
        <v>135</v>
      </c>
      <c r="BU565" s="55">
        <f t="shared" si="877"/>
        <v>0</v>
      </c>
      <c r="BV565" s="55">
        <f t="shared" si="877"/>
        <v>-21</v>
      </c>
      <c r="BW565" s="55">
        <f t="shared" si="877"/>
        <v>0</v>
      </c>
      <c r="BX565" s="55">
        <f t="shared" si="877"/>
        <v>0</v>
      </c>
      <c r="BY565" s="55">
        <f t="shared" si="877"/>
        <v>9890</v>
      </c>
      <c r="BZ565" s="55">
        <f t="shared" ref="BZ565:CF565" si="878">BZ566+BZ569+BZ571</f>
        <v>0</v>
      </c>
      <c r="CA565" s="55">
        <f t="shared" si="878"/>
        <v>0</v>
      </c>
      <c r="CB565" s="55">
        <f t="shared" si="878"/>
        <v>-99</v>
      </c>
      <c r="CC565" s="55">
        <f t="shared" si="878"/>
        <v>0</v>
      </c>
      <c r="CD565" s="55">
        <f>CD566+CD569+CD571</f>
        <v>0</v>
      </c>
      <c r="CE565" s="55">
        <f t="shared" si="878"/>
        <v>0</v>
      </c>
      <c r="CF565" s="55">
        <f t="shared" si="878"/>
        <v>9791</v>
      </c>
      <c r="CG565" s="55">
        <f>CG566+CG569+CG571</f>
        <v>0</v>
      </c>
      <c r="CH565" s="55">
        <f>CH566+CH569+CH571+CH575</f>
        <v>120</v>
      </c>
      <c r="CI565" s="55">
        <f t="shared" ref="CI565:CO565" si="879">CI566+CI569+CI571+CI575</f>
        <v>0</v>
      </c>
      <c r="CJ565" s="55">
        <f t="shared" si="879"/>
        <v>-66</v>
      </c>
      <c r="CK565" s="55"/>
      <c r="CL565" s="55"/>
      <c r="CM565" s="55">
        <f t="shared" si="879"/>
        <v>0</v>
      </c>
      <c r="CN565" s="55">
        <f t="shared" si="879"/>
        <v>0</v>
      </c>
      <c r="CO565" s="55">
        <f t="shared" si="879"/>
        <v>9845</v>
      </c>
      <c r="CP565" s="55">
        <f t="shared" ref="CP565:CW565" si="880">CP566+CP569+CP571+CP575</f>
        <v>0</v>
      </c>
      <c r="CQ565" s="55">
        <f t="shared" si="880"/>
        <v>0</v>
      </c>
      <c r="CR565" s="55">
        <f t="shared" si="880"/>
        <v>-26</v>
      </c>
      <c r="CS565" s="55">
        <f t="shared" si="880"/>
        <v>0</v>
      </c>
      <c r="CT565" s="55">
        <f t="shared" si="880"/>
        <v>0</v>
      </c>
      <c r="CU565" s="55">
        <f t="shared" si="880"/>
        <v>0</v>
      </c>
      <c r="CV565" s="55">
        <f t="shared" si="880"/>
        <v>0</v>
      </c>
      <c r="CW565" s="55">
        <f t="shared" si="880"/>
        <v>9819</v>
      </c>
      <c r="CX565" s="55">
        <f t="shared" ref="CX565:DF565" si="881">CX566+CX569+CX571+CX575</f>
        <v>0</v>
      </c>
      <c r="CY565" s="55">
        <f t="shared" si="881"/>
        <v>0</v>
      </c>
      <c r="CZ565" s="55">
        <f t="shared" si="881"/>
        <v>0</v>
      </c>
      <c r="DA565" s="55">
        <f t="shared" si="881"/>
        <v>0</v>
      </c>
      <c r="DB565" s="55">
        <f t="shared" si="881"/>
        <v>0</v>
      </c>
      <c r="DC565" s="55">
        <f t="shared" si="881"/>
        <v>0</v>
      </c>
      <c r="DD565" s="55">
        <f t="shared" si="881"/>
        <v>0</v>
      </c>
      <c r="DE565" s="55">
        <f t="shared" si="881"/>
        <v>9819</v>
      </c>
      <c r="DF565" s="55">
        <f t="shared" si="881"/>
        <v>0</v>
      </c>
    </row>
    <row r="566" spans="1:110" s="12" customFormat="1" ht="34.5" customHeight="1">
      <c r="A566" s="63" t="s">
        <v>360</v>
      </c>
      <c r="B566" s="64" t="s">
        <v>159</v>
      </c>
      <c r="C566" s="64" t="s">
        <v>142</v>
      </c>
      <c r="D566" s="65" t="s">
        <v>329</v>
      </c>
      <c r="E566" s="50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5"/>
      <c r="BM566" s="55"/>
      <c r="BN566" s="55"/>
      <c r="BO566" s="55"/>
      <c r="BP566" s="55"/>
      <c r="BQ566" s="55"/>
      <c r="BR566" s="55">
        <f>BR567</f>
        <v>5850</v>
      </c>
      <c r="BS566" s="55">
        <f t="shared" ref="BS566:DF566" si="882">BS567</f>
        <v>0</v>
      </c>
      <c r="BT566" s="55">
        <f t="shared" si="882"/>
        <v>0</v>
      </c>
      <c r="BU566" s="55">
        <f t="shared" si="882"/>
        <v>0</v>
      </c>
      <c r="BV566" s="55">
        <f t="shared" si="882"/>
        <v>0</v>
      </c>
      <c r="BW566" s="55">
        <f t="shared" si="882"/>
        <v>0</v>
      </c>
      <c r="BX566" s="55">
        <f t="shared" si="882"/>
        <v>0</v>
      </c>
      <c r="BY566" s="55">
        <f t="shared" si="882"/>
        <v>5850</v>
      </c>
      <c r="BZ566" s="55">
        <f t="shared" si="882"/>
        <v>0</v>
      </c>
      <c r="CA566" s="55">
        <f t="shared" si="882"/>
        <v>0</v>
      </c>
      <c r="CB566" s="55">
        <f t="shared" si="882"/>
        <v>-22</v>
      </c>
      <c r="CC566" s="55">
        <f t="shared" si="882"/>
        <v>0</v>
      </c>
      <c r="CD566" s="55">
        <f t="shared" si="882"/>
        <v>0</v>
      </c>
      <c r="CE566" s="55">
        <f t="shared" si="882"/>
        <v>0</v>
      </c>
      <c r="CF566" s="55">
        <f t="shared" si="882"/>
        <v>5828</v>
      </c>
      <c r="CG566" s="55">
        <f t="shared" si="882"/>
        <v>0</v>
      </c>
      <c r="CH566" s="55">
        <f t="shared" si="882"/>
        <v>0</v>
      </c>
      <c r="CI566" s="55">
        <f t="shared" si="882"/>
        <v>0</v>
      </c>
      <c r="CJ566" s="55">
        <f t="shared" si="882"/>
        <v>-30</v>
      </c>
      <c r="CK566" s="55"/>
      <c r="CL566" s="55"/>
      <c r="CM566" s="55">
        <f t="shared" si="882"/>
        <v>0</v>
      </c>
      <c r="CN566" s="55">
        <f t="shared" si="882"/>
        <v>0</v>
      </c>
      <c r="CO566" s="55">
        <f t="shared" si="882"/>
        <v>5798</v>
      </c>
      <c r="CP566" s="55">
        <f t="shared" si="882"/>
        <v>0</v>
      </c>
      <c r="CQ566" s="55">
        <f t="shared" si="882"/>
        <v>0</v>
      </c>
      <c r="CR566" s="55">
        <f t="shared" si="882"/>
        <v>-18</v>
      </c>
      <c r="CS566" s="55">
        <f t="shared" si="882"/>
        <v>0</v>
      </c>
      <c r="CT566" s="55">
        <f t="shared" si="882"/>
        <v>0</v>
      </c>
      <c r="CU566" s="55">
        <f t="shared" si="882"/>
        <v>0</v>
      </c>
      <c r="CV566" s="55">
        <f t="shared" si="882"/>
        <v>0</v>
      </c>
      <c r="CW566" s="55">
        <f t="shared" si="882"/>
        <v>5780</v>
      </c>
      <c r="CX566" s="55">
        <f t="shared" si="882"/>
        <v>0</v>
      </c>
      <c r="CY566" s="55">
        <f t="shared" si="882"/>
        <v>0</v>
      </c>
      <c r="CZ566" s="55">
        <f t="shared" si="882"/>
        <v>0</v>
      </c>
      <c r="DA566" s="55">
        <f t="shared" si="882"/>
        <v>0</v>
      </c>
      <c r="DB566" s="55">
        <f t="shared" si="882"/>
        <v>0</v>
      </c>
      <c r="DC566" s="55">
        <f t="shared" si="882"/>
        <v>0</v>
      </c>
      <c r="DD566" s="55">
        <f t="shared" si="882"/>
        <v>0</v>
      </c>
      <c r="DE566" s="55">
        <f t="shared" si="882"/>
        <v>5780</v>
      </c>
      <c r="DF566" s="55">
        <f t="shared" si="882"/>
        <v>0</v>
      </c>
    </row>
    <row r="567" spans="1:110" s="12" customFormat="1" ht="57" customHeight="1">
      <c r="A567" s="63" t="s">
        <v>361</v>
      </c>
      <c r="B567" s="64" t="s">
        <v>159</v>
      </c>
      <c r="C567" s="64" t="s">
        <v>142</v>
      </c>
      <c r="D567" s="65" t="s">
        <v>330</v>
      </c>
      <c r="E567" s="64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5">
        <f t="shared" ref="BA567:DF567" si="883">BA568</f>
        <v>2650</v>
      </c>
      <c r="BB567" s="55">
        <f t="shared" si="883"/>
        <v>0</v>
      </c>
      <c r="BC567" s="55">
        <f t="shared" si="883"/>
        <v>0</v>
      </c>
      <c r="BD567" s="55">
        <f t="shared" si="883"/>
        <v>0</v>
      </c>
      <c r="BE567" s="55">
        <f t="shared" si="883"/>
        <v>2650</v>
      </c>
      <c r="BF567" s="55">
        <f t="shared" si="883"/>
        <v>0</v>
      </c>
      <c r="BG567" s="55">
        <f t="shared" si="883"/>
        <v>0</v>
      </c>
      <c r="BH567" s="55">
        <f t="shared" si="883"/>
        <v>0</v>
      </c>
      <c r="BI567" s="55">
        <f t="shared" si="883"/>
        <v>3200</v>
      </c>
      <c r="BJ567" s="55">
        <f t="shared" si="883"/>
        <v>0</v>
      </c>
      <c r="BK567" s="55">
        <f t="shared" si="883"/>
        <v>0</v>
      </c>
      <c r="BL567" s="55">
        <f t="shared" si="883"/>
        <v>5850</v>
      </c>
      <c r="BM567" s="55">
        <f t="shared" si="883"/>
        <v>0</v>
      </c>
      <c r="BN567" s="55">
        <f t="shared" si="883"/>
        <v>0</v>
      </c>
      <c r="BO567" s="55">
        <f t="shared" si="883"/>
        <v>0</v>
      </c>
      <c r="BP567" s="55">
        <f t="shared" si="883"/>
        <v>0</v>
      </c>
      <c r="BQ567" s="55">
        <f t="shared" si="883"/>
        <v>0</v>
      </c>
      <c r="BR567" s="55">
        <f t="shared" si="883"/>
        <v>5850</v>
      </c>
      <c r="BS567" s="55">
        <f t="shared" si="883"/>
        <v>0</v>
      </c>
      <c r="BT567" s="55">
        <f t="shared" si="883"/>
        <v>0</v>
      </c>
      <c r="BU567" s="55">
        <f t="shared" si="883"/>
        <v>0</v>
      </c>
      <c r="BV567" s="55">
        <f t="shared" si="883"/>
        <v>0</v>
      </c>
      <c r="BW567" s="55">
        <f t="shared" si="883"/>
        <v>0</v>
      </c>
      <c r="BX567" s="55">
        <f t="shared" si="883"/>
        <v>0</v>
      </c>
      <c r="BY567" s="55">
        <f t="shared" si="883"/>
        <v>5850</v>
      </c>
      <c r="BZ567" s="55">
        <f t="shared" si="883"/>
        <v>0</v>
      </c>
      <c r="CA567" s="55">
        <f t="shared" si="883"/>
        <v>0</v>
      </c>
      <c r="CB567" s="55">
        <f t="shared" si="883"/>
        <v>-22</v>
      </c>
      <c r="CC567" s="55">
        <f t="shared" si="883"/>
        <v>0</v>
      </c>
      <c r="CD567" s="55">
        <f t="shared" si="883"/>
        <v>0</v>
      </c>
      <c r="CE567" s="55">
        <f t="shared" si="883"/>
        <v>0</v>
      </c>
      <c r="CF567" s="55">
        <f t="shared" si="883"/>
        <v>5828</v>
      </c>
      <c r="CG567" s="55">
        <f t="shared" si="883"/>
        <v>0</v>
      </c>
      <c r="CH567" s="55">
        <f t="shared" si="883"/>
        <v>0</v>
      </c>
      <c r="CI567" s="55">
        <f t="shared" si="883"/>
        <v>0</v>
      </c>
      <c r="CJ567" s="55">
        <f t="shared" si="883"/>
        <v>-30</v>
      </c>
      <c r="CK567" s="55"/>
      <c r="CL567" s="55"/>
      <c r="CM567" s="55">
        <f t="shared" si="883"/>
        <v>0</v>
      </c>
      <c r="CN567" s="55">
        <f t="shared" si="883"/>
        <v>0</v>
      </c>
      <c r="CO567" s="55">
        <f t="shared" si="883"/>
        <v>5798</v>
      </c>
      <c r="CP567" s="55">
        <f t="shared" si="883"/>
        <v>0</v>
      </c>
      <c r="CQ567" s="55">
        <f t="shared" si="883"/>
        <v>0</v>
      </c>
      <c r="CR567" s="55">
        <f t="shared" si="883"/>
        <v>-18</v>
      </c>
      <c r="CS567" s="55">
        <f t="shared" si="883"/>
        <v>0</v>
      </c>
      <c r="CT567" s="55">
        <f t="shared" si="883"/>
        <v>0</v>
      </c>
      <c r="CU567" s="55">
        <f t="shared" si="883"/>
        <v>0</v>
      </c>
      <c r="CV567" s="55">
        <f t="shared" si="883"/>
        <v>0</v>
      </c>
      <c r="CW567" s="55">
        <f t="shared" si="883"/>
        <v>5780</v>
      </c>
      <c r="CX567" s="55">
        <f t="shared" si="883"/>
        <v>0</v>
      </c>
      <c r="CY567" s="55">
        <f t="shared" si="883"/>
        <v>0</v>
      </c>
      <c r="CZ567" s="55">
        <f t="shared" si="883"/>
        <v>0</v>
      </c>
      <c r="DA567" s="55">
        <f t="shared" si="883"/>
        <v>0</v>
      </c>
      <c r="DB567" s="55">
        <f t="shared" si="883"/>
        <v>0</v>
      </c>
      <c r="DC567" s="55">
        <f t="shared" si="883"/>
        <v>0</v>
      </c>
      <c r="DD567" s="55">
        <f t="shared" si="883"/>
        <v>0</v>
      </c>
      <c r="DE567" s="55">
        <f t="shared" si="883"/>
        <v>5780</v>
      </c>
      <c r="DF567" s="55">
        <f t="shared" si="883"/>
        <v>0</v>
      </c>
    </row>
    <row r="568" spans="1:110" s="12" customFormat="1" ht="53.25" customHeight="1">
      <c r="A568" s="63" t="s">
        <v>144</v>
      </c>
      <c r="B568" s="64" t="s">
        <v>159</v>
      </c>
      <c r="C568" s="64" t="s">
        <v>142</v>
      </c>
      <c r="D568" s="65" t="s">
        <v>330</v>
      </c>
      <c r="E568" s="64" t="s">
        <v>145</v>
      </c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5">
        <v>2650</v>
      </c>
      <c r="BB568" s="55"/>
      <c r="BC568" s="55"/>
      <c r="BD568" s="55"/>
      <c r="BE568" s="55">
        <f>AY568+BA568+BB568+BC568+BD568</f>
        <v>2650</v>
      </c>
      <c r="BF568" s="55">
        <f>AZ568+BD568</f>
        <v>0</v>
      </c>
      <c r="BG568" s="55"/>
      <c r="BH568" s="55"/>
      <c r="BI568" s="55">
        <v>3200</v>
      </c>
      <c r="BJ568" s="58"/>
      <c r="BK568" s="58"/>
      <c r="BL568" s="55">
        <f>BE568+BG568+BH568+BI568+BJ568+BK568</f>
        <v>5850</v>
      </c>
      <c r="BM568" s="55">
        <f>BF568+BK568</f>
        <v>0</v>
      </c>
      <c r="BN568" s="57"/>
      <c r="BO568" s="57"/>
      <c r="BP568" s="57"/>
      <c r="BQ568" s="57"/>
      <c r="BR568" s="55">
        <f>BL568+BN568+BO568+BP568+BQ568</f>
        <v>5850</v>
      </c>
      <c r="BS568" s="55">
        <f>BM568+BQ568</f>
        <v>0</v>
      </c>
      <c r="BT568" s="55"/>
      <c r="BU568" s="55"/>
      <c r="BV568" s="55"/>
      <c r="BW568" s="55"/>
      <c r="BX568" s="55"/>
      <c r="BY568" s="55">
        <f>BR568+BT568+BU568+BV568+BW568+BX568</f>
        <v>5850</v>
      </c>
      <c r="BZ568" s="55">
        <f>BS568+BX568</f>
        <v>0</v>
      </c>
      <c r="CA568" s="57"/>
      <c r="CB568" s="56">
        <v>-22</v>
      </c>
      <c r="CC568" s="57"/>
      <c r="CD568" s="57"/>
      <c r="CE568" s="57"/>
      <c r="CF568" s="55">
        <f>BY568+CA568+CB568+CC568+CE568</f>
        <v>5828</v>
      </c>
      <c r="CG568" s="55">
        <f>BZ568+CE568</f>
        <v>0</v>
      </c>
      <c r="CH568" s="57"/>
      <c r="CI568" s="57"/>
      <c r="CJ568" s="56">
        <v>-30</v>
      </c>
      <c r="CK568" s="56"/>
      <c r="CL568" s="56"/>
      <c r="CM568" s="57"/>
      <c r="CN568" s="57"/>
      <c r="CO568" s="55">
        <f>CF568+CH568+CI568+CJ568+CM568+CN568</f>
        <v>5798</v>
      </c>
      <c r="CP568" s="55">
        <f>CG568+CN568</f>
        <v>0</v>
      </c>
      <c r="CQ568" s="55"/>
      <c r="CR568" s="56">
        <v>-18</v>
      </c>
      <c r="CS568" s="57"/>
      <c r="CT568" s="57"/>
      <c r="CU568" s="57"/>
      <c r="CV568" s="57"/>
      <c r="CW568" s="55">
        <f>CO568+CQ568+CR568+CS568+CT568+CU568+CV568</f>
        <v>5780</v>
      </c>
      <c r="CX568" s="55">
        <f>CP568+CV568</f>
        <v>0</v>
      </c>
      <c r="CY568" s="55"/>
      <c r="CZ568" s="57"/>
      <c r="DA568" s="57"/>
      <c r="DB568" s="57"/>
      <c r="DC568" s="57"/>
      <c r="DD568" s="57"/>
      <c r="DE568" s="55">
        <f>CW568+CY568+CZ568+DA568+DB568+DC568+DD568</f>
        <v>5780</v>
      </c>
      <c r="DF568" s="55">
        <f>CX568+DD568</f>
        <v>0</v>
      </c>
    </row>
    <row r="569" spans="1:110" s="12" customFormat="1" ht="66.75" customHeight="1">
      <c r="A569" s="63" t="s">
        <v>178</v>
      </c>
      <c r="B569" s="64" t="s">
        <v>159</v>
      </c>
      <c r="C569" s="64" t="s">
        <v>142</v>
      </c>
      <c r="D569" s="65" t="s">
        <v>399</v>
      </c>
      <c r="E569" s="64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5">
        <f t="shared" ref="BA569:DF569" si="884">BA570</f>
        <v>0</v>
      </c>
      <c r="BB569" s="55">
        <f t="shared" si="884"/>
        <v>0</v>
      </c>
      <c r="BC569" s="55">
        <f t="shared" si="884"/>
        <v>1757</v>
      </c>
      <c r="BD569" s="55">
        <f t="shared" si="884"/>
        <v>0</v>
      </c>
      <c r="BE569" s="55">
        <f t="shared" si="884"/>
        <v>1757</v>
      </c>
      <c r="BF569" s="55">
        <f t="shared" si="884"/>
        <v>0</v>
      </c>
      <c r="BG569" s="55">
        <f t="shared" si="884"/>
        <v>0</v>
      </c>
      <c r="BH569" s="55">
        <f t="shared" si="884"/>
        <v>0</v>
      </c>
      <c r="BI569" s="55">
        <f t="shared" si="884"/>
        <v>0</v>
      </c>
      <c r="BJ569" s="55">
        <f t="shared" si="884"/>
        <v>0</v>
      </c>
      <c r="BK569" s="55">
        <f t="shared" si="884"/>
        <v>0</v>
      </c>
      <c r="BL569" s="55">
        <f t="shared" si="884"/>
        <v>1757</v>
      </c>
      <c r="BM569" s="55">
        <f t="shared" si="884"/>
        <v>0</v>
      </c>
      <c r="BN569" s="55">
        <f t="shared" si="884"/>
        <v>0</v>
      </c>
      <c r="BO569" s="55">
        <f t="shared" si="884"/>
        <v>0</v>
      </c>
      <c r="BP569" s="55">
        <f t="shared" si="884"/>
        <v>0</v>
      </c>
      <c r="BQ569" s="55">
        <f t="shared" si="884"/>
        <v>0</v>
      </c>
      <c r="BR569" s="55">
        <f t="shared" si="884"/>
        <v>1757</v>
      </c>
      <c r="BS569" s="55">
        <f t="shared" si="884"/>
        <v>0</v>
      </c>
      <c r="BT569" s="55">
        <f t="shared" si="884"/>
        <v>0</v>
      </c>
      <c r="BU569" s="55">
        <f t="shared" si="884"/>
        <v>0</v>
      </c>
      <c r="BV569" s="55">
        <f t="shared" si="884"/>
        <v>-21</v>
      </c>
      <c r="BW569" s="55">
        <f t="shared" si="884"/>
        <v>0</v>
      </c>
      <c r="BX569" s="55">
        <f t="shared" si="884"/>
        <v>0</v>
      </c>
      <c r="BY569" s="55">
        <f t="shared" si="884"/>
        <v>1736</v>
      </c>
      <c r="BZ569" s="55">
        <f t="shared" si="884"/>
        <v>0</v>
      </c>
      <c r="CA569" s="55">
        <f t="shared" si="884"/>
        <v>0</v>
      </c>
      <c r="CB569" s="55">
        <f t="shared" si="884"/>
        <v>-14</v>
      </c>
      <c r="CC569" s="55">
        <f t="shared" si="884"/>
        <v>0</v>
      </c>
      <c r="CD569" s="55">
        <f t="shared" si="884"/>
        <v>0</v>
      </c>
      <c r="CE569" s="55">
        <f t="shared" si="884"/>
        <v>0</v>
      </c>
      <c r="CF569" s="55">
        <f t="shared" si="884"/>
        <v>1722</v>
      </c>
      <c r="CG569" s="55">
        <f t="shared" si="884"/>
        <v>0</v>
      </c>
      <c r="CH569" s="55">
        <f t="shared" si="884"/>
        <v>0</v>
      </c>
      <c r="CI569" s="55">
        <f t="shared" si="884"/>
        <v>0</v>
      </c>
      <c r="CJ569" s="55">
        <f t="shared" si="884"/>
        <v>-36</v>
      </c>
      <c r="CK569" s="55"/>
      <c r="CL569" s="55"/>
      <c r="CM569" s="55">
        <f t="shared" si="884"/>
        <v>0</v>
      </c>
      <c r="CN569" s="55">
        <f t="shared" si="884"/>
        <v>0</v>
      </c>
      <c r="CO569" s="55">
        <f t="shared" si="884"/>
        <v>1686</v>
      </c>
      <c r="CP569" s="55">
        <f t="shared" si="884"/>
        <v>0</v>
      </c>
      <c r="CQ569" s="55">
        <f t="shared" si="884"/>
        <v>0</v>
      </c>
      <c r="CR569" s="55">
        <f t="shared" si="884"/>
        <v>-8</v>
      </c>
      <c r="CS569" s="55">
        <f t="shared" si="884"/>
        <v>0</v>
      </c>
      <c r="CT569" s="55">
        <f t="shared" si="884"/>
        <v>0</v>
      </c>
      <c r="CU569" s="55">
        <f t="shared" si="884"/>
        <v>0</v>
      </c>
      <c r="CV569" s="55">
        <f t="shared" si="884"/>
        <v>0</v>
      </c>
      <c r="CW569" s="55">
        <f t="shared" si="884"/>
        <v>1678</v>
      </c>
      <c r="CX569" s="55">
        <f t="shared" si="884"/>
        <v>0</v>
      </c>
      <c r="CY569" s="55">
        <f t="shared" si="884"/>
        <v>0</v>
      </c>
      <c r="CZ569" s="55">
        <f t="shared" si="884"/>
        <v>0</v>
      </c>
      <c r="DA569" s="55">
        <f t="shared" si="884"/>
        <v>0</v>
      </c>
      <c r="DB569" s="55">
        <f t="shared" si="884"/>
        <v>0</v>
      </c>
      <c r="DC569" s="55">
        <f t="shared" si="884"/>
        <v>0</v>
      </c>
      <c r="DD569" s="55">
        <f t="shared" si="884"/>
        <v>0</v>
      </c>
      <c r="DE569" s="55">
        <f t="shared" si="884"/>
        <v>1678</v>
      </c>
      <c r="DF569" s="55">
        <f t="shared" si="884"/>
        <v>0</v>
      </c>
    </row>
    <row r="570" spans="1:110" s="12" customFormat="1" ht="53.25" customHeight="1">
      <c r="A570" s="63" t="s">
        <v>144</v>
      </c>
      <c r="B570" s="64" t="s">
        <v>159</v>
      </c>
      <c r="C570" s="64" t="s">
        <v>142</v>
      </c>
      <c r="D570" s="65" t="s">
        <v>399</v>
      </c>
      <c r="E570" s="64" t="s">
        <v>145</v>
      </c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5"/>
      <c r="BB570" s="55"/>
      <c r="BC570" s="55">
        <v>1757</v>
      </c>
      <c r="BD570" s="55"/>
      <c r="BE570" s="55">
        <f>AY570+BA570+BB570+BC570+BD570</f>
        <v>1757</v>
      </c>
      <c r="BF570" s="55">
        <f>AZ570+BD570</f>
        <v>0</v>
      </c>
      <c r="BG570" s="55"/>
      <c r="BH570" s="55"/>
      <c r="BI570" s="58"/>
      <c r="BJ570" s="58"/>
      <c r="BK570" s="58"/>
      <c r="BL570" s="55">
        <f>BE570+BG570+BH570+BI570+BJ570+BK570</f>
        <v>1757</v>
      </c>
      <c r="BM570" s="55">
        <f>BF570+BK570</f>
        <v>0</v>
      </c>
      <c r="BN570" s="57"/>
      <c r="BO570" s="57"/>
      <c r="BP570" s="57"/>
      <c r="BQ570" s="57"/>
      <c r="BR570" s="55">
        <f>BL570+BN570+BO570+BP570+BQ570</f>
        <v>1757</v>
      </c>
      <c r="BS570" s="55">
        <f>BM570+BQ570</f>
        <v>0</v>
      </c>
      <c r="BT570" s="55"/>
      <c r="BU570" s="55"/>
      <c r="BV570" s="55">
        <v>-21</v>
      </c>
      <c r="BW570" s="55"/>
      <c r="BX570" s="55"/>
      <c r="BY570" s="55">
        <f>BR570+BT570+BU570+BV570+BW570+BX570</f>
        <v>1736</v>
      </c>
      <c r="BZ570" s="55">
        <f>BS570+BX570</f>
        <v>0</v>
      </c>
      <c r="CA570" s="57"/>
      <c r="CB570" s="56">
        <f>-10-4</f>
        <v>-14</v>
      </c>
      <c r="CC570" s="57"/>
      <c r="CD570" s="57"/>
      <c r="CE570" s="57"/>
      <c r="CF570" s="55">
        <f>BY570+CA570+CB570+CC570+CE570</f>
        <v>1722</v>
      </c>
      <c r="CG570" s="55">
        <f>BZ570+CE570</f>
        <v>0</v>
      </c>
      <c r="CH570" s="57"/>
      <c r="CI570" s="57"/>
      <c r="CJ570" s="56">
        <v>-36</v>
      </c>
      <c r="CK570" s="56"/>
      <c r="CL570" s="56"/>
      <c r="CM570" s="57"/>
      <c r="CN570" s="57"/>
      <c r="CO570" s="55">
        <f>CF570+CH570+CI570+CJ570+CM570+CN570</f>
        <v>1686</v>
      </c>
      <c r="CP570" s="55">
        <f>CG570+CN570</f>
        <v>0</v>
      </c>
      <c r="CQ570" s="55"/>
      <c r="CR570" s="56">
        <v>-8</v>
      </c>
      <c r="CS570" s="57"/>
      <c r="CT570" s="57"/>
      <c r="CU570" s="57"/>
      <c r="CV570" s="57"/>
      <c r="CW570" s="55">
        <f>CO570+CQ570+CR570+CS570+CT570+CU570+CV570</f>
        <v>1678</v>
      </c>
      <c r="CX570" s="55">
        <f>CP570+CV570</f>
        <v>0</v>
      </c>
      <c r="CY570" s="55"/>
      <c r="CZ570" s="57"/>
      <c r="DA570" s="57"/>
      <c r="DB570" s="57"/>
      <c r="DC570" s="57"/>
      <c r="DD570" s="57"/>
      <c r="DE570" s="55">
        <f>CW570+CY570+CZ570+DA570+DB570+DC570+DD570</f>
        <v>1678</v>
      </c>
      <c r="DF570" s="55">
        <f>CX570+DD570</f>
        <v>0</v>
      </c>
    </row>
    <row r="571" spans="1:110" s="12" customFormat="1" ht="49.5">
      <c r="A571" s="63" t="s">
        <v>200</v>
      </c>
      <c r="B571" s="64" t="s">
        <v>159</v>
      </c>
      <c r="C571" s="64" t="s">
        <v>142</v>
      </c>
      <c r="D571" s="65" t="s">
        <v>551</v>
      </c>
      <c r="E571" s="64"/>
      <c r="F571" s="55">
        <f t="shared" ref="F571:U571" si="885">F572</f>
        <v>4856</v>
      </c>
      <c r="G571" s="55">
        <f t="shared" si="885"/>
        <v>309</v>
      </c>
      <c r="H571" s="55">
        <f t="shared" si="885"/>
        <v>5165</v>
      </c>
      <c r="I571" s="55">
        <f t="shared" si="885"/>
        <v>0</v>
      </c>
      <c r="J571" s="55">
        <f t="shared" si="885"/>
        <v>5552</v>
      </c>
      <c r="K571" s="55">
        <f t="shared" si="885"/>
        <v>0</v>
      </c>
      <c r="L571" s="55">
        <f t="shared" si="885"/>
        <v>0</v>
      </c>
      <c r="M571" s="55">
        <f t="shared" si="885"/>
        <v>5552</v>
      </c>
      <c r="N571" s="55">
        <f t="shared" si="885"/>
        <v>-1461</v>
      </c>
      <c r="O571" s="55">
        <f t="shared" si="885"/>
        <v>4091</v>
      </c>
      <c r="P571" s="55">
        <f t="shared" si="885"/>
        <v>0</v>
      </c>
      <c r="Q571" s="55">
        <f t="shared" si="885"/>
        <v>4091</v>
      </c>
      <c r="R571" s="55">
        <f t="shared" si="885"/>
        <v>0</v>
      </c>
      <c r="S571" s="55">
        <f t="shared" si="885"/>
        <v>0</v>
      </c>
      <c r="T571" s="55">
        <f t="shared" si="885"/>
        <v>4091</v>
      </c>
      <c r="U571" s="55">
        <f t="shared" si="885"/>
        <v>4091</v>
      </c>
      <c r="V571" s="55">
        <f t="shared" ref="V571:AH571" si="886">V572</f>
        <v>0</v>
      </c>
      <c r="W571" s="55">
        <f t="shared" si="886"/>
        <v>0</v>
      </c>
      <c r="X571" s="55">
        <f t="shared" si="886"/>
        <v>4091</v>
      </c>
      <c r="Y571" s="55">
        <f t="shared" si="886"/>
        <v>4091</v>
      </c>
      <c r="Z571" s="55">
        <f t="shared" si="886"/>
        <v>0</v>
      </c>
      <c r="AA571" s="55">
        <f t="shared" si="886"/>
        <v>4091</v>
      </c>
      <c r="AB571" s="55">
        <f t="shared" si="886"/>
        <v>4091</v>
      </c>
      <c r="AC571" s="55">
        <f t="shared" si="886"/>
        <v>0</v>
      </c>
      <c r="AD571" s="55">
        <f t="shared" si="886"/>
        <v>0</v>
      </c>
      <c r="AE571" s="55"/>
      <c r="AF571" s="55">
        <f t="shared" si="886"/>
        <v>4091</v>
      </c>
      <c r="AG571" s="55">
        <f t="shared" si="886"/>
        <v>0</v>
      </c>
      <c r="AH571" s="55">
        <f t="shared" si="886"/>
        <v>4091</v>
      </c>
      <c r="AI571" s="55">
        <f t="shared" ref="AI571:AO571" si="887">AI572</f>
        <v>0</v>
      </c>
      <c r="AJ571" s="55">
        <f t="shared" si="887"/>
        <v>0</v>
      </c>
      <c r="AK571" s="55">
        <f t="shared" si="887"/>
        <v>4091</v>
      </c>
      <c r="AL571" s="55">
        <f t="shared" si="887"/>
        <v>0</v>
      </c>
      <c r="AM571" s="55">
        <f t="shared" si="887"/>
        <v>-4091</v>
      </c>
      <c r="AN571" s="55">
        <f t="shared" si="887"/>
        <v>0</v>
      </c>
      <c r="AO571" s="55">
        <f t="shared" si="887"/>
        <v>0</v>
      </c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5">
        <f t="shared" ref="BA571:BS571" si="888">BA572+BA573</f>
        <v>2169</v>
      </c>
      <c r="BB571" s="55">
        <f t="shared" si="888"/>
        <v>0</v>
      </c>
      <c r="BC571" s="55">
        <f t="shared" si="888"/>
        <v>0</v>
      </c>
      <c r="BD571" s="55">
        <f t="shared" si="888"/>
        <v>0</v>
      </c>
      <c r="BE571" s="55">
        <f t="shared" si="888"/>
        <v>2169</v>
      </c>
      <c r="BF571" s="55">
        <f t="shared" si="888"/>
        <v>0</v>
      </c>
      <c r="BG571" s="55">
        <f t="shared" si="888"/>
        <v>0</v>
      </c>
      <c r="BH571" s="55">
        <f t="shared" si="888"/>
        <v>0</v>
      </c>
      <c r="BI571" s="55">
        <f t="shared" si="888"/>
        <v>0</v>
      </c>
      <c r="BJ571" s="55">
        <f t="shared" si="888"/>
        <v>0</v>
      </c>
      <c r="BK571" s="55">
        <f t="shared" si="888"/>
        <v>0</v>
      </c>
      <c r="BL571" s="55">
        <f t="shared" si="888"/>
        <v>2169</v>
      </c>
      <c r="BM571" s="55">
        <f t="shared" si="888"/>
        <v>0</v>
      </c>
      <c r="BN571" s="55">
        <f t="shared" si="888"/>
        <v>0</v>
      </c>
      <c r="BO571" s="55">
        <f t="shared" si="888"/>
        <v>0</v>
      </c>
      <c r="BP571" s="55">
        <f t="shared" si="888"/>
        <v>0</v>
      </c>
      <c r="BQ571" s="55">
        <f t="shared" si="888"/>
        <v>0</v>
      </c>
      <c r="BR571" s="55">
        <f t="shared" si="888"/>
        <v>2169</v>
      </c>
      <c r="BS571" s="55">
        <f t="shared" si="888"/>
        <v>0</v>
      </c>
      <c r="BT571" s="55">
        <f t="shared" ref="BT571:DF571" si="889">BT572+BT573</f>
        <v>135</v>
      </c>
      <c r="BU571" s="55">
        <f>BU572+BU573</f>
        <v>0</v>
      </c>
      <c r="BV571" s="55">
        <f>BV572+BV573</f>
        <v>0</v>
      </c>
      <c r="BW571" s="55">
        <f>BW572+BW573</f>
        <v>0</v>
      </c>
      <c r="BX571" s="55">
        <f>BX572+BX573</f>
        <v>0</v>
      </c>
      <c r="BY571" s="55">
        <f t="shared" si="889"/>
        <v>2304</v>
      </c>
      <c r="BZ571" s="55">
        <f t="shared" si="889"/>
        <v>0</v>
      </c>
      <c r="CA571" s="55">
        <f t="shared" si="889"/>
        <v>0</v>
      </c>
      <c r="CB571" s="55">
        <f t="shared" si="889"/>
        <v>-63</v>
      </c>
      <c r="CC571" s="55">
        <f t="shared" si="889"/>
        <v>0</v>
      </c>
      <c r="CD571" s="55">
        <f>CD572+CD573</f>
        <v>0</v>
      </c>
      <c r="CE571" s="55">
        <f t="shared" si="889"/>
        <v>0</v>
      </c>
      <c r="CF571" s="55">
        <f t="shared" si="889"/>
        <v>2241</v>
      </c>
      <c r="CG571" s="55">
        <f t="shared" si="889"/>
        <v>0</v>
      </c>
      <c r="CH571" s="55">
        <f t="shared" si="889"/>
        <v>0</v>
      </c>
      <c r="CI571" s="55">
        <f t="shared" si="889"/>
        <v>0</v>
      </c>
      <c r="CJ571" s="55">
        <f t="shared" si="889"/>
        <v>0</v>
      </c>
      <c r="CK571" s="55"/>
      <c r="CL571" s="55"/>
      <c r="CM571" s="55">
        <f t="shared" si="889"/>
        <v>0</v>
      </c>
      <c r="CN571" s="55">
        <f t="shared" si="889"/>
        <v>0</v>
      </c>
      <c r="CO571" s="55">
        <f t="shared" si="889"/>
        <v>2241</v>
      </c>
      <c r="CP571" s="55">
        <f t="shared" si="889"/>
        <v>0</v>
      </c>
      <c r="CQ571" s="55">
        <f t="shared" si="889"/>
        <v>0</v>
      </c>
      <c r="CR571" s="55">
        <f t="shared" si="889"/>
        <v>0</v>
      </c>
      <c r="CS571" s="55">
        <f t="shared" si="889"/>
        <v>0</v>
      </c>
      <c r="CT571" s="55">
        <f t="shared" si="889"/>
        <v>0</v>
      </c>
      <c r="CU571" s="55">
        <f t="shared" si="889"/>
        <v>0</v>
      </c>
      <c r="CV571" s="55">
        <f t="shared" si="889"/>
        <v>0</v>
      </c>
      <c r="CW571" s="55">
        <f t="shared" si="889"/>
        <v>2241</v>
      </c>
      <c r="CX571" s="55">
        <f t="shared" si="889"/>
        <v>0</v>
      </c>
      <c r="CY571" s="55">
        <f t="shared" si="889"/>
        <v>0</v>
      </c>
      <c r="CZ571" s="55">
        <f t="shared" si="889"/>
        <v>0</v>
      </c>
      <c r="DA571" s="55">
        <f t="shared" si="889"/>
        <v>0</v>
      </c>
      <c r="DB571" s="55">
        <f t="shared" si="889"/>
        <v>0</v>
      </c>
      <c r="DC571" s="55">
        <f t="shared" si="889"/>
        <v>0</v>
      </c>
      <c r="DD571" s="55">
        <f t="shared" si="889"/>
        <v>0</v>
      </c>
      <c r="DE571" s="55">
        <f t="shared" si="889"/>
        <v>2241</v>
      </c>
      <c r="DF571" s="55">
        <f t="shared" si="889"/>
        <v>0</v>
      </c>
    </row>
    <row r="572" spans="1:110" s="12" customFormat="1" ht="68.25" customHeight="1">
      <c r="A572" s="63" t="s">
        <v>144</v>
      </c>
      <c r="B572" s="64" t="s">
        <v>159</v>
      </c>
      <c r="C572" s="64" t="s">
        <v>142</v>
      </c>
      <c r="D572" s="65" t="s">
        <v>551</v>
      </c>
      <c r="E572" s="64" t="s">
        <v>145</v>
      </c>
      <c r="F572" s="55">
        <v>4856</v>
      </c>
      <c r="G572" s="55">
        <f>H572-F572</f>
        <v>309</v>
      </c>
      <c r="H572" s="67">
        <v>5165</v>
      </c>
      <c r="I572" s="67"/>
      <c r="J572" s="67">
        <v>5552</v>
      </c>
      <c r="K572" s="68"/>
      <c r="L572" s="68"/>
      <c r="M572" s="55">
        <v>5552</v>
      </c>
      <c r="N572" s="55">
        <f>O572-M572</f>
        <v>-1461</v>
      </c>
      <c r="O572" s="55">
        <v>4091</v>
      </c>
      <c r="P572" s="55"/>
      <c r="Q572" s="55">
        <v>4091</v>
      </c>
      <c r="R572" s="57"/>
      <c r="S572" s="57"/>
      <c r="T572" s="55">
        <f>O572+R572</f>
        <v>4091</v>
      </c>
      <c r="U572" s="55">
        <f>Q572+S572</f>
        <v>4091</v>
      </c>
      <c r="V572" s="57"/>
      <c r="W572" s="57"/>
      <c r="X572" s="55">
        <f>T572+V572</f>
        <v>4091</v>
      </c>
      <c r="Y572" s="55">
        <f>U572+W572</f>
        <v>4091</v>
      </c>
      <c r="Z572" s="57"/>
      <c r="AA572" s="55">
        <f>X572+Z572</f>
        <v>4091</v>
      </c>
      <c r="AB572" s="55">
        <f>Y572</f>
        <v>4091</v>
      </c>
      <c r="AC572" s="57"/>
      <c r="AD572" s="57"/>
      <c r="AE572" s="57"/>
      <c r="AF572" s="55">
        <f>AA572+AC572</f>
        <v>4091</v>
      </c>
      <c r="AG572" s="57"/>
      <c r="AH572" s="55">
        <f>AB572</f>
        <v>4091</v>
      </c>
      <c r="AI572" s="57"/>
      <c r="AJ572" s="57"/>
      <c r="AK572" s="55">
        <f>AF572+AI572</f>
        <v>4091</v>
      </c>
      <c r="AL572" s="55">
        <f>AG572</f>
        <v>0</v>
      </c>
      <c r="AM572" s="55">
        <f>AN572-AK572</f>
        <v>-4091</v>
      </c>
      <c r="AN572" s="55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5">
        <v>1815</v>
      </c>
      <c r="BB572" s="55"/>
      <c r="BC572" s="55"/>
      <c r="BD572" s="55"/>
      <c r="BE572" s="55">
        <f>AY572+BA572+BB572+BC572+BD572</f>
        <v>1815</v>
      </c>
      <c r="BF572" s="55">
        <f>AZ572+BD572</f>
        <v>0</v>
      </c>
      <c r="BG572" s="55"/>
      <c r="BH572" s="55"/>
      <c r="BI572" s="58"/>
      <c r="BJ572" s="58"/>
      <c r="BK572" s="58"/>
      <c r="BL572" s="55">
        <f>BE572+BG572+BH572+BI572+BJ572+BK572</f>
        <v>1815</v>
      </c>
      <c r="BM572" s="55">
        <f>BF572+BK572</f>
        <v>0</v>
      </c>
      <c r="BN572" s="57"/>
      <c r="BO572" s="57"/>
      <c r="BP572" s="57"/>
      <c r="BQ572" s="57"/>
      <c r="BR572" s="55">
        <f>BL572+BN572+BO572+BP572+BQ572</f>
        <v>1815</v>
      </c>
      <c r="BS572" s="55">
        <f>BM572+BQ572</f>
        <v>0</v>
      </c>
      <c r="BT572" s="55"/>
      <c r="BU572" s="55"/>
      <c r="BV572" s="55"/>
      <c r="BW572" s="55"/>
      <c r="BX572" s="55"/>
      <c r="BY572" s="55">
        <f>BR572+BT572+BU572+BV572+BW572+BX572</f>
        <v>1815</v>
      </c>
      <c r="BZ572" s="55">
        <f>BS572+BX572</f>
        <v>0</v>
      </c>
      <c r="CA572" s="57"/>
      <c r="CB572" s="56">
        <v>-63</v>
      </c>
      <c r="CC572" s="57"/>
      <c r="CD572" s="57"/>
      <c r="CE572" s="57"/>
      <c r="CF572" s="55">
        <f>BY572+CA572+CB572+CC572+CE572</f>
        <v>1752</v>
      </c>
      <c r="CG572" s="55">
        <f>BZ572+CE572</f>
        <v>0</v>
      </c>
      <c r="CH572" s="57"/>
      <c r="CI572" s="57"/>
      <c r="CJ572" s="57"/>
      <c r="CK572" s="57"/>
      <c r="CL572" s="57"/>
      <c r="CM572" s="57"/>
      <c r="CN572" s="57"/>
      <c r="CO572" s="55">
        <f>CF572+CH572+CI572+CJ572+CM572+CN572</f>
        <v>1752</v>
      </c>
      <c r="CP572" s="55">
        <f>CG572+CN572</f>
        <v>0</v>
      </c>
      <c r="CQ572" s="55"/>
      <c r="CR572" s="57"/>
      <c r="CS572" s="57"/>
      <c r="CT572" s="57"/>
      <c r="CU572" s="57"/>
      <c r="CV572" s="57"/>
      <c r="CW572" s="55">
        <f>CO572+CQ572+CR572+CS572+CT572+CU572+CV572</f>
        <v>1752</v>
      </c>
      <c r="CX572" s="55">
        <f>CP572+CV572</f>
        <v>0</v>
      </c>
      <c r="CY572" s="55"/>
      <c r="CZ572" s="57"/>
      <c r="DA572" s="57"/>
      <c r="DB572" s="57"/>
      <c r="DC572" s="57"/>
      <c r="DD572" s="57"/>
      <c r="DE572" s="55">
        <f>CW572+CY572+CZ572+DA572+DB572+DC572+DD572</f>
        <v>1752</v>
      </c>
      <c r="DF572" s="55">
        <f>CX572+DD572</f>
        <v>0</v>
      </c>
    </row>
    <row r="573" spans="1:110" s="12" customFormat="1" ht="169.5" customHeight="1">
      <c r="A573" s="63" t="s">
        <v>201</v>
      </c>
      <c r="B573" s="64" t="s">
        <v>159</v>
      </c>
      <c r="C573" s="64" t="s">
        <v>142</v>
      </c>
      <c r="D573" s="65" t="s">
        <v>553</v>
      </c>
      <c r="E573" s="64"/>
      <c r="F573" s="55"/>
      <c r="G573" s="55"/>
      <c r="H573" s="67"/>
      <c r="I573" s="67"/>
      <c r="J573" s="67"/>
      <c r="K573" s="68"/>
      <c r="L573" s="68"/>
      <c r="M573" s="55"/>
      <c r="N573" s="55"/>
      <c r="O573" s="55"/>
      <c r="P573" s="55"/>
      <c r="Q573" s="55"/>
      <c r="R573" s="57"/>
      <c r="S573" s="57"/>
      <c r="T573" s="55"/>
      <c r="U573" s="55"/>
      <c r="V573" s="57"/>
      <c r="W573" s="57"/>
      <c r="X573" s="55"/>
      <c r="Y573" s="55"/>
      <c r="Z573" s="57"/>
      <c r="AA573" s="55"/>
      <c r="AB573" s="55"/>
      <c r="AC573" s="57"/>
      <c r="AD573" s="57"/>
      <c r="AE573" s="57"/>
      <c r="AF573" s="55"/>
      <c r="AG573" s="57"/>
      <c r="AH573" s="55"/>
      <c r="AI573" s="57"/>
      <c r="AJ573" s="57"/>
      <c r="AK573" s="55"/>
      <c r="AL573" s="55"/>
      <c r="AM573" s="55"/>
      <c r="AN573" s="55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5">
        <f t="shared" ref="BA573:DF573" si="890">BA574</f>
        <v>354</v>
      </c>
      <c r="BB573" s="55">
        <f t="shared" si="890"/>
        <v>0</v>
      </c>
      <c r="BC573" s="55">
        <f t="shared" si="890"/>
        <v>0</v>
      </c>
      <c r="BD573" s="55">
        <f t="shared" si="890"/>
        <v>0</v>
      </c>
      <c r="BE573" s="55">
        <f t="shared" si="890"/>
        <v>354</v>
      </c>
      <c r="BF573" s="55">
        <f t="shared" si="890"/>
        <v>0</v>
      </c>
      <c r="BG573" s="55">
        <f t="shared" si="890"/>
        <v>0</v>
      </c>
      <c r="BH573" s="55">
        <f t="shared" si="890"/>
        <v>0</v>
      </c>
      <c r="BI573" s="55">
        <f t="shared" si="890"/>
        <v>0</v>
      </c>
      <c r="BJ573" s="55">
        <f t="shared" si="890"/>
        <v>0</v>
      </c>
      <c r="BK573" s="55">
        <f t="shared" si="890"/>
        <v>0</v>
      </c>
      <c r="BL573" s="55">
        <f t="shared" si="890"/>
        <v>354</v>
      </c>
      <c r="BM573" s="55">
        <f t="shared" si="890"/>
        <v>0</v>
      </c>
      <c r="BN573" s="55">
        <f t="shared" si="890"/>
        <v>0</v>
      </c>
      <c r="BO573" s="55">
        <f t="shared" si="890"/>
        <v>0</v>
      </c>
      <c r="BP573" s="55">
        <f t="shared" si="890"/>
        <v>0</v>
      </c>
      <c r="BQ573" s="55">
        <f t="shared" si="890"/>
        <v>0</v>
      </c>
      <c r="BR573" s="55">
        <f t="shared" si="890"/>
        <v>354</v>
      </c>
      <c r="BS573" s="55">
        <f t="shared" si="890"/>
        <v>0</v>
      </c>
      <c r="BT573" s="55">
        <f t="shared" si="890"/>
        <v>135</v>
      </c>
      <c r="BU573" s="55">
        <f t="shared" si="890"/>
        <v>0</v>
      </c>
      <c r="BV573" s="55">
        <f t="shared" si="890"/>
        <v>0</v>
      </c>
      <c r="BW573" s="55">
        <f t="shared" si="890"/>
        <v>0</v>
      </c>
      <c r="BX573" s="55">
        <f t="shared" si="890"/>
        <v>0</v>
      </c>
      <c r="BY573" s="55">
        <f t="shared" si="890"/>
        <v>489</v>
      </c>
      <c r="BZ573" s="55">
        <f t="shared" si="890"/>
        <v>0</v>
      </c>
      <c r="CA573" s="55">
        <f t="shared" si="890"/>
        <v>0</v>
      </c>
      <c r="CB573" s="55">
        <f t="shared" si="890"/>
        <v>0</v>
      </c>
      <c r="CC573" s="55">
        <f t="shared" si="890"/>
        <v>0</v>
      </c>
      <c r="CD573" s="55">
        <f t="shared" si="890"/>
        <v>0</v>
      </c>
      <c r="CE573" s="55">
        <f t="shared" si="890"/>
        <v>0</v>
      </c>
      <c r="CF573" s="55">
        <f t="shared" si="890"/>
        <v>489</v>
      </c>
      <c r="CG573" s="55">
        <f t="shared" si="890"/>
        <v>0</v>
      </c>
      <c r="CH573" s="55">
        <f t="shared" si="890"/>
        <v>0</v>
      </c>
      <c r="CI573" s="55">
        <f t="shared" si="890"/>
        <v>0</v>
      </c>
      <c r="CJ573" s="55">
        <f t="shared" si="890"/>
        <v>0</v>
      </c>
      <c r="CK573" s="55"/>
      <c r="CL573" s="55"/>
      <c r="CM573" s="55">
        <f t="shared" si="890"/>
        <v>0</v>
      </c>
      <c r="CN573" s="55">
        <f t="shared" si="890"/>
        <v>0</v>
      </c>
      <c r="CO573" s="55">
        <f t="shared" si="890"/>
        <v>489</v>
      </c>
      <c r="CP573" s="55">
        <f t="shared" si="890"/>
        <v>0</v>
      </c>
      <c r="CQ573" s="55">
        <f t="shared" si="890"/>
        <v>0</v>
      </c>
      <c r="CR573" s="55">
        <f t="shared" si="890"/>
        <v>0</v>
      </c>
      <c r="CS573" s="55">
        <f t="shared" si="890"/>
        <v>0</v>
      </c>
      <c r="CT573" s="55">
        <f t="shared" si="890"/>
        <v>0</v>
      </c>
      <c r="CU573" s="55">
        <f t="shared" si="890"/>
        <v>0</v>
      </c>
      <c r="CV573" s="55">
        <f t="shared" si="890"/>
        <v>0</v>
      </c>
      <c r="CW573" s="55">
        <f t="shared" si="890"/>
        <v>489</v>
      </c>
      <c r="CX573" s="55">
        <f t="shared" si="890"/>
        <v>0</v>
      </c>
      <c r="CY573" s="55">
        <f t="shared" si="890"/>
        <v>0</v>
      </c>
      <c r="CZ573" s="55">
        <f t="shared" si="890"/>
        <v>0</v>
      </c>
      <c r="DA573" s="55">
        <f t="shared" si="890"/>
        <v>0</v>
      </c>
      <c r="DB573" s="55">
        <f t="shared" si="890"/>
        <v>0</v>
      </c>
      <c r="DC573" s="55">
        <f t="shared" si="890"/>
        <v>0</v>
      </c>
      <c r="DD573" s="55">
        <f t="shared" si="890"/>
        <v>0</v>
      </c>
      <c r="DE573" s="55">
        <f t="shared" si="890"/>
        <v>489</v>
      </c>
      <c r="DF573" s="55">
        <f t="shared" si="890"/>
        <v>0</v>
      </c>
    </row>
    <row r="574" spans="1:110" s="12" customFormat="1" ht="89.25" customHeight="1">
      <c r="A574" s="63" t="s">
        <v>345</v>
      </c>
      <c r="B574" s="64" t="s">
        <v>159</v>
      </c>
      <c r="C574" s="64" t="s">
        <v>142</v>
      </c>
      <c r="D574" s="65" t="s">
        <v>553</v>
      </c>
      <c r="E574" s="64" t="s">
        <v>251</v>
      </c>
      <c r="F574" s="55"/>
      <c r="G574" s="55"/>
      <c r="H574" s="67"/>
      <c r="I574" s="67"/>
      <c r="J574" s="67"/>
      <c r="K574" s="68"/>
      <c r="L574" s="68"/>
      <c r="M574" s="55"/>
      <c r="N574" s="55"/>
      <c r="O574" s="55"/>
      <c r="P574" s="55"/>
      <c r="Q574" s="55"/>
      <c r="R574" s="57"/>
      <c r="S574" s="57"/>
      <c r="T574" s="55"/>
      <c r="U574" s="55"/>
      <c r="V574" s="57"/>
      <c r="W574" s="57"/>
      <c r="X574" s="55"/>
      <c r="Y574" s="55"/>
      <c r="Z574" s="57"/>
      <c r="AA574" s="55"/>
      <c r="AB574" s="55"/>
      <c r="AC574" s="57"/>
      <c r="AD574" s="57"/>
      <c r="AE574" s="57"/>
      <c r="AF574" s="55"/>
      <c r="AG574" s="57"/>
      <c r="AH574" s="55"/>
      <c r="AI574" s="57"/>
      <c r="AJ574" s="57"/>
      <c r="AK574" s="55"/>
      <c r="AL574" s="55"/>
      <c r="AM574" s="55"/>
      <c r="AN574" s="55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5">
        <v>354</v>
      </c>
      <c r="BB574" s="55"/>
      <c r="BC574" s="55"/>
      <c r="BD574" s="55"/>
      <c r="BE574" s="55">
        <f>AY574+BA574+BB574+BC574+BD574</f>
        <v>354</v>
      </c>
      <c r="BF574" s="55">
        <f>AZ574+BD574</f>
        <v>0</v>
      </c>
      <c r="BG574" s="55"/>
      <c r="BH574" s="55"/>
      <c r="BI574" s="58"/>
      <c r="BJ574" s="58"/>
      <c r="BK574" s="58"/>
      <c r="BL574" s="55">
        <f>BE574+BG574+BH574+BI574+BJ574+BK574</f>
        <v>354</v>
      </c>
      <c r="BM574" s="55">
        <f>BF574+BK574</f>
        <v>0</v>
      </c>
      <c r="BN574" s="57"/>
      <c r="BO574" s="57"/>
      <c r="BP574" s="57"/>
      <c r="BQ574" s="57"/>
      <c r="BR574" s="55">
        <f>BL574+BN574+BO574+BP574+BQ574</f>
        <v>354</v>
      </c>
      <c r="BS574" s="55">
        <f>BM574+BQ574</f>
        <v>0</v>
      </c>
      <c r="BT574" s="55">
        <v>135</v>
      </c>
      <c r="BU574" s="55"/>
      <c r="BV574" s="55"/>
      <c r="BW574" s="55"/>
      <c r="BX574" s="55"/>
      <c r="BY574" s="55">
        <f>BR574+BT574+BU574+BV574+BW574+BX574</f>
        <v>489</v>
      </c>
      <c r="BZ574" s="55">
        <f>BS574+BX574</f>
        <v>0</v>
      </c>
      <c r="CA574" s="57"/>
      <c r="CB574" s="57"/>
      <c r="CC574" s="57"/>
      <c r="CD574" s="57"/>
      <c r="CE574" s="57"/>
      <c r="CF574" s="55">
        <f>BY574+CA574+CB574+CC574+CE574</f>
        <v>489</v>
      </c>
      <c r="CG574" s="55">
        <f>BZ574+CE574</f>
        <v>0</v>
      </c>
      <c r="CH574" s="57"/>
      <c r="CI574" s="57"/>
      <c r="CJ574" s="57"/>
      <c r="CK574" s="57"/>
      <c r="CL574" s="57"/>
      <c r="CM574" s="57"/>
      <c r="CN574" s="57"/>
      <c r="CO574" s="55">
        <f>CF574+CH574+CI574+CJ574+CM574+CN574</f>
        <v>489</v>
      </c>
      <c r="CP574" s="55">
        <f>CG574+CN574</f>
        <v>0</v>
      </c>
      <c r="CQ574" s="55"/>
      <c r="CR574" s="57"/>
      <c r="CS574" s="57"/>
      <c r="CT574" s="57"/>
      <c r="CU574" s="57"/>
      <c r="CV574" s="57"/>
      <c r="CW574" s="55">
        <f>CO574+CQ574+CR574+CS574+CT574+CU574+CV574</f>
        <v>489</v>
      </c>
      <c r="CX574" s="55">
        <f>CP574+CV574</f>
        <v>0</v>
      </c>
      <c r="CY574" s="55"/>
      <c r="CZ574" s="57"/>
      <c r="DA574" s="57"/>
      <c r="DB574" s="57"/>
      <c r="DC574" s="57"/>
      <c r="DD574" s="57"/>
      <c r="DE574" s="55">
        <f>CW574+CY574+CZ574+DA574+DB574+DC574+DD574</f>
        <v>489</v>
      </c>
      <c r="DF574" s="55">
        <f>CX574+DD574</f>
        <v>0</v>
      </c>
    </row>
    <row r="575" spans="1:110" s="12" customFormat="1" ht="71.25" customHeight="1">
      <c r="A575" s="63" t="s">
        <v>514</v>
      </c>
      <c r="B575" s="64" t="s">
        <v>159</v>
      </c>
      <c r="C575" s="64" t="s">
        <v>142</v>
      </c>
      <c r="D575" s="65" t="s">
        <v>515</v>
      </c>
      <c r="E575" s="64"/>
      <c r="F575" s="55"/>
      <c r="G575" s="55"/>
      <c r="H575" s="67"/>
      <c r="I575" s="67"/>
      <c r="J575" s="67"/>
      <c r="K575" s="68"/>
      <c r="L575" s="68"/>
      <c r="M575" s="55"/>
      <c r="N575" s="55"/>
      <c r="O575" s="55"/>
      <c r="P575" s="55"/>
      <c r="Q575" s="55"/>
      <c r="R575" s="57"/>
      <c r="S575" s="57"/>
      <c r="T575" s="55"/>
      <c r="U575" s="55"/>
      <c r="V575" s="57"/>
      <c r="W575" s="57"/>
      <c r="X575" s="55"/>
      <c r="Y575" s="55"/>
      <c r="Z575" s="57"/>
      <c r="AA575" s="55"/>
      <c r="AB575" s="55"/>
      <c r="AC575" s="57"/>
      <c r="AD575" s="57"/>
      <c r="AE575" s="57"/>
      <c r="AF575" s="55"/>
      <c r="AG575" s="57"/>
      <c r="AH575" s="55"/>
      <c r="AI575" s="57"/>
      <c r="AJ575" s="57"/>
      <c r="AK575" s="55"/>
      <c r="AL575" s="55"/>
      <c r="AM575" s="55"/>
      <c r="AN575" s="55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5"/>
      <c r="BB575" s="55"/>
      <c r="BC575" s="55"/>
      <c r="BD575" s="55"/>
      <c r="BE575" s="55"/>
      <c r="BF575" s="55"/>
      <c r="BG575" s="55"/>
      <c r="BH575" s="55"/>
      <c r="BI575" s="58"/>
      <c r="BJ575" s="58"/>
      <c r="BK575" s="58"/>
      <c r="BL575" s="55"/>
      <c r="BM575" s="55"/>
      <c r="BN575" s="57"/>
      <c r="BO575" s="57"/>
      <c r="BP575" s="57"/>
      <c r="BQ575" s="57"/>
      <c r="BR575" s="55"/>
      <c r="BS575" s="55"/>
      <c r="BT575" s="55"/>
      <c r="BU575" s="55"/>
      <c r="BV575" s="55"/>
      <c r="BW575" s="55"/>
      <c r="BX575" s="55"/>
      <c r="BY575" s="55"/>
      <c r="BZ575" s="55"/>
      <c r="CA575" s="57"/>
      <c r="CB575" s="57"/>
      <c r="CC575" s="57"/>
      <c r="CD575" s="57"/>
      <c r="CE575" s="57"/>
      <c r="CF575" s="55"/>
      <c r="CG575" s="55"/>
      <c r="CH575" s="56">
        <f>CH576</f>
        <v>120</v>
      </c>
      <c r="CI575" s="56">
        <f t="shared" ref="CI575:DF575" si="891">CI576</f>
        <v>0</v>
      </c>
      <c r="CJ575" s="56">
        <f t="shared" si="891"/>
        <v>0</v>
      </c>
      <c r="CK575" s="56"/>
      <c r="CL575" s="56"/>
      <c r="CM575" s="56">
        <f t="shared" si="891"/>
        <v>0</v>
      </c>
      <c r="CN575" s="56">
        <f t="shared" si="891"/>
        <v>0</v>
      </c>
      <c r="CO575" s="56">
        <f t="shared" si="891"/>
        <v>120</v>
      </c>
      <c r="CP575" s="56">
        <f t="shared" si="891"/>
        <v>0</v>
      </c>
      <c r="CQ575" s="56">
        <f t="shared" si="891"/>
        <v>0</v>
      </c>
      <c r="CR575" s="56">
        <f t="shared" si="891"/>
        <v>0</v>
      </c>
      <c r="CS575" s="56">
        <f t="shared" si="891"/>
        <v>0</v>
      </c>
      <c r="CT575" s="56">
        <f t="shared" si="891"/>
        <v>0</v>
      </c>
      <c r="CU575" s="56">
        <f t="shared" si="891"/>
        <v>0</v>
      </c>
      <c r="CV575" s="56">
        <f t="shared" si="891"/>
        <v>0</v>
      </c>
      <c r="CW575" s="56">
        <f t="shared" si="891"/>
        <v>120</v>
      </c>
      <c r="CX575" s="56">
        <f t="shared" si="891"/>
        <v>0</v>
      </c>
      <c r="CY575" s="56">
        <f t="shared" si="891"/>
        <v>0</v>
      </c>
      <c r="CZ575" s="56">
        <f t="shared" si="891"/>
        <v>0</v>
      </c>
      <c r="DA575" s="56">
        <f t="shared" si="891"/>
        <v>0</v>
      </c>
      <c r="DB575" s="56">
        <f t="shared" si="891"/>
        <v>0</v>
      </c>
      <c r="DC575" s="56">
        <f t="shared" si="891"/>
        <v>0</v>
      </c>
      <c r="DD575" s="56">
        <f t="shared" si="891"/>
        <v>0</v>
      </c>
      <c r="DE575" s="56">
        <f t="shared" si="891"/>
        <v>120</v>
      </c>
      <c r="DF575" s="56">
        <f t="shared" si="891"/>
        <v>0</v>
      </c>
    </row>
    <row r="576" spans="1:110" s="12" customFormat="1" ht="56.25" customHeight="1">
      <c r="A576" s="63" t="s">
        <v>144</v>
      </c>
      <c r="B576" s="64" t="s">
        <v>159</v>
      </c>
      <c r="C576" s="64" t="s">
        <v>142</v>
      </c>
      <c r="D576" s="65" t="s">
        <v>515</v>
      </c>
      <c r="E576" s="64" t="s">
        <v>145</v>
      </c>
      <c r="F576" s="55"/>
      <c r="G576" s="55"/>
      <c r="H576" s="67"/>
      <c r="I576" s="67"/>
      <c r="J576" s="67"/>
      <c r="K576" s="68"/>
      <c r="L576" s="68"/>
      <c r="M576" s="55"/>
      <c r="N576" s="55"/>
      <c r="O576" s="55"/>
      <c r="P576" s="55"/>
      <c r="Q576" s="55"/>
      <c r="R576" s="57"/>
      <c r="S576" s="57"/>
      <c r="T576" s="55"/>
      <c r="U576" s="55"/>
      <c r="V576" s="57"/>
      <c r="W576" s="57"/>
      <c r="X576" s="55"/>
      <c r="Y576" s="55"/>
      <c r="Z576" s="57"/>
      <c r="AA576" s="55"/>
      <c r="AB576" s="55"/>
      <c r="AC576" s="57"/>
      <c r="AD576" s="57"/>
      <c r="AE576" s="57"/>
      <c r="AF576" s="55"/>
      <c r="AG576" s="57"/>
      <c r="AH576" s="55"/>
      <c r="AI576" s="57"/>
      <c r="AJ576" s="57"/>
      <c r="AK576" s="55"/>
      <c r="AL576" s="55"/>
      <c r="AM576" s="55"/>
      <c r="AN576" s="55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5"/>
      <c r="BB576" s="55"/>
      <c r="BC576" s="55"/>
      <c r="BD576" s="55"/>
      <c r="BE576" s="55"/>
      <c r="BF576" s="55"/>
      <c r="BG576" s="55"/>
      <c r="BH576" s="55"/>
      <c r="BI576" s="58"/>
      <c r="BJ576" s="58"/>
      <c r="BK576" s="58"/>
      <c r="BL576" s="55"/>
      <c r="BM576" s="55"/>
      <c r="BN576" s="57"/>
      <c r="BO576" s="57"/>
      <c r="BP576" s="57"/>
      <c r="BQ576" s="57"/>
      <c r="BR576" s="55"/>
      <c r="BS576" s="55"/>
      <c r="BT576" s="55"/>
      <c r="BU576" s="55"/>
      <c r="BV576" s="55"/>
      <c r="BW576" s="55"/>
      <c r="BX576" s="55"/>
      <c r="BY576" s="55"/>
      <c r="BZ576" s="55"/>
      <c r="CA576" s="57"/>
      <c r="CB576" s="57"/>
      <c r="CC576" s="57"/>
      <c r="CD576" s="57"/>
      <c r="CE576" s="57"/>
      <c r="CF576" s="55"/>
      <c r="CG576" s="55"/>
      <c r="CH576" s="56">
        <v>120</v>
      </c>
      <c r="CI576" s="56"/>
      <c r="CJ576" s="56"/>
      <c r="CK576" s="56"/>
      <c r="CL576" s="56"/>
      <c r="CM576" s="56"/>
      <c r="CN576" s="56"/>
      <c r="CO576" s="55">
        <f>CF576+CH576+CI576+CJ576+CM576+CN576</f>
        <v>120</v>
      </c>
      <c r="CP576" s="55">
        <f>CG576+CN576</f>
        <v>0</v>
      </c>
      <c r="CQ576" s="55"/>
      <c r="CR576" s="57"/>
      <c r="CS576" s="57"/>
      <c r="CT576" s="57"/>
      <c r="CU576" s="57"/>
      <c r="CV576" s="57"/>
      <c r="CW576" s="55">
        <f>CO576+CQ576+CR576+CS576+CT576+CU576+CV576</f>
        <v>120</v>
      </c>
      <c r="CX576" s="55">
        <f>CP576+CV576</f>
        <v>0</v>
      </c>
      <c r="CY576" s="55"/>
      <c r="CZ576" s="57"/>
      <c r="DA576" s="57"/>
      <c r="DB576" s="57"/>
      <c r="DC576" s="57"/>
      <c r="DD576" s="57"/>
      <c r="DE576" s="55">
        <f>CW576+CY576+CZ576+DA576+DB576+DC576+DD576</f>
        <v>120</v>
      </c>
      <c r="DF576" s="55">
        <f>CX576+DD576</f>
        <v>0</v>
      </c>
    </row>
    <row r="577" spans="1:110" s="12" customFormat="1" ht="19.5" customHeight="1">
      <c r="A577" s="63"/>
      <c r="B577" s="64"/>
      <c r="C577" s="64"/>
      <c r="D577" s="65"/>
      <c r="E577" s="64"/>
      <c r="F577" s="132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5"/>
      <c r="AL577" s="55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8"/>
      <c r="BH577" s="58"/>
      <c r="BI577" s="58"/>
      <c r="BJ577" s="58"/>
      <c r="BK577" s="58"/>
      <c r="BL577" s="58"/>
      <c r="BM577" s="58"/>
      <c r="BN577" s="57"/>
      <c r="BO577" s="57"/>
      <c r="BP577" s="57"/>
      <c r="BQ577" s="57"/>
      <c r="BR577" s="57"/>
      <c r="BS577" s="57"/>
      <c r="BT577" s="55"/>
      <c r="BU577" s="55"/>
      <c r="BV577" s="55"/>
      <c r="BW577" s="55"/>
      <c r="BX577" s="55"/>
      <c r="BY577" s="55"/>
      <c r="BZ577" s="55"/>
      <c r="CA577" s="57"/>
      <c r="CB577" s="57"/>
      <c r="CC577" s="57"/>
      <c r="CD577" s="57"/>
      <c r="CE577" s="57"/>
      <c r="CF577" s="57"/>
      <c r="CG577" s="57"/>
      <c r="CH577" s="57"/>
      <c r="CI577" s="57"/>
      <c r="CJ577" s="57"/>
      <c r="CK577" s="57"/>
      <c r="CL577" s="57"/>
      <c r="CM577" s="57"/>
      <c r="CN577" s="57"/>
      <c r="CO577" s="57"/>
      <c r="CP577" s="57"/>
      <c r="CQ577" s="57"/>
      <c r="CR577" s="57"/>
      <c r="CS577" s="57"/>
      <c r="CT577" s="57"/>
      <c r="CU577" s="57"/>
      <c r="CV577" s="57"/>
      <c r="CW577" s="57"/>
      <c r="CX577" s="57"/>
      <c r="CY577" s="57"/>
      <c r="CZ577" s="57"/>
      <c r="DA577" s="57"/>
      <c r="DB577" s="57"/>
      <c r="DC577" s="57"/>
      <c r="DD577" s="57"/>
      <c r="DE577" s="57"/>
      <c r="DF577" s="57"/>
    </row>
    <row r="578" spans="1:110" s="12" customFormat="1" ht="56.25" hidden="1">
      <c r="A578" s="49" t="s">
        <v>183</v>
      </c>
      <c r="B578" s="50" t="s">
        <v>159</v>
      </c>
      <c r="C578" s="50" t="s">
        <v>156</v>
      </c>
      <c r="D578" s="61"/>
      <c r="E578" s="50"/>
      <c r="F578" s="52">
        <f t="shared" ref="F578:V579" si="892">F579</f>
        <v>780</v>
      </c>
      <c r="G578" s="52">
        <f t="shared" si="892"/>
        <v>-113</v>
      </c>
      <c r="H578" s="52">
        <f t="shared" si="892"/>
        <v>667</v>
      </c>
      <c r="I578" s="52">
        <f t="shared" si="892"/>
        <v>0</v>
      </c>
      <c r="J578" s="52">
        <f t="shared" si="892"/>
        <v>715</v>
      </c>
      <c r="K578" s="52">
        <f t="shared" si="892"/>
        <v>0</v>
      </c>
      <c r="L578" s="52">
        <f t="shared" si="892"/>
        <v>0</v>
      </c>
      <c r="M578" s="52">
        <f t="shared" si="892"/>
        <v>715</v>
      </c>
      <c r="N578" s="52">
        <f t="shared" si="892"/>
        <v>-319</v>
      </c>
      <c r="O578" s="52">
        <f t="shared" si="892"/>
        <v>396</v>
      </c>
      <c r="P578" s="52">
        <f t="shared" si="892"/>
        <v>0</v>
      </c>
      <c r="Q578" s="52">
        <f t="shared" si="892"/>
        <v>396</v>
      </c>
      <c r="R578" s="52">
        <f t="shared" si="892"/>
        <v>0</v>
      </c>
      <c r="S578" s="52">
        <f t="shared" si="892"/>
        <v>0</v>
      </c>
      <c r="T578" s="52">
        <f t="shared" si="892"/>
        <v>396</v>
      </c>
      <c r="U578" s="52">
        <f t="shared" si="892"/>
        <v>396</v>
      </c>
      <c r="V578" s="52">
        <f t="shared" si="892"/>
        <v>0</v>
      </c>
      <c r="W578" s="52">
        <f t="shared" ref="V578:AL579" si="893">W579</f>
        <v>0</v>
      </c>
      <c r="X578" s="52">
        <f t="shared" si="893"/>
        <v>396</v>
      </c>
      <c r="Y578" s="52">
        <f t="shared" si="893"/>
        <v>396</v>
      </c>
      <c r="Z578" s="52">
        <f t="shared" si="893"/>
        <v>0</v>
      </c>
      <c r="AA578" s="52">
        <f t="shared" si="893"/>
        <v>396</v>
      </c>
      <c r="AB578" s="52">
        <f t="shared" si="893"/>
        <v>396</v>
      </c>
      <c r="AC578" s="52">
        <f t="shared" si="893"/>
        <v>0</v>
      </c>
      <c r="AD578" s="52">
        <f t="shared" si="893"/>
        <v>0</v>
      </c>
      <c r="AE578" s="52"/>
      <c r="AF578" s="52">
        <f t="shared" si="893"/>
        <v>396</v>
      </c>
      <c r="AG578" s="52">
        <f t="shared" si="893"/>
        <v>0</v>
      </c>
      <c r="AH578" s="52">
        <f t="shared" si="893"/>
        <v>396</v>
      </c>
      <c r="AI578" s="52">
        <f t="shared" si="893"/>
        <v>0</v>
      </c>
      <c r="AJ578" s="52">
        <f t="shared" si="893"/>
        <v>0</v>
      </c>
      <c r="AK578" s="52">
        <f t="shared" si="893"/>
        <v>396</v>
      </c>
      <c r="AL578" s="52">
        <f t="shared" si="893"/>
        <v>0</v>
      </c>
      <c r="AM578" s="52">
        <f>AM579</f>
        <v>-396</v>
      </c>
      <c r="AN578" s="52">
        <f>AN579</f>
        <v>0</v>
      </c>
      <c r="AO578" s="52">
        <f>AO579</f>
        <v>0</v>
      </c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8"/>
      <c r="BH578" s="58"/>
      <c r="BI578" s="58"/>
      <c r="BJ578" s="58"/>
      <c r="BK578" s="58"/>
      <c r="BL578" s="58"/>
      <c r="BM578" s="58"/>
      <c r="BN578" s="57"/>
      <c r="BO578" s="57"/>
      <c r="BP578" s="57"/>
      <c r="BQ578" s="57"/>
      <c r="BR578" s="57"/>
      <c r="BS578" s="57"/>
      <c r="BT578" s="55"/>
      <c r="BU578" s="55"/>
      <c r="BV578" s="55"/>
      <c r="BW578" s="55"/>
      <c r="BX578" s="55"/>
      <c r="BY578" s="55"/>
      <c r="BZ578" s="55"/>
      <c r="CA578" s="57"/>
      <c r="CB578" s="57"/>
      <c r="CC578" s="57"/>
      <c r="CD578" s="57"/>
      <c r="CE578" s="57"/>
      <c r="CF578" s="57"/>
      <c r="CG578" s="57"/>
      <c r="CH578" s="57"/>
      <c r="CI578" s="57"/>
      <c r="CJ578" s="57"/>
      <c r="CK578" s="57"/>
      <c r="CL578" s="57"/>
      <c r="CM578" s="57"/>
      <c r="CN578" s="57"/>
      <c r="CO578" s="57"/>
      <c r="CP578" s="57"/>
      <c r="CQ578" s="57"/>
      <c r="CR578" s="57"/>
      <c r="CS578" s="57"/>
      <c r="CT578" s="57"/>
      <c r="CU578" s="57"/>
      <c r="CV578" s="57"/>
      <c r="CW578" s="57"/>
      <c r="CX578" s="57"/>
      <c r="CY578" s="57"/>
      <c r="CZ578" s="57"/>
      <c r="DA578" s="57"/>
      <c r="DB578" s="57"/>
      <c r="DC578" s="57"/>
      <c r="DD578" s="57"/>
      <c r="DE578" s="57"/>
      <c r="DF578" s="57"/>
    </row>
    <row r="579" spans="1:110" s="11" customFormat="1" ht="33" hidden="1">
      <c r="A579" s="63" t="s">
        <v>99</v>
      </c>
      <c r="B579" s="64" t="s">
        <v>159</v>
      </c>
      <c r="C579" s="64" t="s">
        <v>156</v>
      </c>
      <c r="D579" s="65" t="s">
        <v>100</v>
      </c>
      <c r="E579" s="64"/>
      <c r="F579" s="55">
        <f t="shared" si="892"/>
        <v>780</v>
      </c>
      <c r="G579" s="55">
        <f t="shared" si="892"/>
        <v>-113</v>
      </c>
      <c r="H579" s="55">
        <f t="shared" si="892"/>
        <v>667</v>
      </c>
      <c r="I579" s="55">
        <f t="shared" si="892"/>
        <v>0</v>
      </c>
      <c r="J579" s="55">
        <f t="shared" si="892"/>
        <v>715</v>
      </c>
      <c r="K579" s="55">
        <f t="shared" si="892"/>
        <v>0</v>
      </c>
      <c r="L579" s="55">
        <f t="shared" si="892"/>
        <v>0</v>
      </c>
      <c r="M579" s="55">
        <f t="shared" si="892"/>
        <v>715</v>
      </c>
      <c r="N579" s="55">
        <f t="shared" si="892"/>
        <v>-319</v>
      </c>
      <c r="O579" s="55">
        <f t="shared" si="892"/>
        <v>396</v>
      </c>
      <c r="P579" s="55">
        <f t="shared" si="892"/>
        <v>0</v>
      </c>
      <c r="Q579" s="55">
        <f t="shared" si="892"/>
        <v>396</v>
      </c>
      <c r="R579" s="55">
        <f t="shared" si="892"/>
        <v>0</v>
      </c>
      <c r="S579" s="55">
        <f t="shared" si="892"/>
        <v>0</v>
      </c>
      <c r="T579" s="55">
        <f t="shared" si="892"/>
        <v>396</v>
      </c>
      <c r="U579" s="55">
        <f t="shared" si="892"/>
        <v>396</v>
      </c>
      <c r="V579" s="55">
        <f t="shared" si="893"/>
        <v>0</v>
      </c>
      <c r="W579" s="55">
        <f t="shared" si="893"/>
        <v>0</v>
      </c>
      <c r="X579" s="55">
        <f t="shared" si="893"/>
        <v>396</v>
      </c>
      <c r="Y579" s="55">
        <f t="shared" si="893"/>
        <v>396</v>
      </c>
      <c r="Z579" s="55">
        <f t="shared" si="893"/>
        <v>0</v>
      </c>
      <c r="AA579" s="55">
        <f t="shared" si="893"/>
        <v>396</v>
      </c>
      <c r="AB579" s="55">
        <f t="shared" si="893"/>
        <v>396</v>
      </c>
      <c r="AC579" s="55">
        <f t="shared" si="893"/>
        <v>0</v>
      </c>
      <c r="AD579" s="55">
        <f t="shared" si="893"/>
        <v>0</v>
      </c>
      <c r="AE579" s="55"/>
      <c r="AF579" s="55">
        <f t="shared" si="893"/>
        <v>396</v>
      </c>
      <c r="AG579" s="55">
        <f t="shared" si="893"/>
        <v>0</v>
      </c>
      <c r="AH579" s="55">
        <f t="shared" si="893"/>
        <v>396</v>
      </c>
      <c r="AI579" s="55">
        <f t="shared" ref="AI579:AO579" si="894">AI580</f>
        <v>0</v>
      </c>
      <c r="AJ579" s="55">
        <f t="shared" si="894"/>
        <v>0</v>
      </c>
      <c r="AK579" s="55">
        <f t="shared" si="894"/>
        <v>396</v>
      </c>
      <c r="AL579" s="55">
        <f t="shared" si="894"/>
        <v>0</v>
      </c>
      <c r="AM579" s="55">
        <f t="shared" si="894"/>
        <v>-396</v>
      </c>
      <c r="AN579" s="55">
        <f t="shared" si="894"/>
        <v>0</v>
      </c>
      <c r="AO579" s="55">
        <f t="shared" si="894"/>
        <v>0</v>
      </c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2"/>
      <c r="BH579" s="82"/>
      <c r="BI579" s="82"/>
      <c r="BJ579" s="82"/>
      <c r="BK579" s="82"/>
      <c r="BL579" s="82"/>
      <c r="BM579" s="82"/>
      <c r="BN579" s="81"/>
      <c r="BO579" s="81"/>
      <c r="BP579" s="81"/>
      <c r="BQ579" s="81"/>
      <c r="BR579" s="81"/>
      <c r="BS579" s="81"/>
      <c r="BT579" s="83"/>
      <c r="BU579" s="83"/>
      <c r="BV579" s="83"/>
      <c r="BW579" s="83"/>
      <c r="BX579" s="83"/>
      <c r="BY579" s="83"/>
      <c r="BZ579" s="83"/>
      <c r="CA579" s="81"/>
      <c r="CB579" s="81"/>
      <c r="CC579" s="81"/>
      <c r="CD579" s="81"/>
      <c r="CE579" s="81"/>
      <c r="CF579" s="81"/>
      <c r="CG579" s="81"/>
      <c r="CH579" s="81"/>
      <c r="CI579" s="81"/>
      <c r="CJ579" s="81"/>
      <c r="CK579" s="81"/>
      <c r="CL579" s="81"/>
      <c r="CM579" s="81"/>
      <c r="CN579" s="81"/>
      <c r="CO579" s="81"/>
      <c r="CP579" s="81"/>
      <c r="CQ579" s="81"/>
      <c r="CR579" s="81"/>
      <c r="CS579" s="81"/>
      <c r="CT579" s="81"/>
      <c r="CU579" s="81"/>
      <c r="CV579" s="81"/>
      <c r="CW579" s="81"/>
      <c r="CX579" s="81"/>
      <c r="CY579" s="81"/>
      <c r="CZ579" s="81"/>
      <c r="DA579" s="81"/>
      <c r="DB579" s="81"/>
      <c r="DC579" s="81"/>
      <c r="DD579" s="81"/>
      <c r="DE579" s="81"/>
      <c r="DF579" s="81"/>
    </row>
    <row r="580" spans="1:110" s="12" customFormat="1" ht="66" hidden="1">
      <c r="A580" s="63" t="s">
        <v>144</v>
      </c>
      <c r="B580" s="64" t="s">
        <v>159</v>
      </c>
      <c r="C580" s="64" t="s">
        <v>156</v>
      </c>
      <c r="D580" s="65" t="s">
        <v>100</v>
      </c>
      <c r="E580" s="64" t="s">
        <v>145</v>
      </c>
      <c r="F580" s="55">
        <v>780</v>
      </c>
      <c r="G580" s="55">
        <f>H580-F580</f>
        <v>-113</v>
      </c>
      <c r="H580" s="67">
        <v>667</v>
      </c>
      <c r="I580" s="67"/>
      <c r="J580" s="67">
        <v>715</v>
      </c>
      <c r="K580" s="68"/>
      <c r="L580" s="68"/>
      <c r="M580" s="55">
        <v>715</v>
      </c>
      <c r="N580" s="55">
        <f>O580-M580</f>
        <v>-319</v>
      </c>
      <c r="O580" s="55">
        <v>396</v>
      </c>
      <c r="P580" s="55"/>
      <c r="Q580" s="55">
        <v>396</v>
      </c>
      <c r="R580" s="57"/>
      <c r="S580" s="57"/>
      <c r="T580" s="55">
        <f>O580+R580</f>
        <v>396</v>
      </c>
      <c r="U580" s="55">
        <f>Q580+S580</f>
        <v>396</v>
      </c>
      <c r="V580" s="57"/>
      <c r="W580" s="57"/>
      <c r="X580" s="55">
        <f>T580+V580</f>
        <v>396</v>
      </c>
      <c r="Y580" s="55">
        <f>U580+W580</f>
        <v>396</v>
      </c>
      <c r="Z580" s="57"/>
      <c r="AA580" s="55">
        <f>X580+Z580</f>
        <v>396</v>
      </c>
      <c r="AB580" s="55">
        <f>Y580</f>
        <v>396</v>
      </c>
      <c r="AC580" s="57"/>
      <c r="AD580" s="57"/>
      <c r="AE580" s="57"/>
      <c r="AF580" s="55">
        <f>AA580+AC580</f>
        <v>396</v>
      </c>
      <c r="AG580" s="57"/>
      <c r="AH580" s="55">
        <f>AB580</f>
        <v>396</v>
      </c>
      <c r="AI580" s="57"/>
      <c r="AJ580" s="57"/>
      <c r="AK580" s="55">
        <f>AF580+AI580</f>
        <v>396</v>
      </c>
      <c r="AL580" s="55">
        <f>AG580</f>
        <v>0</v>
      </c>
      <c r="AM580" s="55">
        <f>AN580-AK580</f>
        <v>-396</v>
      </c>
      <c r="AN580" s="56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8"/>
      <c r="BH580" s="58"/>
      <c r="BI580" s="58"/>
      <c r="BJ580" s="58"/>
      <c r="BK580" s="58"/>
      <c r="BL580" s="58"/>
      <c r="BM580" s="58"/>
      <c r="BN580" s="57"/>
      <c r="BO580" s="57"/>
      <c r="BP580" s="57"/>
      <c r="BQ580" s="57"/>
      <c r="BR580" s="57"/>
      <c r="BS580" s="57"/>
      <c r="BT580" s="55"/>
      <c r="BU580" s="55"/>
      <c r="BV580" s="55"/>
      <c r="BW580" s="55"/>
      <c r="BX580" s="55"/>
      <c r="BY580" s="55"/>
      <c r="BZ580" s="55"/>
      <c r="CA580" s="57"/>
      <c r="CB580" s="57"/>
      <c r="CC580" s="57"/>
      <c r="CD580" s="57"/>
      <c r="CE580" s="57"/>
      <c r="CF580" s="57"/>
      <c r="CG580" s="57"/>
      <c r="CH580" s="57"/>
      <c r="CI580" s="57"/>
      <c r="CJ580" s="57"/>
      <c r="CK580" s="57"/>
      <c r="CL580" s="57"/>
      <c r="CM580" s="57"/>
      <c r="CN580" s="57"/>
      <c r="CO580" s="57"/>
      <c r="CP580" s="57"/>
      <c r="CQ580" s="57"/>
      <c r="CR580" s="57"/>
      <c r="CS580" s="57"/>
      <c r="CT580" s="57"/>
      <c r="CU580" s="57"/>
      <c r="CV580" s="57"/>
      <c r="CW580" s="57"/>
      <c r="CX580" s="57"/>
      <c r="CY580" s="57"/>
      <c r="CZ580" s="57"/>
      <c r="DA580" s="57"/>
      <c r="DB580" s="57"/>
      <c r="DC580" s="57"/>
      <c r="DD580" s="57"/>
      <c r="DE580" s="57"/>
      <c r="DF580" s="57"/>
    </row>
    <row r="581" spans="1:110" hidden="1">
      <c r="A581" s="91"/>
      <c r="B581" s="92"/>
      <c r="C581" s="92"/>
      <c r="D581" s="93"/>
      <c r="E581" s="92"/>
      <c r="F581" s="38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1"/>
      <c r="AL581" s="41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38"/>
      <c r="BH581" s="38"/>
      <c r="BI581" s="38"/>
      <c r="BJ581" s="38"/>
      <c r="BK581" s="38"/>
      <c r="BL581" s="38"/>
      <c r="BM581" s="38"/>
      <c r="BN581" s="40"/>
      <c r="BO581" s="40"/>
      <c r="BP581" s="40"/>
      <c r="BQ581" s="40"/>
      <c r="BR581" s="40"/>
      <c r="BS581" s="40"/>
      <c r="BT581" s="41"/>
      <c r="BU581" s="41"/>
      <c r="BV581" s="41"/>
      <c r="BW581" s="41"/>
      <c r="BX581" s="41"/>
      <c r="BY581" s="41"/>
      <c r="BZ581" s="41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  <c r="CP581" s="40"/>
      <c r="CQ581" s="40"/>
      <c r="CR581" s="40"/>
      <c r="CS581" s="40"/>
      <c r="CT581" s="40"/>
      <c r="CU581" s="40"/>
      <c r="CV581" s="40"/>
      <c r="CW581" s="40"/>
      <c r="CX581" s="40"/>
      <c r="CY581" s="40"/>
      <c r="CZ581" s="40"/>
      <c r="DA581" s="40"/>
      <c r="DB581" s="40"/>
      <c r="DC581" s="40"/>
      <c r="DD581" s="40"/>
      <c r="DE581" s="40"/>
      <c r="DF581" s="40"/>
    </row>
    <row r="582" spans="1:110" s="8" customFormat="1" ht="23.25" customHeight="1">
      <c r="A582" s="42" t="s">
        <v>458</v>
      </c>
      <c r="B582" s="43" t="s">
        <v>103</v>
      </c>
      <c r="C582" s="43"/>
      <c r="D582" s="44"/>
      <c r="E582" s="43"/>
      <c r="F582" s="123" t="e">
        <f t="shared" ref="F582:AD582" si="895">F584+F598+F604+F611+F615+F658</f>
        <v>#REF!</v>
      </c>
      <c r="G582" s="123" t="e">
        <f t="shared" si="895"/>
        <v>#REF!</v>
      </c>
      <c r="H582" s="123" t="e">
        <f t="shared" si="895"/>
        <v>#REF!</v>
      </c>
      <c r="I582" s="123" t="e">
        <f t="shared" si="895"/>
        <v>#REF!</v>
      </c>
      <c r="J582" s="123" t="e">
        <f t="shared" si="895"/>
        <v>#REF!</v>
      </c>
      <c r="K582" s="123" t="e">
        <f t="shared" si="895"/>
        <v>#REF!</v>
      </c>
      <c r="L582" s="123" t="e">
        <f t="shared" si="895"/>
        <v>#REF!</v>
      </c>
      <c r="M582" s="123" t="e">
        <f t="shared" si="895"/>
        <v>#REF!</v>
      </c>
      <c r="N582" s="123" t="e">
        <f t="shared" si="895"/>
        <v>#REF!</v>
      </c>
      <c r="O582" s="123" t="e">
        <f t="shared" si="895"/>
        <v>#REF!</v>
      </c>
      <c r="P582" s="123" t="e">
        <f t="shared" si="895"/>
        <v>#REF!</v>
      </c>
      <c r="Q582" s="123" t="e">
        <f t="shared" si="895"/>
        <v>#REF!</v>
      </c>
      <c r="R582" s="123" t="e">
        <f t="shared" si="895"/>
        <v>#REF!</v>
      </c>
      <c r="S582" s="123" t="e">
        <f t="shared" si="895"/>
        <v>#REF!</v>
      </c>
      <c r="T582" s="123" t="e">
        <f t="shared" si="895"/>
        <v>#REF!</v>
      </c>
      <c r="U582" s="123" t="e">
        <f t="shared" si="895"/>
        <v>#REF!</v>
      </c>
      <c r="V582" s="123" t="e">
        <f t="shared" si="895"/>
        <v>#REF!</v>
      </c>
      <c r="W582" s="123" t="e">
        <f t="shared" si="895"/>
        <v>#REF!</v>
      </c>
      <c r="X582" s="123" t="e">
        <f t="shared" si="895"/>
        <v>#REF!</v>
      </c>
      <c r="Y582" s="123" t="e">
        <f t="shared" si="895"/>
        <v>#REF!</v>
      </c>
      <c r="Z582" s="123" t="e">
        <f t="shared" si="895"/>
        <v>#REF!</v>
      </c>
      <c r="AA582" s="123" t="e">
        <f t="shared" si="895"/>
        <v>#REF!</v>
      </c>
      <c r="AB582" s="123" t="e">
        <f t="shared" si="895"/>
        <v>#REF!</v>
      </c>
      <c r="AC582" s="123" t="e">
        <f t="shared" si="895"/>
        <v>#REF!</v>
      </c>
      <c r="AD582" s="123" t="e">
        <f t="shared" si="895"/>
        <v>#REF!</v>
      </c>
      <c r="AE582" s="123"/>
      <c r="AF582" s="123" t="e">
        <f t="shared" ref="AF582:AL582" si="896">AF584+AF598+AF604+AF611+AF615+AF658</f>
        <v>#REF!</v>
      </c>
      <c r="AG582" s="123" t="e">
        <f t="shared" si="896"/>
        <v>#REF!</v>
      </c>
      <c r="AH582" s="123" t="e">
        <f t="shared" si="896"/>
        <v>#REF!</v>
      </c>
      <c r="AI582" s="123" t="e">
        <f t="shared" si="896"/>
        <v>#REF!</v>
      </c>
      <c r="AJ582" s="123" t="e">
        <f t="shared" si="896"/>
        <v>#REF!</v>
      </c>
      <c r="AK582" s="123" t="e">
        <f t="shared" si="896"/>
        <v>#REF!</v>
      </c>
      <c r="AL582" s="123" t="e">
        <f t="shared" si="896"/>
        <v>#REF!</v>
      </c>
      <c r="AM582" s="123">
        <f t="shared" ref="AM582:BR582" si="897">AM584+AM598+AM604+AM611+AM615+AM629+AM658</f>
        <v>247057</v>
      </c>
      <c r="AN582" s="123">
        <f t="shared" si="897"/>
        <v>1151365</v>
      </c>
      <c r="AO582" s="123">
        <f t="shared" si="897"/>
        <v>0</v>
      </c>
      <c r="AP582" s="123">
        <f t="shared" si="897"/>
        <v>0</v>
      </c>
      <c r="AQ582" s="123">
        <f t="shared" si="897"/>
        <v>1151365</v>
      </c>
      <c r="AR582" s="123">
        <f t="shared" si="897"/>
        <v>0</v>
      </c>
      <c r="AS582" s="123">
        <f t="shared" si="897"/>
        <v>0</v>
      </c>
      <c r="AT582" s="123">
        <f t="shared" si="897"/>
        <v>1151365</v>
      </c>
      <c r="AU582" s="123">
        <f t="shared" si="897"/>
        <v>0</v>
      </c>
      <c r="AV582" s="123">
        <f t="shared" si="897"/>
        <v>5189</v>
      </c>
      <c r="AW582" s="123">
        <f t="shared" si="897"/>
        <v>15968</v>
      </c>
      <c r="AX582" s="123">
        <f t="shared" si="897"/>
        <v>29910</v>
      </c>
      <c r="AY582" s="123">
        <f t="shared" si="897"/>
        <v>1202432</v>
      </c>
      <c r="AZ582" s="123">
        <f t="shared" si="897"/>
        <v>29910</v>
      </c>
      <c r="BA582" s="123">
        <f t="shared" si="897"/>
        <v>-2288</v>
      </c>
      <c r="BB582" s="123">
        <f t="shared" si="897"/>
        <v>8225</v>
      </c>
      <c r="BC582" s="123">
        <f t="shared" si="897"/>
        <v>-927</v>
      </c>
      <c r="BD582" s="123">
        <f t="shared" si="897"/>
        <v>0</v>
      </c>
      <c r="BE582" s="123">
        <f t="shared" si="897"/>
        <v>1207442</v>
      </c>
      <c r="BF582" s="123">
        <f t="shared" si="897"/>
        <v>29910</v>
      </c>
      <c r="BG582" s="123">
        <f t="shared" si="897"/>
        <v>0</v>
      </c>
      <c r="BH582" s="123">
        <f t="shared" si="897"/>
        <v>-4349</v>
      </c>
      <c r="BI582" s="123">
        <f t="shared" si="897"/>
        <v>4925</v>
      </c>
      <c r="BJ582" s="123">
        <f t="shared" si="897"/>
        <v>0</v>
      </c>
      <c r="BK582" s="123">
        <f t="shared" si="897"/>
        <v>223348</v>
      </c>
      <c r="BL582" s="123">
        <f t="shared" si="897"/>
        <v>1431366</v>
      </c>
      <c r="BM582" s="123">
        <f t="shared" si="897"/>
        <v>253258</v>
      </c>
      <c r="BN582" s="123">
        <f t="shared" si="897"/>
        <v>-1023</v>
      </c>
      <c r="BO582" s="123">
        <f t="shared" si="897"/>
        <v>5413</v>
      </c>
      <c r="BP582" s="123">
        <f t="shared" si="897"/>
        <v>8864</v>
      </c>
      <c r="BQ582" s="123">
        <f t="shared" si="897"/>
        <v>0</v>
      </c>
      <c r="BR582" s="123">
        <f t="shared" si="897"/>
        <v>1444620</v>
      </c>
      <c r="BS582" s="123">
        <f t="shared" ref="BS582:CK582" si="898">BS584+BS598+BS604+BS611+BS615+BS629+BS658</f>
        <v>253258</v>
      </c>
      <c r="BT582" s="123">
        <f t="shared" si="898"/>
        <v>-10250</v>
      </c>
      <c r="BU582" s="123">
        <f t="shared" si="898"/>
        <v>0</v>
      </c>
      <c r="BV582" s="123">
        <f t="shared" si="898"/>
        <v>-1756</v>
      </c>
      <c r="BW582" s="123">
        <f t="shared" si="898"/>
        <v>10259</v>
      </c>
      <c r="BX582" s="123">
        <f t="shared" si="898"/>
        <v>16700</v>
      </c>
      <c r="BY582" s="123">
        <f t="shared" si="898"/>
        <v>1459573</v>
      </c>
      <c r="BZ582" s="123">
        <f t="shared" si="898"/>
        <v>269958</v>
      </c>
      <c r="CA582" s="123">
        <f t="shared" si="898"/>
        <v>0</v>
      </c>
      <c r="CB582" s="123">
        <f t="shared" si="898"/>
        <v>-557</v>
      </c>
      <c r="CC582" s="123">
        <f t="shared" si="898"/>
        <v>-25293</v>
      </c>
      <c r="CD582" s="123">
        <f t="shared" si="898"/>
        <v>7907</v>
      </c>
      <c r="CE582" s="123">
        <f t="shared" si="898"/>
        <v>0</v>
      </c>
      <c r="CF582" s="123">
        <f t="shared" si="898"/>
        <v>1441630</v>
      </c>
      <c r="CG582" s="123">
        <f t="shared" si="898"/>
        <v>269958</v>
      </c>
      <c r="CH582" s="123">
        <f t="shared" si="898"/>
        <v>2977</v>
      </c>
      <c r="CI582" s="123">
        <f t="shared" si="898"/>
        <v>-1196</v>
      </c>
      <c r="CJ582" s="123">
        <f t="shared" si="898"/>
        <v>0</v>
      </c>
      <c r="CK582" s="123">
        <f t="shared" si="898"/>
        <v>-5239</v>
      </c>
      <c r="CL582" s="123"/>
      <c r="CM582" s="123">
        <f>CM584+CM598+CM604+CM611+CM615+CM629+CM658</f>
        <v>948</v>
      </c>
      <c r="CN582" s="123">
        <f>CN584+CN598+CN604+CN611+CN615+CN629+CN658</f>
        <v>28530</v>
      </c>
      <c r="CO582" s="123">
        <f>CO584+CO598+CO604+CO611+CO615+CO629+CO658</f>
        <v>1467650</v>
      </c>
      <c r="CP582" s="123">
        <f>CP584+CP598+CP604+CP611+CP615+CP629+CP658</f>
        <v>298488</v>
      </c>
      <c r="CQ582" s="123">
        <f t="shared" ref="CQ582:CX582" si="899">CQ584+CQ598+CQ604+CQ611+CQ615+CQ629+CQ658</f>
        <v>0</v>
      </c>
      <c r="CR582" s="123">
        <f t="shared" si="899"/>
        <v>-460</v>
      </c>
      <c r="CS582" s="123">
        <f t="shared" si="899"/>
        <v>0</v>
      </c>
      <c r="CT582" s="123">
        <f t="shared" si="899"/>
        <v>0</v>
      </c>
      <c r="CU582" s="123">
        <f t="shared" si="899"/>
        <v>2200</v>
      </c>
      <c r="CV582" s="123">
        <f t="shared" si="899"/>
        <v>3200</v>
      </c>
      <c r="CW582" s="123">
        <f t="shared" si="899"/>
        <v>1472590</v>
      </c>
      <c r="CX582" s="123">
        <f t="shared" si="899"/>
        <v>301688</v>
      </c>
      <c r="CY582" s="123">
        <f t="shared" ref="CY582:DF582" si="900">CY584+CY598+CY604+CY611+CY615+CY629+CY658</f>
        <v>-948</v>
      </c>
      <c r="CZ582" s="123">
        <f t="shared" si="900"/>
        <v>-97</v>
      </c>
      <c r="DA582" s="123">
        <f t="shared" si="900"/>
        <v>648</v>
      </c>
      <c r="DB582" s="123">
        <f t="shared" si="900"/>
        <v>0</v>
      </c>
      <c r="DC582" s="123">
        <f t="shared" si="900"/>
        <v>0</v>
      </c>
      <c r="DD582" s="123">
        <f t="shared" si="900"/>
        <v>79</v>
      </c>
      <c r="DE582" s="123">
        <f t="shared" si="900"/>
        <v>1472272</v>
      </c>
      <c r="DF582" s="123">
        <f t="shared" si="900"/>
        <v>301767</v>
      </c>
    </row>
    <row r="583" spans="1:110" ht="19.5" customHeight="1">
      <c r="A583" s="91"/>
      <c r="B583" s="92"/>
      <c r="C583" s="92"/>
      <c r="D583" s="93"/>
      <c r="E583" s="92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8"/>
      <c r="BS583" s="38"/>
      <c r="BT583" s="41"/>
      <c r="BU583" s="41"/>
      <c r="BV583" s="41"/>
      <c r="BW583" s="41"/>
      <c r="BX583" s="41"/>
      <c r="BY583" s="41"/>
      <c r="BZ583" s="41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  <c r="CP583" s="40"/>
      <c r="CQ583" s="40"/>
      <c r="CR583" s="40"/>
      <c r="CS583" s="40"/>
      <c r="CT583" s="40"/>
      <c r="CU583" s="40"/>
      <c r="CV583" s="40"/>
      <c r="CW583" s="40"/>
      <c r="CX583" s="40"/>
      <c r="CY583" s="40"/>
      <c r="CZ583" s="40"/>
      <c r="DA583" s="40"/>
      <c r="DB583" s="40"/>
      <c r="DC583" s="40"/>
      <c r="DD583" s="40"/>
      <c r="DE583" s="40"/>
      <c r="DF583" s="40"/>
    </row>
    <row r="584" spans="1:110" s="10" customFormat="1" ht="22.5" customHeight="1">
      <c r="A584" s="49" t="s">
        <v>176</v>
      </c>
      <c r="B584" s="50" t="s">
        <v>153</v>
      </c>
      <c r="C584" s="50" t="s">
        <v>134</v>
      </c>
      <c r="D584" s="61"/>
      <c r="E584" s="50"/>
      <c r="F584" s="62">
        <f t="shared" ref="F584:O584" si="901">F585+F587</f>
        <v>456040</v>
      </c>
      <c r="G584" s="62">
        <f t="shared" si="901"/>
        <v>183629</v>
      </c>
      <c r="H584" s="62">
        <f t="shared" si="901"/>
        <v>639669</v>
      </c>
      <c r="I584" s="62">
        <f t="shared" si="901"/>
        <v>0</v>
      </c>
      <c r="J584" s="62">
        <f t="shared" si="901"/>
        <v>710554</v>
      </c>
      <c r="K584" s="62">
        <f t="shared" si="901"/>
        <v>0</v>
      </c>
      <c r="L584" s="62">
        <f t="shared" si="901"/>
        <v>0</v>
      </c>
      <c r="M584" s="62">
        <f t="shared" si="901"/>
        <v>710554</v>
      </c>
      <c r="N584" s="62">
        <f t="shared" si="901"/>
        <v>-352038</v>
      </c>
      <c r="O584" s="62">
        <f t="shared" si="901"/>
        <v>358516</v>
      </c>
      <c r="P584" s="62">
        <f t="shared" ref="P584:U584" si="902">P585+P587</f>
        <v>0</v>
      </c>
      <c r="Q584" s="62">
        <f t="shared" si="902"/>
        <v>383048</v>
      </c>
      <c r="R584" s="62">
        <f t="shared" si="902"/>
        <v>0</v>
      </c>
      <c r="S584" s="62">
        <f t="shared" si="902"/>
        <v>0</v>
      </c>
      <c r="T584" s="62">
        <f t="shared" si="902"/>
        <v>358516</v>
      </c>
      <c r="U584" s="62">
        <f t="shared" si="902"/>
        <v>383048</v>
      </c>
      <c r="V584" s="62">
        <f t="shared" ref="V584:AB584" si="903">V585+V587</f>
        <v>0</v>
      </c>
      <c r="W584" s="62">
        <f t="shared" si="903"/>
        <v>0</v>
      </c>
      <c r="X584" s="62">
        <f t="shared" si="903"/>
        <v>358516</v>
      </c>
      <c r="Y584" s="62">
        <f t="shared" si="903"/>
        <v>383048</v>
      </c>
      <c r="Z584" s="62">
        <f t="shared" si="903"/>
        <v>0</v>
      </c>
      <c r="AA584" s="62">
        <f t="shared" si="903"/>
        <v>358516</v>
      </c>
      <c r="AB584" s="62">
        <f t="shared" si="903"/>
        <v>383048</v>
      </c>
      <c r="AC584" s="62">
        <f>AC585+AC587</f>
        <v>0</v>
      </c>
      <c r="AD584" s="62">
        <f>AD585+AD587</f>
        <v>0</v>
      </c>
      <c r="AE584" s="62"/>
      <c r="AF584" s="62">
        <f t="shared" ref="AF584:AK584" si="904">AF585+AF587</f>
        <v>358516</v>
      </c>
      <c r="AG584" s="62">
        <f t="shared" si="904"/>
        <v>0</v>
      </c>
      <c r="AH584" s="62">
        <f t="shared" si="904"/>
        <v>383048</v>
      </c>
      <c r="AI584" s="62">
        <f t="shared" si="904"/>
        <v>0</v>
      </c>
      <c r="AJ584" s="62">
        <f t="shared" si="904"/>
        <v>0</v>
      </c>
      <c r="AK584" s="62">
        <f t="shared" si="904"/>
        <v>358516</v>
      </c>
      <c r="AL584" s="62">
        <f t="shared" ref="AL584:AT584" si="905">AL585+AL587</f>
        <v>0</v>
      </c>
      <c r="AM584" s="62">
        <f t="shared" si="905"/>
        <v>177373</v>
      </c>
      <c r="AN584" s="62">
        <f t="shared" si="905"/>
        <v>535889</v>
      </c>
      <c r="AO584" s="62">
        <f t="shared" si="905"/>
        <v>0</v>
      </c>
      <c r="AP584" s="62">
        <f t="shared" si="905"/>
        <v>0</v>
      </c>
      <c r="AQ584" s="62">
        <f t="shared" si="905"/>
        <v>535889</v>
      </c>
      <c r="AR584" s="62">
        <f t="shared" si="905"/>
        <v>0</v>
      </c>
      <c r="AS584" s="62">
        <f t="shared" si="905"/>
        <v>0</v>
      </c>
      <c r="AT584" s="62">
        <f t="shared" si="905"/>
        <v>535889</v>
      </c>
      <c r="AU584" s="62">
        <f>AU585+AU587</f>
        <v>0</v>
      </c>
      <c r="AV584" s="62">
        <f>AV585+AV587+AV589</f>
        <v>1648</v>
      </c>
      <c r="AW584" s="62">
        <f>AW585+AW587+AW589</f>
        <v>0</v>
      </c>
      <c r="AX584" s="62">
        <f>AX585+AX587+AX589</f>
        <v>7204</v>
      </c>
      <c r="AY584" s="62">
        <f>AY585+AY587+AY589</f>
        <v>544741</v>
      </c>
      <c r="AZ584" s="62">
        <f>AZ585+AZ587+AZ589</f>
        <v>7204</v>
      </c>
      <c r="BA584" s="62">
        <f t="shared" ref="BA584:BF584" si="906">BA585+BA587+BA589</f>
        <v>-1331</v>
      </c>
      <c r="BB584" s="62">
        <f t="shared" si="906"/>
        <v>7922</v>
      </c>
      <c r="BC584" s="62">
        <f t="shared" si="906"/>
        <v>-13265</v>
      </c>
      <c r="BD584" s="62">
        <f t="shared" si="906"/>
        <v>0</v>
      </c>
      <c r="BE584" s="62">
        <f t="shared" si="906"/>
        <v>538067</v>
      </c>
      <c r="BF584" s="62">
        <f t="shared" si="906"/>
        <v>7204</v>
      </c>
      <c r="BG584" s="62">
        <f>BG585+BG587+BG589+BG594</f>
        <v>0</v>
      </c>
      <c r="BH584" s="62">
        <f t="shared" ref="BH584:BM584" si="907">BH585+BH587+BH589+BH594</f>
        <v>-2699</v>
      </c>
      <c r="BI584" s="62">
        <f t="shared" si="907"/>
        <v>0</v>
      </c>
      <c r="BJ584" s="62">
        <f t="shared" si="907"/>
        <v>0</v>
      </c>
      <c r="BK584" s="62">
        <f t="shared" si="907"/>
        <v>0</v>
      </c>
      <c r="BL584" s="62">
        <f t="shared" si="907"/>
        <v>535368</v>
      </c>
      <c r="BM584" s="62">
        <f t="shared" si="907"/>
        <v>7204</v>
      </c>
      <c r="BN584" s="62">
        <f t="shared" ref="BN584:BS584" si="908">BN585+BN587+BN589+BN594</f>
        <v>-1023</v>
      </c>
      <c r="BO584" s="62">
        <f t="shared" si="908"/>
        <v>0</v>
      </c>
      <c r="BP584" s="62">
        <f t="shared" si="908"/>
        <v>8200</v>
      </c>
      <c r="BQ584" s="62">
        <f t="shared" si="908"/>
        <v>0</v>
      </c>
      <c r="BR584" s="62">
        <f t="shared" si="908"/>
        <v>542545</v>
      </c>
      <c r="BS584" s="62">
        <f t="shared" si="908"/>
        <v>7204</v>
      </c>
      <c r="BT584" s="62">
        <f t="shared" ref="BT584:CG584" si="909">BT585+BT587+BT589+BT594</f>
        <v>-10170</v>
      </c>
      <c r="BU584" s="62">
        <f>BU585+BU587+BU589+BU594</f>
        <v>0</v>
      </c>
      <c r="BV584" s="62">
        <f>BV585+BV587+BV589+BV594</f>
        <v>-738</v>
      </c>
      <c r="BW584" s="62">
        <f>BW585+BW587+BW589+BW594</f>
        <v>8826</v>
      </c>
      <c r="BX584" s="62">
        <f>BX585+BX587+BX589+BX594</f>
        <v>0</v>
      </c>
      <c r="BY584" s="62">
        <f t="shared" si="909"/>
        <v>540463</v>
      </c>
      <c r="BZ584" s="62">
        <f t="shared" si="909"/>
        <v>7204</v>
      </c>
      <c r="CA584" s="62">
        <f t="shared" si="909"/>
        <v>0</v>
      </c>
      <c r="CB584" s="62">
        <f t="shared" si="909"/>
        <v>-24</v>
      </c>
      <c r="CC584" s="62">
        <f t="shared" si="909"/>
        <v>-15762</v>
      </c>
      <c r="CD584" s="62">
        <f>CD585+CD587+CD589+CD594</f>
        <v>6915</v>
      </c>
      <c r="CE584" s="62">
        <f t="shared" si="909"/>
        <v>0</v>
      </c>
      <c r="CF584" s="62">
        <f t="shared" si="909"/>
        <v>531592</v>
      </c>
      <c r="CG584" s="62">
        <f t="shared" si="909"/>
        <v>7204</v>
      </c>
      <c r="CH584" s="62">
        <f t="shared" ref="CH584:CP584" si="910">CH585+CH587+CH589+CH594</f>
        <v>295</v>
      </c>
      <c r="CI584" s="62">
        <f t="shared" si="910"/>
        <v>-577</v>
      </c>
      <c r="CJ584" s="62">
        <f t="shared" si="910"/>
        <v>0</v>
      </c>
      <c r="CK584" s="62">
        <f>CK585+CK587+CK589+CK594</f>
        <v>-4076</v>
      </c>
      <c r="CL584" s="62">
        <f>CL585+CL587+CL589+CL594</f>
        <v>0</v>
      </c>
      <c r="CM584" s="62">
        <f t="shared" si="910"/>
        <v>0</v>
      </c>
      <c r="CN584" s="62">
        <f t="shared" si="910"/>
        <v>0</v>
      </c>
      <c r="CO584" s="62">
        <f t="shared" si="910"/>
        <v>527234</v>
      </c>
      <c r="CP584" s="62">
        <f t="shared" si="910"/>
        <v>7204</v>
      </c>
      <c r="CQ584" s="62">
        <f t="shared" ref="CQ584:CX584" si="911">CQ585+CQ587+CQ589+CQ594</f>
        <v>0</v>
      </c>
      <c r="CR584" s="62">
        <f t="shared" si="911"/>
        <v>-103</v>
      </c>
      <c r="CS584" s="62">
        <f t="shared" si="911"/>
        <v>0</v>
      </c>
      <c r="CT584" s="62">
        <f t="shared" si="911"/>
        <v>0</v>
      </c>
      <c r="CU584" s="62">
        <f t="shared" si="911"/>
        <v>2200</v>
      </c>
      <c r="CV584" s="62">
        <f t="shared" si="911"/>
        <v>0</v>
      </c>
      <c r="CW584" s="62">
        <f t="shared" si="911"/>
        <v>529331</v>
      </c>
      <c r="CX584" s="62">
        <f t="shared" si="911"/>
        <v>7204</v>
      </c>
      <c r="CY584" s="62">
        <f t="shared" ref="CY584:DF584" si="912">CY585+CY587+CY589+CY594</f>
        <v>0</v>
      </c>
      <c r="CZ584" s="62">
        <f t="shared" si="912"/>
        <v>-92</v>
      </c>
      <c r="DA584" s="62">
        <f t="shared" si="912"/>
        <v>648</v>
      </c>
      <c r="DB584" s="62">
        <f t="shared" si="912"/>
        <v>0</v>
      </c>
      <c r="DC584" s="62">
        <f t="shared" si="912"/>
        <v>0</v>
      </c>
      <c r="DD584" s="62">
        <f t="shared" si="912"/>
        <v>79</v>
      </c>
      <c r="DE584" s="62">
        <f t="shared" si="912"/>
        <v>529966</v>
      </c>
      <c r="DF584" s="62">
        <f t="shared" si="912"/>
        <v>7283</v>
      </c>
    </row>
    <row r="585" spans="1:110" s="10" customFormat="1" ht="50.25" hidden="1">
      <c r="A585" s="63" t="s">
        <v>157</v>
      </c>
      <c r="B585" s="64" t="s">
        <v>153</v>
      </c>
      <c r="C585" s="64" t="s">
        <v>134</v>
      </c>
      <c r="D585" s="65" t="s">
        <v>42</v>
      </c>
      <c r="E585" s="64"/>
      <c r="F585" s="66">
        <f t="shared" ref="F585:AH585" si="913">F586</f>
        <v>10425</v>
      </c>
      <c r="G585" s="66">
        <f t="shared" si="913"/>
        <v>5711</v>
      </c>
      <c r="H585" s="66">
        <f t="shared" si="913"/>
        <v>16136</v>
      </c>
      <c r="I585" s="66">
        <f t="shared" si="913"/>
        <v>0</v>
      </c>
      <c r="J585" s="66">
        <f t="shared" si="913"/>
        <v>14288</v>
      </c>
      <c r="K585" s="66">
        <f t="shared" si="913"/>
        <v>0</v>
      </c>
      <c r="L585" s="66">
        <f t="shared" si="913"/>
        <v>0</v>
      </c>
      <c r="M585" s="66">
        <f t="shared" si="913"/>
        <v>14288</v>
      </c>
      <c r="N585" s="66">
        <f t="shared" si="913"/>
        <v>-14288</v>
      </c>
      <c r="O585" s="66">
        <f t="shared" si="913"/>
        <v>0</v>
      </c>
      <c r="P585" s="66">
        <f t="shared" si="913"/>
        <v>0</v>
      </c>
      <c r="Q585" s="66">
        <f t="shared" si="913"/>
        <v>0</v>
      </c>
      <c r="R585" s="66">
        <f t="shared" si="913"/>
        <v>0</v>
      </c>
      <c r="S585" s="66">
        <f t="shared" si="913"/>
        <v>0</v>
      </c>
      <c r="T585" s="66">
        <f t="shared" si="913"/>
        <v>0</v>
      </c>
      <c r="U585" s="66">
        <f t="shared" si="913"/>
        <v>0</v>
      </c>
      <c r="V585" s="66">
        <f t="shared" si="913"/>
        <v>0</v>
      </c>
      <c r="W585" s="66">
        <f t="shared" si="913"/>
        <v>0</v>
      </c>
      <c r="X585" s="66">
        <f t="shared" si="913"/>
        <v>0</v>
      </c>
      <c r="Y585" s="66">
        <f t="shared" si="913"/>
        <v>0</v>
      </c>
      <c r="Z585" s="66">
        <f t="shared" si="913"/>
        <v>0</v>
      </c>
      <c r="AA585" s="66">
        <f t="shared" si="913"/>
        <v>0</v>
      </c>
      <c r="AB585" s="66">
        <f t="shared" si="913"/>
        <v>0</v>
      </c>
      <c r="AC585" s="66">
        <f t="shared" si="913"/>
        <v>0</v>
      </c>
      <c r="AD585" s="66">
        <f t="shared" si="913"/>
        <v>0</v>
      </c>
      <c r="AE585" s="66"/>
      <c r="AF585" s="66">
        <f t="shared" si="913"/>
        <v>0</v>
      </c>
      <c r="AG585" s="66">
        <f t="shared" si="913"/>
        <v>0</v>
      </c>
      <c r="AH585" s="66">
        <f t="shared" si="913"/>
        <v>0</v>
      </c>
      <c r="AI585" s="85"/>
      <c r="AJ585" s="85"/>
      <c r="AK585" s="87"/>
      <c r="AL585" s="87"/>
      <c r="AM585" s="85"/>
      <c r="AN585" s="85"/>
      <c r="AO585" s="85"/>
      <c r="AP585" s="85"/>
      <c r="AQ585" s="85"/>
      <c r="AR585" s="85"/>
      <c r="AS585" s="85"/>
      <c r="AT585" s="85"/>
      <c r="AU585" s="85"/>
      <c r="AV585" s="55">
        <f>AV586</f>
        <v>5189</v>
      </c>
      <c r="AW585" s="55">
        <f>AW586</f>
        <v>0</v>
      </c>
      <c r="AX585" s="55">
        <f>AX586</f>
        <v>0</v>
      </c>
      <c r="AY585" s="55">
        <f>AY586</f>
        <v>5189</v>
      </c>
      <c r="AZ585" s="55">
        <f>AZ586</f>
        <v>0</v>
      </c>
      <c r="BA585" s="55">
        <f t="shared" ref="BA585:BM585" si="914">BA586</f>
        <v>0</v>
      </c>
      <c r="BB585" s="55">
        <f t="shared" si="914"/>
        <v>0</v>
      </c>
      <c r="BC585" s="55">
        <f t="shared" si="914"/>
        <v>0</v>
      </c>
      <c r="BD585" s="55">
        <f t="shared" si="914"/>
        <v>0</v>
      </c>
      <c r="BE585" s="55">
        <f t="shared" si="914"/>
        <v>5189</v>
      </c>
      <c r="BF585" s="55">
        <f t="shared" si="914"/>
        <v>0</v>
      </c>
      <c r="BG585" s="55">
        <f t="shared" si="914"/>
        <v>-5189</v>
      </c>
      <c r="BH585" s="55">
        <f t="shared" si="914"/>
        <v>0</v>
      </c>
      <c r="BI585" s="55">
        <f t="shared" si="914"/>
        <v>0</v>
      </c>
      <c r="BJ585" s="55">
        <f t="shared" si="914"/>
        <v>0</v>
      </c>
      <c r="BK585" s="55">
        <f t="shared" si="914"/>
        <v>0</v>
      </c>
      <c r="BL585" s="55">
        <f t="shared" si="914"/>
        <v>0</v>
      </c>
      <c r="BM585" s="55">
        <f t="shared" si="914"/>
        <v>0</v>
      </c>
      <c r="BN585" s="85"/>
      <c r="BO585" s="85"/>
      <c r="BP585" s="85"/>
      <c r="BQ585" s="85"/>
      <c r="BR585" s="85"/>
      <c r="BS585" s="85"/>
      <c r="BT585" s="87"/>
      <c r="BU585" s="87"/>
      <c r="BV585" s="87"/>
      <c r="BW585" s="87"/>
      <c r="BX585" s="87"/>
      <c r="BY585" s="87"/>
      <c r="BZ585" s="87"/>
      <c r="CA585" s="85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5"/>
      <c r="CM585" s="85"/>
      <c r="CN585" s="85"/>
      <c r="CO585" s="85"/>
      <c r="CP585" s="85"/>
      <c r="CQ585" s="85"/>
      <c r="CR585" s="85"/>
      <c r="CS585" s="85"/>
      <c r="CT585" s="85"/>
      <c r="CU585" s="85"/>
      <c r="CV585" s="85"/>
      <c r="CW585" s="85"/>
      <c r="CX585" s="85"/>
      <c r="CY585" s="85"/>
      <c r="CZ585" s="85"/>
      <c r="DA585" s="85"/>
      <c r="DB585" s="85"/>
      <c r="DC585" s="85"/>
      <c r="DD585" s="85"/>
      <c r="DE585" s="85"/>
      <c r="DF585" s="85"/>
    </row>
    <row r="586" spans="1:110" s="10" customFormat="1" ht="83.25" hidden="1">
      <c r="A586" s="63" t="s">
        <v>283</v>
      </c>
      <c r="B586" s="64" t="s">
        <v>153</v>
      </c>
      <c r="C586" s="64" t="s">
        <v>134</v>
      </c>
      <c r="D586" s="65" t="s">
        <v>42</v>
      </c>
      <c r="E586" s="64" t="s">
        <v>158</v>
      </c>
      <c r="F586" s="55">
        <v>10425</v>
      </c>
      <c r="G586" s="55">
        <f>H586-F586</f>
        <v>5711</v>
      </c>
      <c r="H586" s="55">
        <v>16136</v>
      </c>
      <c r="I586" s="55"/>
      <c r="J586" s="55">
        <v>14288</v>
      </c>
      <c r="K586" s="133"/>
      <c r="L586" s="133"/>
      <c r="M586" s="55">
        <v>14288</v>
      </c>
      <c r="N586" s="55">
        <f>O586-M586</f>
        <v>-14288</v>
      </c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85"/>
      <c r="AJ586" s="85"/>
      <c r="AK586" s="87"/>
      <c r="AL586" s="87"/>
      <c r="AM586" s="85"/>
      <c r="AN586" s="85"/>
      <c r="AO586" s="85"/>
      <c r="AP586" s="85"/>
      <c r="AQ586" s="85"/>
      <c r="AR586" s="85"/>
      <c r="AS586" s="85"/>
      <c r="AT586" s="85"/>
      <c r="AU586" s="85"/>
      <c r="AV586" s="55">
        <v>5189</v>
      </c>
      <c r="AW586" s="55"/>
      <c r="AX586" s="55"/>
      <c r="AY586" s="55">
        <f>AT586+AV586+AW586+AX586</f>
        <v>5189</v>
      </c>
      <c r="AZ586" s="55">
        <f>AU586+AX586</f>
        <v>0</v>
      </c>
      <c r="BA586" s="85"/>
      <c r="BB586" s="85"/>
      <c r="BC586" s="85"/>
      <c r="BD586" s="85"/>
      <c r="BE586" s="55">
        <f>AY586+BA586+BB586+BC586+BD586</f>
        <v>5189</v>
      </c>
      <c r="BF586" s="55">
        <f>AZ586+BD586</f>
        <v>0</v>
      </c>
      <c r="BG586" s="55">
        <v>-5189</v>
      </c>
      <c r="BH586" s="55"/>
      <c r="BI586" s="86"/>
      <c r="BJ586" s="86"/>
      <c r="BK586" s="86"/>
      <c r="BL586" s="55">
        <f>BE586+BG586+BH586+BI586+BJ586+BK586</f>
        <v>0</v>
      </c>
      <c r="BM586" s="55">
        <f>BF586+BK586</f>
        <v>0</v>
      </c>
      <c r="BN586" s="85"/>
      <c r="BO586" s="85"/>
      <c r="BP586" s="85"/>
      <c r="BQ586" s="85"/>
      <c r="BR586" s="85"/>
      <c r="BS586" s="85"/>
      <c r="BT586" s="87"/>
      <c r="BU586" s="87"/>
      <c r="BV586" s="87"/>
      <c r="BW586" s="87"/>
      <c r="BX586" s="87"/>
      <c r="BY586" s="87"/>
      <c r="BZ586" s="87"/>
      <c r="CA586" s="85"/>
      <c r="CB586" s="85"/>
      <c r="CC586" s="85"/>
      <c r="CD586" s="85"/>
      <c r="CE586" s="85"/>
      <c r="CF586" s="85"/>
      <c r="CG586" s="85"/>
      <c r="CH586" s="85"/>
      <c r="CI586" s="85"/>
      <c r="CJ586" s="85"/>
      <c r="CK586" s="85"/>
      <c r="CL586" s="85"/>
      <c r="CM586" s="85"/>
      <c r="CN586" s="85"/>
      <c r="CO586" s="85"/>
      <c r="CP586" s="85"/>
      <c r="CQ586" s="85"/>
      <c r="CR586" s="85"/>
      <c r="CS586" s="85"/>
      <c r="CT586" s="85"/>
      <c r="CU586" s="85"/>
      <c r="CV586" s="85"/>
      <c r="CW586" s="85"/>
      <c r="CX586" s="85"/>
      <c r="CY586" s="85"/>
      <c r="CZ586" s="85"/>
      <c r="DA586" s="85"/>
      <c r="DB586" s="85"/>
      <c r="DC586" s="85"/>
      <c r="DD586" s="85"/>
      <c r="DE586" s="85"/>
      <c r="DF586" s="85"/>
    </row>
    <row r="587" spans="1:110" s="11" customFormat="1" ht="36.75" customHeight="1">
      <c r="A587" s="63" t="s">
        <v>501</v>
      </c>
      <c r="B587" s="64" t="s">
        <v>153</v>
      </c>
      <c r="C587" s="64" t="s">
        <v>134</v>
      </c>
      <c r="D587" s="65" t="s">
        <v>106</v>
      </c>
      <c r="E587" s="64"/>
      <c r="F587" s="66">
        <f t="shared" ref="F587:BQ587" si="915">F588</f>
        <v>445615</v>
      </c>
      <c r="G587" s="66">
        <f t="shared" si="915"/>
        <v>177918</v>
      </c>
      <c r="H587" s="66">
        <f t="shared" si="915"/>
        <v>623533</v>
      </c>
      <c r="I587" s="66">
        <f t="shared" si="915"/>
        <v>0</v>
      </c>
      <c r="J587" s="66">
        <f t="shared" si="915"/>
        <v>696266</v>
      </c>
      <c r="K587" s="66">
        <f t="shared" si="915"/>
        <v>0</v>
      </c>
      <c r="L587" s="66">
        <f t="shared" si="915"/>
        <v>0</v>
      </c>
      <c r="M587" s="66">
        <f t="shared" si="915"/>
        <v>696266</v>
      </c>
      <c r="N587" s="66">
        <f t="shared" si="915"/>
        <v>-337750</v>
      </c>
      <c r="O587" s="66">
        <f t="shared" si="915"/>
        <v>358516</v>
      </c>
      <c r="P587" s="66">
        <f t="shared" si="915"/>
        <v>0</v>
      </c>
      <c r="Q587" s="66">
        <f t="shared" si="915"/>
        <v>383048</v>
      </c>
      <c r="R587" s="66">
        <f t="shared" si="915"/>
        <v>0</v>
      </c>
      <c r="S587" s="66">
        <f t="shared" si="915"/>
        <v>0</v>
      </c>
      <c r="T587" s="66">
        <f t="shared" si="915"/>
        <v>358516</v>
      </c>
      <c r="U587" s="66">
        <f t="shared" si="915"/>
        <v>383048</v>
      </c>
      <c r="V587" s="66">
        <f t="shared" si="915"/>
        <v>0</v>
      </c>
      <c r="W587" s="66">
        <f t="shared" si="915"/>
        <v>0</v>
      </c>
      <c r="X587" s="66">
        <f t="shared" si="915"/>
        <v>358516</v>
      </c>
      <c r="Y587" s="66">
        <f t="shared" si="915"/>
        <v>383048</v>
      </c>
      <c r="Z587" s="66">
        <f t="shared" si="915"/>
        <v>0</v>
      </c>
      <c r="AA587" s="66">
        <f t="shared" si="915"/>
        <v>358516</v>
      </c>
      <c r="AB587" s="66">
        <f t="shared" si="915"/>
        <v>383048</v>
      </c>
      <c r="AC587" s="66">
        <f t="shared" si="915"/>
        <v>0</v>
      </c>
      <c r="AD587" s="66">
        <f t="shared" si="915"/>
        <v>0</v>
      </c>
      <c r="AE587" s="66"/>
      <c r="AF587" s="66">
        <f t="shared" si="915"/>
        <v>358516</v>
      </c>
      <c r="AG587" s="66">
        <f t="shared" si="915"/>
        <v>0</v>
      </c>
      <c r="AH587" s="66">
        <f t="shared" si="915"/>
        <v>383048</v>
      </c>
      <c r="AI587" s="66">
        <f t="shared" si="915"/>
        <v>0</v>
      </c>
      <c r="AJ587" s="66">
        <f t="shared" si="915"/>
        <v>0</v>
      </c>
      <c r="AK587" s="66">
        <f t="shared" si="915"/>
        <v>358516</v>
      </c>
      <c r="AL587" s="66">
        <f t="shared" si="915"/>
        <v>0</v>
      </c>
      <c r="AM587" s="66">
        <f t="shared" si="915"/>
        <v>177373</v>
      </c>
      <c r="AN587" s="66">
        <f t="shared" si="915"/>
        <v>535889</v>
      </c>
      <c r="AO587" s="66">
        <f t="shared" si="915"/>
        <v>0</v>
      </c>
      <c r="AP587" s="66">
        <f t="shared" si="915"/>
        <v>0</v>
      </c>
      <c r="AQ587" s="66">
        <f t="shared" si="915"/>
        <v>535889</v>
      </c>
      <c r="AR587" s="66">
        <f t="shared" si="915"/>
        <v>0</v>
      </c>
      <c r="AS587" s="66">
        <f t="shared" si="915"/>
        <v>0</v>
      </c>
      <c r="AT587" s="66">
        <f t="shared" si="915"/>
        <v>535889</v>
      </c>
      <c r="AU587" s="66">
        <f t="shared" si="915"/>
        <v>0</v>
      </c>
      <c r="AV587" s="66">
        <f t="shared" si="915"/>
        <v>-3541</v>
      </c>
      <c r="AW587" s="66">
        <f t="shared" si="915"/>
        <v>0</v>
      </c>
      <c r="AX587" s="66">
        <f t="shared" si="915"/>
        <v>0</v>
      </c>
      <c r="AY587" s="66">
        <f t="shared" si="915"/>
        <v>532348</v>
      </c>
      <c r="AZ587" s="66">
        <f t="shared" si="915"/>
        <v>0</v>
      </c>
      <c r="BA587" s="66">
        <f t="shared" si="915"/>
        <v>-1331</v>
      </c>
      <c r="BB587" s="66">
        <f t="shared" si="915"/>
        <v>7922</v>
      </c>
      <c r="BC587" s="66">
        <f t="shared" si="915"/>
        <v>-13265</v>
      </c>
      <c r="BD587" s="66">
        <f t="shared" si="915"/>
        <v>0</v>
      </c>
      <c r="BE587" s="66">
        <f t="shared" si="915"/>
        <v>525674</v>
      </c>
      <c r="BF587" s="66">
        <f t="shared" si="915"/>
        <v>0</v>
      </c>
      <c r="BG587" s="66">
        <f t="shared" si="915"/>
        <v>0</v>
      </c>
      <c r="BH587" s="66">
        <f t="shared" si="915"/>
        <v>-2699</v>
      </c>
      <c r="BI587" s="66">
        <f t="shared" si="915"/>
        <v>0</v>
      </c>
      <c r="BJ587" s="66">
        <f t="shared" si="915"/>
        <v>0</v>
      </c>
      <c r="BK587" s="66">
        <f t="shared" si="915"/>
        <v>0</v>
      </c>
      <c r="BL587" s="66">
        <f t="shared" si="915"/>
        <v>522975</v>
      </c>
      <c r="BM587" s="66">
        <f t="shared" si="915"/>
        <v>0</v>
      </c>
      <c r="BN587" s="66">
        <f t="shared" si="915"/>
        <v>0</v>
      </c>
      <c r="BO587" s="66">
        <f t="shared" si="915"/>
        <v>0</v>
      </c>
      <c r="BP587" s="66">
        <f t="shared" si="915"/>
        <v>8200</v>
      </c>
      <c r="BQ587" s="66">
        <f t="shared" si="915"/>
        <v>0</v>
      </c>
      <c r="BR587" s="66">
        <f t="shared" ref="BR587:DF587" si="916">BR588</f>
        <v>531175</v>
      </c>
      <c r="BS587" s="66">
        <f t="shared" si="916"/>
        <v>0</v>
      </c>
      <c r="BT587" s="66">
        <f t="shared" si="916"/>
        <v>-10170</v>
      </c>
      <c r="BU587" s="66">
        <f t="shared" si="916"/>
        <v>0</v>
      </c>
      <c r="BV587" s="66">
        <f t="shared" si="916"/>
        <v>-738</v>
      </c>
      <c r="BW587" s="66">
        <f t="shared" si="916"/>
        <v>8826</v>
      </c>
      <c r="BX587" s="66">
        <f t="shared" si="916"/>
        <v>0</v>
      </c>
      <c r="BY587" s="66">
        <f t="shared" si="916"/>
        <v>529093</v>
      </c>
      <c r="BZ587" s="66">
        <f t="shared" si="916"/>
        <v>0</v>
      </c>
      <c r="CA587" s="66">
        <f t="shared" si="916"/>
        <v>0</v>
      </c>
      <c r="CB587" s="66">
        <f t="shared" si="916"/>
        <v>-24</v>
      </c>
      <c r="CC587" s="66">
        <f t="shared" si="916"/>
        <v>-15762</v>
      </c>
      <c r="CD587" s="66">
        <f t="shared" si="916"/>
        <v>6915</v>
      </c>
      <c r="CE587" s="66">
        <f t="shared" si="916"/>
        <v>0</v>
      </c>
      <c r="CF587" s="66">
        <f t="shared" si="916"/>
        <v>520222</v>
      </c>
      <c r="CG587" s="66">
        <f t="shared" si="916"/>
        <v>0</v>
      </c>
      <c r="CH587" s="66">
        <f t="shared" si="916"/>
        <v>295</v>
      </c>
      <c r="CI587" s="66">
        <f t="shared" si="916"/>
        <v>-577</v>
      </c>
      <c r="CJ587" s="66">
        <f t="shared" si="916"/>
        <v>0</v>
      </c>
      <c r="CK587" s="66">
        <f t="shared" si="916"/>
        <v>-4076</v>
      </c>
      <c r="CL587" s="66">
        <f t="shared" si="916"/>
        <v>0</v>
      </c>
      <c r="CM587" s="66">
        <f t="shared" si="916"/>
        <v>0</v>
      </c>
      <c r="CN587" s="66">
        <f t="shared" si="916"/>
        <v>0</v>
      </c>
      <c r="CO587" s="66">
        <f t="shared" si="916"/>
        <v>515864</v>
      </c>
      <c r="CP587" s="66">
        <f t="shared" si="916"/>
        <v>0</v>
      </c>
      <c r="CQ587" s="66">
        <f t="shared" si="916"/>
        <v>0</v>
      </c>
      <c r="CR587" s="66">
        <f t="shared" si="916"/>
        <v>-103</v>
      </c>
      <c r="CS587" s="66">
        <f t="shared" si="916"/>
        <v>0</v>
      </c>
      <c r="CT587" s="66">
        <f t="shared" si="916"/>
        <v>0</v>
      </c>
      <c r="CU587" s="66">
        <f t="shared" si="916"/>
        <v>2200</v>
      </c>
      <c r="CV587" s="66">
        <f t="shared" si="916"/>
        <v>0</v>
      </c>
      <c r="CW587" s="66">
        <f t="shared" si="916"/>
        <v>517961</v>
      </c>
      <c r="CX587" s="66">
        <f t="shared" si="916"/>
        <v>0</v>
      </c>
      <c r="CY587" s="66">
        <f t="shared" si="916"/>
        <v>0</v>
      </c>
      <c r="CZ587" s="66">
        <f t="shared" si="916"/>
        <v>-92</v>
      </c>
      <c r="DA587" s="66">
        <f t="shared" si="916"/>
        <v>648</v>
      </c>
      <c r="DB587" s="66">
        <f t="shared" si="916"/>
        <v>0</v>
      </c>
      <c r="DC587" s="66">
        <f t="shared" si="916"/>
        <v>0</v>
      </c>
      <c r="DD587" s="66">
        <f t="shared" si="916"/>
        <v>0</v>
      </c>
      <c r="DE587" s="66">
        <f t="shared" si="916"/>
        <v>518517</v>
      </c>
      <c r="DF587" s="66">
        <f t="shared" si="916"/>
        <v>0</v>
      </c>
    </row>
    <row r="588" spans="1:110" s="12" customFormat="1" ht="30.75" customHeight="1">
      <c r="A588" s="63" t="s">
        <v>136</v>
      </c>
      <c r="B588" s="64" t="s">
        <v>153</v>
      </c>
      <c r="C588" s="64" t="s">
        <v>134</v>
      </c>
      <c r="D588" s="65" t="s">
        <v>106</v>
      </c>
      <c r="E588" s="64" t="s">
        <v>137</v>
      </c>
      <c r="F588" s="55">
        <v>445615</v>
      </c>
      <c r="G588" s="55">
        <f>H588-F588</f>
        <v>177918</v>
      </c>
      <c r="H588" s="55">
        <v>623533</v>
      </c>
      <c r="I588" s="56"/>
      <c r="J588" s="55">
        <v>696266</v>
      </c>
      <c r="K588" s="56"/>
      <c r="L588" s="56"/>
      <c r="M588" s="55">
        <v>696266</v>
      </c>
      <c r="N588" s="55">
        <f>O588-M588</f>
        <v>-337750</v>
      </c>
      <c r="O588" s="55">
        <v>358516</v>
      </c>
      <c r="P588" s="55"/>
      <c r="Q588" s="55">
        <v>383048</v>
      </c>
      <c r="R588" s="57"/>
      <c r="S588" s="57"/>
      <c r="T588" s="55">
        <f>O588+R588</f>
        <v>358516</v>
      </c>
      <c r="U588" s="55">
        <f>Q588+S588</f>
        <v>383048</v>
      </c>
      <c r="V588" s="57"/>
      <c r="W588" s="57"/>
      <c r="X588" s="55">
        <f>T588+V588</f>
        <v>358516</v>
      </c>
      <c r="Y588" s="55">
        <f>U588+W588</f>
        <v>383048</v>
      </c>
      <c r="Z588" s="57"/>
      <c r="AA588" s="55">
        <f>X588+Z588</f>
        <v>358516</v>
      </c>
      <c r="AB588" s="55">
        <f>Y588</f>
        <v>383048</v>
      </c>
      <c r="AC588" s="57"/>
      <c r="AD588" s="57"/>
      <c r="AE588" s="57"/>
      <c r="AF588" s="55">
        <f>AA588+AC588</f>
        <v>358516</v>
      </c>
      <c r="AG588" s="57"/>
      <c r="AH588" s="55">
        <f>AB588</f>
        <v>383048</v>
      </c>
      <c r="AI588" s="57"/>
      <c r="AJ588" s="57"/>
      <c r="AK588" s="55">
        <f>AF588+AI588</f>
        <v>358516</v>
      </c>
      <c r="AL588" s="55">
        <f>AG588</f>
        <v>0</v>
      </c>
      <c r="AM588" s="55">
        <f>AN588-AK588</f>
        <v>177373</v>
      </c>
      <c r="AN588" s="55">
        <v>535889</v>
      </c>
      <c r="AO588" s="57"/>
      <c r="AP588" s="57"/>
      <c r="AQ588" s="55">
        <f>AN588+AP588</f>
        <v>535889</v>
      </c>
      <c r="AR588" s="55">
        <f>AO588</f>
        <v>0</v>
      </c>
      <c r="AS588" s="57"/>
      <c r="AT588" s="55">
        <f>AQ588+AS588</f>
        <v>535889</v>
      </c>
      <c r="AU588" s="56">
        <f>AR588</f>
        <v>0</v>
      </c>
      <c r="AV588" s="55">
        <f>-2541-1000</f>
        <v>-3541</v>
      </c>
      <c r="AW588" s="57"/>
      <c r="AX588" s="57"/>
      <c r="AY588" s="55">
        <f>AT588+AV588+AW588+AX588</f>
        <v>532348</v>
      </c>
      <c r="AZ588" s="55">
        <f>AU588+AX588</f>
        <v>0</v>
      </c>
      <c r="BA588" s="55">
        <v>-1331</v>
      </c>
      <c r="BB588" s="55">
        <v>7922</v>
      </c>
      <c r="BC588" s="55">
        <v>-13265</v>
      </c>
      <c r="BD588" s="57"/>
      <c r="BE588" s="55">
        <f>AY588+BA588+BB588+BC588+BD588</f>
        <v>525674</v>
      </c>
      <c r="BF588" s="55">
        <f>AZ588+BD588</f>
        <v>0</v>
      </c>
      <c r="BG588" s="55"/>
      <c r="BH588" s="55">
        <v>-2699</v>
      </c>
      <c r="BI588" s="58"/>
      <c r="BJ588" s="58"/>
      <c r="BK588" s="58"/>
      <c r="BL588" s="55">
        <f>BE588+BG588+BH588+BI588+BJ588+BK588</f>
        <v>522975</v>
      </c>
      <c r="BM588" s="55">
        <f>BF588+BK588</f>
        <v>0</v>
      </c>
      <c r="BN588" s="57"/>
      <c r="BO588" s="57"/>
      <c r="BP588" s="55">
        <v>8200</v>
      </c>
      <c r="BQ588" s="57"/>
      <c r="BR588" s="55">
        <f>BL588+BN588+BO588+BP588+BQ588</f>
        <v>531175</v>
      </c>
      <c r="BS588" s="55">
        <f>BM588+BQ588</f>
        <v>0</v>
      </c>
      <c r="BT588" s="55">
        <f>-10000-170</f>
        <v>-10170</v>
      </c>
      <c r="BU588" s="55"/>
      <c r="BV588" s="55">
        <f>-581-157</f>
        <v>-738</v>
      </c>
      <c r="BW588" s="55">
        <v>8826</v>
      </c>
      <c r="BX588" s="55"/>
      <c r="BY588" s="55">
        <f>BR588+BT588+BU588+BV588+BW588+BX588</f>
        <v>529093</v>
      </c>
      <c r="BZ588" s="55">
        <f>BS588+BX588</f>
        <v>0</v>
      </c>
      <c r="CA588" s="55"/>
      <c r="CB588" s="56">
        <v>-24</v>
      </c>
      <c r="CC588" s="55">
        <f>-15762</f>
        <v>-15762</v>
      </c>
      <c r="CD588" s="55">
        <v>6915</v>
      </c>
      <c r="CE588" s="57"/>
      <c r="CF588" s="55">
        <f>BY588+CA588+CB588+CC588+CD588+CE588</f>
        <v>520222</v>
      </c>
      <c r="CG588" s="55">
        <f>BZ588+CE588</f>
        <v>0</v>
      </c>
      <c r="CH588" s="56">
        <v>295</v>
      </c>
      <c r="CI588" s="56">
        <f>-378-101-98</f>
        <v>-577</v>
      </c>
      <c r="CJ588" s="55"/>
      <c r="CK588" s="55">
        <v>-4076</v>
      </c>
      <c r="CL588" s="55"/>
      <c r="CM588" s="57"/>
      <c r="CN588" s="57"/>
      <c r="CO588" s="55">
        <f>CF588+CH588+CI588+CJ588+CK588+CL588+CM588+CN588</f>
        <v>515864</v>
      </c>
      <c r="CP588" s="55">
        <f>CG588+CN588</f>
        <v>0</v>
      </c>
      <c r="CQ588" s="55"/>
      <c r="CR588" s="56">
        <v>-103</v>
      </c>
      <c r="CS588" s="57"/>
      <c r="CT588" s="57"/>
      <c r="CU588" s="55">
        <v>2200</v>
      </c>
      <c r="CV588" s="57"/>
      <c r="CW588" s="55">
        <f>CO588+CQ588+CR588+CS588+CT588+CU588+CV588</f>
        <v>517961</v>
      </c>
      <c r="CX588" s="55">
        <f>CP588+CV588</f>
        <v>0</v>
      </c>
      <c r="CY588" s="55"/>
      <c r="CZ588" s="56">
        <v>-92</v>
      </c>
      <c r="DA588" s="56">
        <v>648</v>
      </c>
      <c r="DB588" s="57"/>
      <c r="DC588" s="57"/>
      <c r="DD588" s="57"/>
      <c r="DE588" s="55">
        <f>CW588+CY588+CZ588+DA588+DB588+DC588+DD588</f>
        <v>518517</v>
      </c>
      <c r="DF588" s="55">
        <f>CX588+DD588</f>
        <v>0</v>
      </c>
    </row>
    <row r="589" spans="1:110" s="12" customFormat="1" ht="36.75" customHeight="1">
      <c r="A589" s="63" t="s">
        <v>437</v>
      </c>
      <c r="B589" s="64" t="s">
        <v>153</v>
      </c>
      <c r="C589" s="64" t="s">
        <v>134</v>
      </c>
      <c r="D589" s="65" t="s">
        <v>438</v>
      </c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54">
        <f>AV590+AV592</f>
        <v>0</v>
      </c>
      <c r="AW589" s="54">
        <f>AW590+AW592</f>
        <v>0</v>
      </c>
      <c r="AX589" s="54">
        <f>AX590+AX592</f>
        <v>7204</v>
      </c>
      <c r="AY589" s="54">
        <f>AY590+AY592</f>
        <v>7204</v>
      </c>
      <c r="AZ589" s="54">
        <f>AZ590+AZ592</f>
        <v>7204</v>
      </c>
      <c r="BA589" s="54">
        <f t="shared" ref="BA589:BF589" si="917">BA590+BA592</f>
        <v>0</v>
      </c>
      <c r="BB589" s="54">
        <f t="shared" si="917"/>
        <v>0</v>
      </c>
      <c r="BC589" s="54">
        <f t="shared" si="917"/>
        <v>0</v>
      </c>
      <c r="BD589" s="54">
        <f t="shared" si="917"/>
        <v>0</v>
      </c>
      <c r="BE589" s="54">
        <f t="shared" si="917"/>
        <v>7204</v>
      </c>
      <c r="BF589" s="54">
        <f t="shared" si="917"/>
        <v>7204</v>
      </c>
      <c r="BG589" s="54">
        <f t="shared" ref="BG589:BM589" si="918">BG590+BG592</f>
        <v>0</v>
      </c>
      <c r="BH589" s="54">
        <f t="shared" si="918"/>
        <v>0</v>
      </c>
      <c r="BI589" s="54">
        <f t="shared" si="918"/>
        <v>0</v>
      </c>
      <c r="BJ589" s="54">
        <f t="shared" si="918"/>
        <v>0</v>
      </c>
      <c r="BK589" s="54">
        <f t="shared" si="918"/>
        <v>0</v>
      </c>
      <c r="BL589" s="54">
        <f t="shared" si="918"/>
        <v>7204</v>
      </c>
      <c r="BM589" s="54">
        <f t="shared" si="918"/>
        <v>7204</v>
      </c>
      <c r="BN589" s="54">
        <f t="shared" ref="BN589:BS589" si="919">BN590+BN592</f>
        <v>0</v>
      </c>
      <c r="BO589" s="54">
        <f t="shared" si="919"/>
        <v>0</v>
      </c>
      <c r="BP589" s="54">
        <f t="shared" si="919"/>
        <v>0</v>
      </c>
      <c r="BQ589" s="54">
        <f t="shared" si="919"/>
        <v>0</v>
      </c>
      <c r="BR589" s="54">
        <f t="shared" si="919"/>
        <v>7204</v>
      </c>
      <c r="BS589" s="54">
        <f t="shared" si="919"/>
        <v>7204</v>
      </c>
      <c r="BT589" s="54">
        <f t="shared" ref="BT589:BZ589" si="920">BT590+BT592</f>
        <v>0</v>
      </c>
      <c r="BU589" s="54">
        <f>BU590+BU592</f>
        <v>0</v>
      </c>
      <c r="BV589" s="54">
        <f>BV590+BV592</f>
        <v>0</v>
      </c>
      <c r="BW589" s="54">
        <f>BW590+BW592</f>
        <v>0</v>
      </c>
      <c r="BX589" s="54">
        <f>BX590+BX592</f>
        <v>0</v>
      </c>
      <c r="BY589" s="54">
        <f t="shared" si="920"/>
        <v>7204</v>
      </c>
      <c r="BZ589" s="54">
        <f t="shared" si="920"/>
        <v>7204</v>
      </c>
      <c r="CA589" s="54">
        <f t="shared" ref="CA589:CG589" si="921">CA590+CA592</f>
        <v>0</v>
      </c>
      <c r="CB589" s="54">
        <f t="shared" si="921"/>
        <v>0</v>
      </c>
      <c r="CC589" s="54">
        <f t="shared" si="921"/>
        <v>0</v>
      </c>
      <c r="CD589" s="54">
        <f>CD590+CD592</f>
        <v>0</v>
      </c>
      <c r="CE589" s="54">
        <f t="shared" si="921"/>
        <v>0</v>
      </c>
      <c r="CF589" s="54">
        <f t="shared" si="921"/>
        <v>7204</v>
      </c>
      <c r="CG589" s="54">
        <f t="shared" si="921"/>
        <v>7204</v>
      </c>
      <c r="CH589" s="54">
        <f t="shared" ref="CH589:CP589" si="922">CH590+CH592</f>
        <v>0</v>
      </c>
      <c r="CI589" s="54">
        <f t="shared" si="922"/>
        <v>0</v>
      </c>
      <c r="CJ589" s="54">
        <f t="shared" si="922"/>
        <v>0</v>
      </c>
      <c r="CK589" s="54"/>
      <c r="CL589" s="54"/>
      <c r="CM589" s="54">
        <f t="shared" si="922"/>
        <v>0</v>
      </c>
      <c r="CN589" s="54">
        <f t="shared" si="922"/>
        <v>0</v>
      </c>
      <c r="CO589" s="54">
        <f t="shared" si="922"/>
        <v>7204</v>
      </c>
      <c r="CP589" s="54">
        <f t="shared" si="922"/>
        <v>7204</v>
      </c>
      <c r="CQ589" s="54">
        <f t="shared" ref="CQ589:CX589" si="923">CQ590+CQ592</f>
        <v>0</v>
      </c>
      <c r="CR589" s="54">
        <f t="shared" si="923"/>
        <v>0</v>
      </c>
      <c r="CS589" s="54">
        <f t="shared" si="923"/>
        <v>0</v>
      </c>
      <c r="CT589" s="54">
        <f t="shared" si="923"/>
        <v>0</v>
      </c>
      <c r="CU589" s="54">
        <f t="shared" si="923"/>
        <v>0</v>
      </c>
      <c r="CV589" s="54">
        <f t="shared" si="923"/>
        <v>0</v>
      </c>
      <c r="CW589" s="54">
        <f t="shared" si="923"/>
        <v>7204</v>
      </c>
      <c r="CX589" s="54">
        <f t="shared" si="923"/>
        <v>7204</v>
      </c>
      <c r="CY589" s="54">
        <f t="shared" ref="CY589:DF589" si="924">CY590+CY592</f>
        <v>0</v>
      </c>
      <c r="CZ589" s="54">
        <f t="shared" si="924"/>
        <v>0</v>
      </c>
      <c r="DA589" s="54">
        <f t="shared" si="924"/>
        <v>0</v>
      </c>
      <c r="DB589" s="54">
        <f t="shared" si="924"/>
        <v>0</v>
      </c>
      <c r="DC589" s="54">
        <f t="shared" si="924"/>
        <v>0</v>
      </c>
      <c r="DD589" s="54">
        <f t="shared" si="924"/>
        <v>79</v>
      </c>
      <c r="DE589" s="54">
        <f t="shared" si="924"/>
        <v>7283</v>
      </c>
      <c r="DF589" s="54">
        <f t="shared" si="924"/>
        <v>7283</v>
      </c>
    </row>
    <row r="590" spans="1:110" s="12" customFormat="1" ht="36.75" customHeight="1">
      <c r="A590" s="63" t="s">
        <v>533</v>
      </c>
      <c r="B590" s="64" t="s">
        <v>153</v>
      </c>
      <c r="C590" s="64" t="s">
        <v>134</v>
      </c>
      <c r="D590" s="65" t="s">
        <v>534</v>
      </c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54">
        <f>AV591</f>
        <v>0</v>
      </c>
      <c r="AW590" s="54">
        <f>AW591</f>
        <v>0</v>
      </c>
      <c r="AX590" s="54">
        <f>AX591</f>
        <v>3732</v>
      </c>
      <c r="AY590" s="54">
        <f>AY591</f>
        <v>3732</v>
      </c>
      <c r="AZ590" s="54">
        <f>AZ591</f>
        <v>3732</v>
      </c>
      <c r="BA590" s="54">
        <f t="shared" ref="BA590:DF590" si="925">BA591</f>
        <v>0</v>
      </c>
      <c r="BB590" s="54">
        <f t="shared" si="925"/>
        <v>0</v>
      </c>
      <c r="BC590" s="54">
        <f t="shared" si="925"/>
        <v>0</v>
      </c>
      <c r="BD590" s="54">
        <f t="shared" si="925"/>
        <v>0</v>
      </c>
      <c r="BE590" s="54">
        <f t="shared" si="925"/>
        <v>3732</v>
      </c>
      <c r="BF590" s="54">
        <f t="shared" si="925"/>
        <v>3732</v>
      </c>
      <c r="BG590" s="54">
        <f t="shared" si="925"/>
        <v>0</v>
      </c>
      <c r="BH590" s="54">
        <f t="shared" si="925"/>
        <v>0</v>
      </c>
      <c r="BI590" s="54">
        <f t="shared" si="925"/>
        <v>0</v>
      </c>
      <c r="BJ590" s="54">
        <f t="shared" si="925"/>
        <v>0</v>
      </c>
      <c r="BK590" s="54">
        <f t="shared" si="925"/>
        <v>0</v>
      </c>
      <c r="BL590" s="54">
        <f t="shared" si="925"/>
        <v>3732</v>
      </c>
      <c r="BM590" s="54">
        <f t="shared" si="925"/>
        <v>3732</v>
      </c>
      <c r="BN590" s="54">
        <f t="shared" si="925"/>
        <v>0</v>
      </c>
      <c r="BO590" s="54">
        <f t="shared" si="925"/>
        <v>0</v>
      </c>
      <c r="BP590" s="54">
        <f t="shared" si="925"/>
        <v>0</v>
      </c>
      <c r="BQ590" s="54">
        <f t="shared" si="925"/>
        <v>0</v>
      </c>
      <c r="BR590" s="54">
        <f t="shared" si="925"/>
        <v>3732</v>
      </c>
      <c r="BS590" s="54">
        <f t="shared" si="925"/>
        <v>3732</v>
      </c>
      <c r="BT590" s="54">
        <f t="shared" si="925"/>
        <v>0</v>
      </c>
      <c r="BU590" s="54">
        <f t="shared" si="925"/>
        <v>0</v>
      </c>
      <c r="BV590" s="54">
        <f t="shared" si="925"/>
        <v>0</v>
      </c>
      <c r="BW590" s="54">
        <f t="shared" si="925"/>
        <v>0</v>
      </c>
      <c r="BX590" s="54">
        <f t="shared" si="925"/>
        <v>0</v>
      </c>
      <c r="BY590" s="54">
        <f t="shared" si="925"/>
        <v>3732</v>
      </c>
      <c r="BZ590" s="54">
        <f t="shared" si="925"/>
        <v>3732</v>
      </c>
      <c r="CA590" s="54">
        <f t="shared" si="925"/>
        <v>0</v>
      </c>
      <c r="CB590" s="54">
        <f t="shared" si="925"/>
        <v>0</v>
      </c>
      <c r="CC590" s="54">
        <f t="shared" si="925"/>
        <v>0</v>
      </c>
      <c r="CD590" s="54">
        <f t="shared" si="925"/>
        <v>0</v>
      </c>
      <c r="CE590" s="54">
        <f t="shared" si="925"/>
        <v>0</v>
      </c>
      <c r="CF590" s="54">
        <f t="shared" si="925"/>
        <v>3732</v>
      </c>
      <c r="CG590" s="54">
        <f t="shared" si="925"/>
        <v>3732</v>
      </c>
      <c r="CH590" s="54">
        <f t="shared" si="925"/>
        <v>0</v>
      </c>
      <c r="CI590" s="54">
        <f t="shared" si="925"/>
        <v>0</v>
      </c>
      <c r="CJ590" s="54">
        <f t="shared" si="925"/>
        <v>0</v>
      </c>
      <c r="CK590" s="54"/>
      <c r="CL590" s="54"/>
      <c r="CM590" s="54">
        <f t="shared" si="925"/>
        <v>0</v>
      </c>
      <c r="CN590" s="54">
        <f t="shared" si="925"/>
        <v>0</v>
      </c>
      <c r="CO590" s="54">
        <f t="shared" si="925"/>
        <v>3732</v>
      </c>
      <c r="CP590" s="54">
        <f t="shared" si="925"/>
        <v>3732</v>
      </c>
      <c r="CQ590" s="54">
        <f t="shared" si="925"/>
        <v>0</v>
      </c>
      <c r="CR590" s="54">
        <f t="shared" si="925"/>
        <v>0</v>
      </c>
      <c r="CS590" s="54">
        <f t="shared" si="925"/>
        <v>0</v>
      </c>
      <c r="CT590" s="54">
        <f t="shared" si="925"/>
        <v>0</v>
      </c>
      <c r="CU590" s="54">
        <f t="shared" si="925"/>
        <v>0</v>
      </c>
      <c r="CV590" s="54">
        <f t="shared" si="925"/>
        <v>0</v>
      </c>
      <c r="CW590" s="54">
        <f t="shared" si="925"/>
        <v>3732</v>
      </c>
      <c r="CX590" s="54">
        <f t="shared" si="925"/>
        <v>3732</v>
      </c>
      <c r="CY590" s="54">
        <f t="shared" si="925"/>
        <v>0</v>
      </c>
      <c r="CZ590" s="54">
        <f t="shared" si="925"/>
        <v>0</v>
      </c>
      <c r="DA590" s="54">
        <f t="shared" si="925"/>
        <v>0</v>
      </c>
      <c r="DB590" s="54">
        <f t="shared" si="925"/>
        <v>0</v>
      </c>
      <c r="DC590" s="54">
        <f t="shared" si="925"/>
        <v>0</v>
      </c>
      <c r="DD590" s="54">
        <f t="shared" si="925"/>
        <v>37</v>
      </c>
      <c r="DE590" s="54">
        <f t="shared" si="925"/>
        <v>3769</v>
      </c>
      <c r="DF590" s="54">
        <f t="shared" si="925"/>
        <v>3769</v>
      </c>
    </row>
    <row r="591" spans="1:110" s="12" customFormat="1" ht="38.25" customHeight="1">
      <c r="A591" s="63" t="s">
        <v>136</v>
      </c>
      <c r="B591" s="64" t="s">
        <v>153</v>
      </c>
      <c r="C591" s="64" t="s">
        <v>134</v>
      </c>
      <c r="D591" s="65" t="s">
        <v>534</v>
      </c>
      <c r="E591" s="64" t="s">
        <v>137</v>
      </c>
      <c r="F591" s="55"/>
      <c r="G591" s="55"/>
      <c r="H591" s="55"/>
      <c r="I591" s="56"/>
      <c r="J591" s="55"/>
      <c r="K591" s="56"/>
      <c r="L591" s="56"/>
      <c r="M591" s="55"/>
      <c r="N591" s="55"/>
      <c r="O591" s="55"/>
      <c r="P591" s="55"/>
      <c r="Q591" s="55"/>
      <c r="R591" s="57"/>
      <c r="S591" s="57"/>
      <c r="T591" s="55"/>
      <c r="U591" s="55"/>
      <c r="V591" s="57"/>
      <c r="W591" s="57"/>
      <c r="X591" s="55"/>
      <c r="Y591" s="55"/>
      <c r="Z591" s="57"/>
      <c r="AA591" s="55"/>
      <c r="AB591" s="55"/>
      <c r="AC591" s="57"/>
      <c r="AD591" s="57"/>
      <c r="AE591" s="57"/>
      <c r="AF591" s="55"/>
      <c r="AG591" s="57"/>
      <c r="AH591" s="55"/>
      <c r="AI591" s="57"/>
      <c r="AJ591" s="57"/>
      <c r="AK591" s="55"/>
      <c r="AL591" s="55"/>
      <c r="AM591" s="55"/>
      <c r="AN591" s="55"/>
      <c r="AO591" s="57"/>
      <c r="AP591" s="57"/>
      <c r="AQ591" s="55"/>
      <c r="AR591" s="55"/>
      <c r="AS591" s="57"/>
      <c r="AT591" s="55"/>
      <c r="AU591" s="56"/>
      <c r="AV591" s="55"/>
      <c r="AW591" s="57"/>
      <c r="AX591" s="55">
        <v>3732</v>
      </c>
      <c r="AY591" s="55">
        <f>AT591+AV591+AW591+AX591</f>
        <v>3732</v>
      </c>
      <c r="AZ591" s="55">
        <f>AU591+AX591</f>
        <v>3732</v>
      </c>
      <c r="BA591" s="57"/>
      <c r="BB591" s="57"/>
      <c r="BC591" s="57"/>
      <c r="BD591" s="57"/>
      <c r="BE591" s="55">
        <f>AY591+BA591+BB591+BC591+BD591</f>
        <v>3732</v>
      </c>
      <c r="BF591" s="55">
        <f>AZ591+BD591</f>
        <v>3732</v>
      </c>
      <c r="BG591" s="55"/>
      <c r="BH591" s="55"/>
      <c r="BI591" s="58"/>
      <c r="BJ591" s="58"/>
      <c r="BK591" s="58"/>
      <c r="BL591" s="55">
        <f>BE591+BG591+BH591+BI591+BJ591+BK591</f>
        <v>3732</v>
      </c>
      <c r="BM591" s="55">
        <f>BF591+BK591</f>
        <v>3732</v>
      </c>
      <c r="BN591" s="57"/>
      <c r="BO591" s="57"/>
      <c r="BP591" s="57"/>
      <c r="BQ591" s="57"/>
      <c r="BR591" s="55">
        <f>BL591+BN591+BO591+BP591+BQ591</f>
        <v>3732</v>
      </c>
      <c r="BS591" s="55">
        <f>BM591+BQ591</f>
        <v>3732</v>
      </c>
      <c r="BT591" s="55"/>
      <c r="BU591" s="55"/>
      <c r="BV591" s="55"/>
      <c r="BW591" s="55"/>
      <c r="BX591" s="55"/>
      <c r="BY591" s="55">
        <f>BR591+BT591+BU591+BV591+BW591+BX591</f>
        <v>3732</v>
      </c>
      <c r="BZ591" s="55">
        <f>BS591+BX591</f>
        <v>3732</v>
      </c>
      <c r="CA591" s="57"/>
      <c r="CB591" s="57"/>
      <c r="CC591" s="57"/>
      <c r="CD591" s="57"/>
      <c r="CE591" s="57"/>
      <c r="CF591" s="55">
        <f>BY591+CA591+CB591+CC591+CE591</f>
        <v>3732</v>
      </c>
      <c r="CG591" s="55">
        <f>BZ591+CE591</f>
        <v>3732</v>
      </c>
      <c r="CH591" s="57"/>
      <c r="CI591" s="57"/>
      <c r="CJ591" s="57"/>
      <c r="CK591" s="57"/>
      <c r="CL591" s="57"/>
      <c r="CM591" s="57"/>
      <c r="CN591" s="57"/>
      <c r="CO591" s="55">
        <f>CF591+CH591+CI591+CJ591+CM591+CN591</f>
        <v>3732</v>
      </c>
      <c r="CP591" s="55">
        <f>CG591+CN591</f>
        <v>3732</v>
      </c>
      <c r="CQ591" s="55"/>
      <c r="CR591" s="57"/>
      <c r="CS591" s="57"/>
      <c r="CT591" s="57"/>
      <c r="CU591" s="57"/>
      <c r="CV591" s="57"/>
      <c r="CW591" s="55">
        <f>CO591+CQ591+CR591+CS591+CT591+CU591+CV591</f>
        <v>3732</v>
      </c>
      <c r="CX591" s="55">
        <f>CP591+CV591</f>
        <v>3732</v>
      </c>
      <c r="CY591" s="55"/>
      <c r="CZ591" s="57"/>
      <c r="DA591" s="57"/>
      <c r="DB591" s="57"/>
      <c r="DC591" s="57"/>
      <c r="DD591" s="56">
        <v>37</v>
      </c>
      <c r="DE591" s="55">
        <f>CW591+CY591+CZ591+DA591+DB591+DC591+DD591</f>
        <v>3769</v>
      </c>
      <c r="DF591" s="55">
        <f>CX591+DD591</f>
        <v>3769</v>
      </c>
    </row>
    <row r="592" spans="1:110" s="12" customFormat="1" ht="39" customHeight="1">
      <c r="A592" s="63" t="s">
        <v>535</v>
      </c>
      <c r="B592" s="64" t="s">
        <v>153</v>
      </c>
      <c r="C592" s="64" t="s">
        <v>134</v>
      </c>
      <c r="D592" s="65" t="s">
        <v>536</v>
      </c>
      <c r="E592" s="64"/>
      <c r="F592" s="55"/>
      <c r="G592" s="55"/>
      <c r="H592" s="55"/>
      <c r="I592" s="56"/>
      <c r="J592" s="55"/>
      <c r="K592" s="56"/>
      <c r="L592" s="56"/>
      <c r="M592" s="55"/>
      <c r="N592" s="55"/>
      <c r="O592" s="55"/>
      <c r="P592" s="55"/>
      <c r="Q592" s="55"/>
      <c r="R592" s="57"/>
      <c r="S592" s="57"/>
      <c r="T592" s="55"/>
      <c r="U592" s="55"/>
      <c r="V592" s="57"/>
      <c r="W592" s="57"/>
      <c r="X592" s="55"/>
      <c r="Y592" s="55"/>
      <c r="Z592" s="57"/>
      <c r="AA592" s="55"/>
      <c r="AB592" s="55"/>
      <c r="AC592" s="57"/>
      <c r="AD592" s="57"/>
      <c r="AE592" s="57"/>
      <c r="AF592" s="55"/>
      <c r="AG592" s="57"/>
      <c r="AH592" s="55"/>
      <c r="AI592" s="57"/>
      <c r="AJ592" s="57"/>
      <c r="AK592" s="55"/>
      <c r="AL592" s="55"/>
      <c r="AM592" s="55"/>
      <c r="AN592" s="55"/>
      <c r="AO592" s="57"/>
      <c r="AP592" s="57"/>
      <c r="AQ592" s="55"/>
      <c r="AR592" s="55"/>
      <c r="AS592" s="57"/>
      <c r="AT592" s="55"/>
      <c r="AU592" s="56"/>
      <c r="AV592" s="55">
        <f>AV593</f>
        <v>0</v>
      </c>
      <c r="AW592" s="55">
        <f>AW593</f>
        <v>0</v>
      </c>
      <c r="AX592" s="55">
        <f>AX593</f>
        <v>3472</v>
      </c>
      <c r="AY592" s="55">
        <f>AY593</f>
        <v>3472</v>
      </c>
      <c r="AZ592" s="55">
        <f>AZ593</f>
        <v>3472</v>
      </c>
      <c r="BA592" s="55">
        <f t="shared" ref="BA592:DF592" si="926">BA593</f>
        <v>0</v>
      </c>
      <c r="BB592" s="55">
        <f t="shared" si="926"/>
        <v>0</v>
      </c>
      <c r="BC592" s="55">
        <f t="shared" si="926"/>
        <v>0</v>
      </c>
      <c r="BD592" s="55">
        <f t="shared" si="926"/>
        <v>0</v>
      </c>
      <c r="BE592" s="55">
        <f t="shared" si="926"/>
        <v>3472</v>
      </c>
      <c r="BF592" s="55">
        <f t="shared" si="926"/>
        <v>3472</v>
      </c>
      <c r="BG592" s="55">
        <f t="shared" si="926"/>
        <v>0</v>
      </c>
      <c r="BH592" s="55">
        <f t="shared" si="926"/>
        <v>0</v>
      </c>
      <c r="BI592" s="55">
        <f t="shared" si="926"/>
        <v>0</v>
      </c>
      <c r="BJ592" s="55">
        <f t="shared" si="926"/>
        <v>0</v>
      </c>
      <c r="BK592" s="55">
        <f t="shared" si="926"/>
        <v>0</v>
      </c>
      <c r="BL592" s="55">
        <f t="shared" si="926"/>
        <v>3472</v>
      </c>
      <c r="BM592" s="55">
        <f t="shared" si="926"/>
        <v>3472</v>
      </c>
      <c r="BN592" s="55">
        <f t="shared" si="926"/>
        <v>0</v>
      </c>
      <c r="BO592" s="55">
        <f t="shared" si="926"/>
        <v>0</v>
      </c>
      <c r="BP592" s="55">
        <f t="shared" si="926"/>
        <v>0</v>
      </c>
      <c r="BQ592" s="55">
        <f t="shared" si="926"/>
        <v>0</v>
      </c>
      <c r="BR592" s="55">
        <f t="shared" si="926"/>
        <v>3472</v>
      </c>
      <c r="BS592" s="55">
        <f t="shared" si="926"/>
        <v>3472</v>
      </c>
      <c r="BT592" s="55">
        <f t="shared" si="926"/>
        <v>0</v>
      </c>
      <c r="BU592" s="55">
        <f t="shared" si="926"/>
        <v>0</v>
      </c>
      <c r="BV592" s="55">
        <f t="shared" si="926"/>
        <v>0</v>
      </c>
      <c r="BW592" s="55">
        <f t="shared" si="926"/>
        <v>0</v>
      </c>
      <c r="BX592" s="55">
        <f t="shared" si="926"/>
        <v>0</v>
      </c>
      <c r="BY592" s="55">
        <f t="shared" si="926"/>
        <v>3472</v>
      </c>
      <c r="BZ592" s="55">
        <f t="shared" si="926"/>
        <v>3472</v>
      </c>
      <c r="CA592" s="55">
        <f t="shared" si="926"/>
        <v>0</v>
      </c>
      <c r="CB592" s="55">
        <f t="shared" si="926"/>
        <v>0</v>
      </c>
      <c r="CC592" s="55">
        <f t="shared" si="926"/>
        <v>0</v>
      </c>
      <c r="CD592" s="55">
        <f t="shared" si="926"/>
        <v>0</v>
      </c>
      <c r="CE592" s="55">
        <f t="shared" si="926"/>
        <v>0</v>
      </c>
      <c r="CF592" s="55">
        <f t="shared" si="926"/>
        <v>3472</v>
      </c>
      <c r="CG592" s="55">
        <f t="shared" si="926"/>
        <v>3472</v>
      </c>
      <c r="CH592" s="55">
        <f t="shared" si="926"/>
        <v>0</v>
      </c>
      <c r="CI592" s="55">
        <f t="shared" si="926"/>
        <v>0</v>
      </c>
      <c r="CJ592" s="55">
        <f t="shared" si="926"/>
        <v>0</v>
      </c>
      <c r="CK592" s="55"/>
      <c r="CL592" s="55"/>
      <c r="CM592" s="55">
        <f t="shared" si="926"/>
        <v>0</v>
      </c>
      <c r="CN592" s="55">
        <f t="shared" si="926"/>
        <v>0</v>
      </c>
      <c r="CO592" s="55">
        <f t="shared" si="926"/>
        <v>3472</v>
      </c>
      <c r="CP592" s="55">
        <f t="shared" si="926"/>
        <v>3472</v>
      </c>
      <c r="CQ592" s="55">
        <f t="shared" si="926"/>
        <v>0</v>
      </c>
      <c r="CR592" s="55">
        <f t="shared" si="926"/>
        <v>0</v>
      </c>
      <c r="CS592" s="55">
        <f t="shared" si="926"/>
        <v>0</v>
      </c>
      <c r="CT592" s="55">
        <f t="shared" si="926"/>
        <v>0</v>
      </c>
      <c r="CU592" s="55">
        <f t="shared" si="926"/>
        <v>0</v>
      </c>
      <c r="CV592" s="55">
        <f t="shared" si="926"/>
        <v>0</v>
      </c>
      <c r="CW592" s="55">
        <f t="shared" si="926"/>
        <v>3472</v>
      </c>
      <c r="CX592" s="55">
        <f t="shared" si="926"/>
        <v>3472</v>
      </c>
      <c r="CY592" s="55">
        <f t="shared" si="926"/>
        <v>0</v>
      </c>
      <c r="CZ592" s="55">
        <f t="shared" si="926"/>
        <v>0</v>
      </c>
      <c r="DA592" s="55">
        <f t="shared" si="926"/>
        <v>0</v>
      </c>
      <c r="DB592" s="55">
        <f t="shared" si="926"/>
        <v>0</v>
      </c>
      <c r="DC592" s="55">
        <f t="shared" si="926"/>
        <v>0</v>
      </c>
      <c r="DD592" s="55">
        <f t="shared" si="926"/>
        <v>42</v>
      </c>
      <c r="DE592" s="55">
        <f t="shared" si="926"/>
        <v>3514</v>
      </c>
      <c r="DF592" s="55">
        <f t="shared" si="926"/>
        <v>3514</v>
      </c>
    </row>
    <row r="593" spans="1:110" s="12" customFormat="1" ht="39.75" customHeight="1">
      <c r="A593" s="63" t="s">
        <v>136</v>
      </c>
      <c r="B593" s="64" t="s">
        <v>153</v>
      </c>
      <c r="C593" s="64" t="s">
        <v>134</v>
      </c>
      <c r="D593" s="65" t="s">
        <v>536</v>
      </c>
      <c r="E593" s="64" t="s">
        <v>137</v>
      </c>
      <c r="F593" s="55"/>
      <c r="G593" s="55"/>
      <c r="H593" s="55"/>
      <c r="I593" s="56"/>
      <c r="J593" s="55"/>
      <c r="K593" s="56"/>
      <c r="L593" s="56"/>
      <c r="M593" s="55"/>
      <c r="N593" s="55"/>
      <c r="O593" s="55"/>
      <c r="P593" s="55"/>
      <c r="Q593" s="55"/>
      <c r="R593" s="57"/>
      <c r="S593" s="57"/>
      <c r="T593" s="55"/>
      <c r="U593" s="55"/>
      <c r="V593" s="57"/>
      <c r="W593" s="57"/>
      <c r="X593" s="55"/>
      <c r="Y593" s="55"/>
      <c r="Z593" s="57"/>
      <c r="AA593" s="55"/>
      <c r="AB593" s="55"/>
      <c r="AC593" s="57"/>
      <c r="AD593" s="57"/>
      <c r="AE593" s="57"/>
      <c r="AF593" s="55"/>
      <c r="AG593" s="57"/>
      <c r="AH593" s="55"/>
      <c r="AI593" s="57"/>
      <c r="AJ593" s="57"/>
      <c r="AK593" s="55"/>
      <c r="AL593" s="55"/>
      <c r="AM593" s="55"/>
      <c r="AN593" s="55"/>
      <c r="AO593" s="57"/>
      <c r="AP593" s="57"/>
      <c r="AQ593" s="55"/>
      <c r="AR593" s="55"/>
      <c r="AS593" s="57"/>
      <c r="AT593" s="55"/>
      <c r="AU593" s="56"/>
      <c r="AV593" s="55"/>
      <c r="AW593" s="57"/>
      <c r="AX593" s="55">
        <v>3472</v>
      </c>
      <c r="AY593" s="55">
        <f>AT593+AV593+AW593+AX593</f>
        <v>3472</v>
      </c>
      <c r="AZ593" s="55">
        <f>AU593+AX593</f>
        <v>3472</v>
      </c>
      <c r="BA593" s="57"/>
      <c r="BB593" s="57"/>
      <c r="BC593" s="57"/>
      <c r="BD593" s="57"/>
      <c r="BE593" s="55">
        <f>AY593+BA593+BB593+BC593+BD593</f>
        <v>3472</v>
      </c>
      <c r="BF593" s="55">
        <f>AZ593+BD593</f>
        <v>3472</v>
      </c>
      <c r="BG593" s="55"/>
      <c r="BH593" s="55"/>
      <c r="BI593" s="58"/>
      <c r="BJ593" s="58"/>
      <c r="BK593" s="58"/>
      <c r="BL593" s="55">
        <f>BE593+BG593+BH593+BI593+BJ593+BK593</f>
        <v>3472</v>
      </c>
      <c r="BM593" s="55">
        <f>BF593+BK593</f>
        <v>3472</v>
      </c>
      <c r="BN593" s="57"/>
      <c r="BO593" s="57"/>
      <c r="BP593" s="57"/>
      <c r="BQ593" s="57"/>
      <c r="BR593" s="55">
        <f>BL593+BN593+BO593+BP593+BQ593</f>
        <v>3472</v>
      </c>
      <c r="BS593" s="55">
        <f>BM593+BQ593</f>
        <v>3472</v>
      </c>
      <c r="BT593" s="55"/>
      <c r="BU593" s="55"/>
      <c r="BV593" s="55"/>
      <c r="BW593" s="55"/>
      <c r="BX593" s="55"/>
      <c r="BY593" s="55">
        <f>BR593+BT593+BU593+BV593+BW593+BX593</f>
        <v>3472</v>
      </c>
      <c r="BZ593" s="55">
        <f>BS593+BX593</f>
        <v>3472</v>
      </c>
      <c r="CA593" s="57"/>
      <c r="CB593" s="57"/>
      <c r="CC593" s="57"/>
      <c r="CD593" s="57"/>
      <c r="CE593" s="57"/>
      <c r="CF593" s="55">
        <f>BY593+CA593+CB593+CC593+CE593</f>
        <v>3472</v>
      </c>
      <c r="CG593" s="55">
        <f>BZ593+CE593</f>
        <v>3472</v>
      </c>
      <c r="CH593" s="57"/>
      <c r="CI593" s="57"/>
      <c r="CJ593" s="57"/>
      <c r="CK593" s="57"/>
      <c r="CL593" s="57"/>
      <c r="CM593" s="57"/>
      <c r="CN593" s="57"/>
      <c r="CO593" s="55">
        <f>CF593+CH593+CI593+CJ593+CM593+CN593</f>
        <v>3472</v>
      </c>
      <c r="CP593" s="55">
        <f>CG593+CN593</f>
        <v>3472</v>
      </c>
      <c r="CQ593" s="55"/>
      <c r="CR593" s="57"/>
      <c r="CS593" s="57"/>
      <c r="CT593" s="57"/>
      <c r="CU593" s="57"/>
      <c r="CV593" s="57"/>
      <c r="CW593" s="55">
        <f>CO593+CQ593+CR593+CS593+CT593+CU593+CV593</f>
        <v>3472</v>
      </c>
      <c r="CX593" s="55">
        <f>CP593+CV593</f>
        <v>3472</v>
      </c>
      <c r="CY593" s="55"/>
      <c r="CZ593" s="57"/>
      <c r="DA593" s="57"/>
      <c r="DB593" s="57"/>
      <c r="DC593" s="57"/>
      <c r="DD593" s="56">
        <v>42</v>
      </c>
      <c r="DE593" s="55">
        <f>CW593+CY593+CZ593+DA593+DB593+DC593+DD593</f>
        <v>3514</v>
      </c>
      <c r="DF593" s="55">
        <f>CX593+DD593</f>
        <v>3514</v>
      </c>
    </row>
    <row r="594" spans="1:110" s="12" customFormat="1" ht="25.5" customHeight="1">
      <c r="A594" s="63" t="s">
        <v>128</v>
      </c>
      <c r="B594" s="64" t="s">
        <v>153</v>
      </c>
      <c r="C594" s="64" t="s">
        <v>134</v>
      </c>
      <c r="D594" s="65" t="s">
        <v>129</v>
      </c>
      <c r="E594" s="64"/>
      <c r="F594" s="55"/>
      <c r="G594" s="55"/>
      <c r="H594" s="55"/>
      <c r="I594" s="56"/>
      <c r="J594" s="55"/>
      <c r="K594" s="56"/>
      <c r="L594" s="56"/>
      <c r="M594" s="55"/>
      <c r="N594" s="55"/>
      <c r="O594" s="55"/>
      <c r="P594" s="55"/>
      <c r="Q594" s="55"/>
      <c r="R594" s="57"/>
      <c r="S594" s="57"/>
      <c r="T594" s="55"/>
      <c r="U594" s="55"/>
      <c r="V594" s="57"/>
      <c r="W594" s="57"/>
      <c r="X594" s="55"/>
      <c r="Y594" s="55"/>
      <c r="Z594" s="57"/>
      <c r="AA594" s="55"/>
      <c r="AB594" s="55"/>
      <c r="AC594" s="57"/>
      <c r="AD594" s="57"/>
      <c r="AE594" s="57"/>
      <c r="AF594" s="55"/>
      <c r="AG594" s="57"/>
      <c r="AH594" s="55"/>
      <c r="AI594" s="57"/>
      <c r="AJ594" s="57"/>
      <c r="AK594" s="55"/>
      <c r="AL594" s="55"/>
      <c r="AM594" s="55"/>
      <c r="AN594" s="55"/>
      <c r="AO594" s="57"/>
      <c r="AP594" s="57"/>
      <c r="AQ594" s="55"/>
      <c r="AR594" s="55"/>
      <c r="AS594" s="57"/>
      <c r="AT594" s="55"/>
      <c r="AU594" s="56"/>
      <c r="AV594" s="55"/>
      <c r="AW594" s="57"/>
      <c r="AX594" s="55"/>
      <c r="AY594" s="55"/>
      <c r="AZ594" s="55"/>
      <c r="BA594" s="57"/>
      <c r="BB594" s="57"/>
      <c r="BC594" s="57"/>
      <c r="BD594" s="57"/>
      <c r="BE594" s="55"/>
      <c r="BF594" s="55"/>
      <c r="BG594" s="55">
        <f>BG595</f>
        <v>5189</v>
      </c>
      <c r="BH594" s="55">
        <f t="shared" ref="BH594:BX595" si="927">BH595</f>
        <v>0</v>
      </c>
      <c r="BI594" s="55">
        <f t="shared" si="927"/>
        <v>0</v>
      </c>
      <c r="BJ594" s="55">
        <f t="shared" si="927"/>
        <v>0</v>
      </c>
      <c r="BK594" s="55">
        <f t="shared" si="927"/>
        <v>0</v>
      </c>
      <c r="BL594" s="55">
        <f t="shared" si="927"/>
        <v>5189</v>
      </c>
      <c r="BM594" s="55">
        <f t="shared" si="927"/>
        <v>0</v>
      </c>
      <c r="BN594" s="55">
        <f t="shared" si="927"/>
        <v>-1023</v>
      </c>
      <c r="BO594" s="55">
        <f t="shared" si="927"/>
        <v>0</v>
      </c>
      <c r="BP594" s="55">
        <f t="shared" si="927"/>
        <v>0</v>
      </c>
      <c r="BQ594" s="55">
        <f t="shared" si="927"/>
        <v>0</v>
      </c>
      <c r="BR594" s="55">
        <f t="shared" si="927"/>
        <v>4166</v>
      </c>
      <c r="BS594" s="55">
        <f t="shared" si="927"/>
        <v>0</v>
      </c>
      <c r="BT594" s="55">
        <f t="shared" si="927"/>
        <v>0</v>
      </c>
      <c r="BU594" s="55">
        <f t="shared" si="927"/>
        <v>0</v>
      </c>
      <c r="BV594" s="55">
        <f t="shared" si="927"/>
        <v>0</v>
      </c>
      <c r="BW594" s="55">
        <f t="shared" si="927"/>
        <v>0</v>
      </c>
      <c r="BX594" s="55">
        <f t="shared" si="927"/>
        <v>0</v>
      </c>
      <c r="BY594" s="55">
        <f t="shared" ref="BT594:CI595" si="928">BY595</f>
        <v>4166</v>
      </c>
      <c r="BZ594" s="55">
        <f t="shared" si="928"/>
        <v>0</v>
      </c>
      <c r="CA594" s="55">
        <f t="shared" si="928"/>
        <v>0</v>
      </c>
      <c r="CB594" s="55">
        <f t="shared" si="928"/>
        <v>0</v>
      </c>
      <c r="CC594" s="55">
        <f t="shared" si="928"/>
        <v>0</v>
      </c>
      <c r="CD594" s="55">
        <f t="shared" si="928"/>
        <v>0</v>
      </c>
      <c r="CE594" s="55">
        <f t="shared" si="928"/>
        <v>0</v>
      </c>
      <c r="CF594" s="55">
        <f t="shared" si="928"/>
        <v>4166</v>
      </c>
      <c r="CG594" s="55">
        <f t="shared" si="928"/>
        <v>0</v>
      </c>
      <c r="CH594" s="55">
        <f t="shared" si="928"/>
        <v>0</v>
      </c>
      <c r="CI594" s="55">
        <f t="shared" si="928"/>
        <v>0</v>
      </c>
      <c r="CJ594" s="55">
        <f t="shared" ref="CG594:CV595" si="929">CJ595</f>
        <v>0</v>
      </c>
      <c r="CK594" s="55"/>
      <c r="CL594" s="55"/>
      <c r="CM594" s="55">
        <f t="shared" si="929"/>
        <v>0</v>
      </c>
      <c r="CN594" s="55">
        <f t="shared" si="929"/>
        <v>0</v>
      </c>
      <c r="CO594" s="55">
        <f t="shared" si="929"/>
        <v>4166</v>
      </c>
      <c r="CP594" s="55">
        <f t="shared" si="929"/>
        <v>0</v>
      </c>
      <c r="CQ594" s="55">
        <f t="shared" si="929"/>
        <v>0</v>
      </c>
      <c r="CR594" s="55">
        <f t="shared" si="929"/>
        <v>0</v>
      </c>
      <c r="CS594" s="55">
        <f t="shared" si="929"/>
        <v>0</v>
      </c>
      <c r="CT594" s="55">
        <f t="shared" si="929"/>
        <v>0</v>
      </c>
      <c r="CU594" s="55">
        <f t="shared" si="929"/>
        <v>0</v>
      </c>
      <c r="CV594" s="55">
        <f t="shared" si="929"/>
        <v>0</v>
      </c>
      <c r="CW594" s="55">
        <f t="shared" ref="CP594:DE595" si="930">CW595</f>
        <v>4166</v>
      </c>
      <c r="CX594" s="55">
        <f t="shared" si="930"/>
        <v>0</v>
      </c>
      <c r="CY594" s="55">
        <f t="shared" si="930"/>
        <v>0</v>
      </c>
      <c r="CZ594" s="55">
        <f t="shared" si="930"/>
        <v>0</v>
      </c>
      <c r="DA594" s="55">
        <f t="shared" si="930"/>
        <v>0</v>
      </c>
      <c r="DB594" s="55">
        <f t="shared" si="930"/>
        <v>0</v>
      </c>
      <c r="DC594" s="55">
        <f t="shared" si="930"/>
        <v>0</v>
      </c>
      <c r="DD594" s="55">
        <f t="shared" si="930"/>
        <v>0</v>
      </c>
      <c r="DE594" s="55">
        <f t="shared" si="930"/>
        <v>4166</v>
      </c>
      <c r="DF594" s="55">
        <f t="shared" ref="CX594:DF595" si="931">DF595</f>
        <v>0</v>
      </c>
    </row>
    <row r="595" spans="1:110" s="12" customFormat="1" ht="57" customHeight="1">
      <c r="A595" s="63" t="s">
        <v>530</v>
      </c>
      <c r="B595" s="64" t="s">
        <v>153</v>
      </c>
      <c r="C595" s="64" t="s">
        <v>134</v>
      </c>
      <c r="D595" s="65" t="s">
        <v>529</v>
      </c>
      <c r="E595" s="64"/>
      <c r="F595" s="55"/>
      <c r="G595" s="55"/>
      <c r="H595" s="55"/>
      <c r="I595" s="56"/>
      <c r="J595" s="55"/>
      <c r="K595" s="56"/>
      <c r="L595" s="56"/>
      <c r="M595" s="55"/>
      <c r="N595" s="55"/>
      <c r="O595" s="55"/>
      <c r="P595" s="55"/>
      <c r="Q595" s="55"/>
      <c r="R595" s="57"/>
      <c r="S595" s="57"/>
      <c r="T595" s="55"/>
      <c r="U595" s="55"/>
      <c r="V595" s="57"/>
      <c r="W595" s="57"/>
      <c r="X595" s="55"/>
      <c r="Y595" s="55"/>
      <c r="Z595" s="57"/>
      <c r="AA595" s="55"/>
      <c r="AB595" s="55"/>
      <c r="AC595" s="57"/>
      <c r="AD595" s="57"/>
      <c r="AE595" s="57"/>
      <c r="AF595" s="55"/>
      <c r="AG595" s="57"/>
      <c r="AH595" s="55"/>
      <c r="AI595" s="57"/>
      <c r="AJ595" s="57"/>
      <c r="AK595" s="55"/>
      <c r="AL595" s="55"/>
      <c r="AM595" s="55"/>
      <c r="AN595" s="55"/>
      <c r="AO595" s="57"/>
      <c r="AP595" s="57"/>
      <c r="AQ595" s="55"/>
      <c r="AR595" s="55"/>
      <c r="AS595" s="57"/>
      <c r="AT595" s="55"/>
      <c r="AU595" s="56"/>
      <c r="AV595" s="55"/>
      <c r="AW595" s="57"/>
      <c r="AX595" s="55"/>
      <c r="AY595" s="55"/>
      <c r="AZ595" s="55"/>
      <c r="BA595" s="57"/>
      <c r="BB595" s="57"/>
      <c r="BC595" s="57"/>
      <c r="BD595" s="57"/>
      <c r="BE595" s="55"/>
      <c r="BF595" s="55"/>
      <c r="BG595" s="55">
        <f>BG596</f>
        <v>5189</v>
      </c>
      <c r="BH595" s="55">
        <f t="shared" si="927"/>
        <v>0</v>
      </c>
      <c r="BI595" s="55">
        <f t="shared" si="927"/>
        <v>0</v>
      </c>
      <c r="BJ595" s="55">
        <f t="shared" si="927"/>
        <v>0</v>
      </c>
      <c r="BK595" s="55">
        <f t="shared" si="927"/>
        <v>0</v>
      </c>
      <c r="BL595" s="55">
        <f t="shared" si="927"/>
        <v>5189</v>
      </c>
      <c r="BM595" s="55">
        <f t="shared" si="927"/>
        <v>0</v>
      </c>
      <c r="BN595" s="55">
        <f t="shared" si="927"/>
        <v>-1023</v>
      </c>
      <c r="BO595" s="55">
        <f t="shared" si="927"/>
        <v>0</v>
      </c>
      <c r="BP595" s="55">
        <f t="shared" si="927"/>
        <v>0</v>
      </c>
      <c r="BQ595" s="55">
        <f t="shared" si="927"/>
        <v>0</v>
      </c>
      <c r="BR595" s="55">
        <f t="shared" si="927"/>
        <v>4166</v>
      </c>
      <c r="BS595" s="55">
        <f t="shared" si="927"/>
        <v>0</v>
      </c>
      <c r="BT595" s="55">
        <f t="shared" si="928"/>
        <v>0</v>
      </c>
      <c r="BU595" s="55">
        <f t="shared" si="928"/>
        <v>0</v>
      </c>
      <c r="BV595" s="55">
        <f t="shared" si="928"/>
        <v>0</v>
      </c>
      <c r="BW595" s="55">
        <f t="shared" si="928"/>
        <v>0</v>
      </c>
      <c r="BX595" s="55">
        <f t="shared" si="928"/>
        <v>0</v>
      </c>
      <c r="BY595" s="55">
        <f t="shared" si="928"/>
        <v>4166</v>
      </c>
      <c r="BZ595" s="55">
        <f t="shared" si="928"/>
        <v>0</v>
      </c>
      <c r="CA595" s="55">
        <f t="shared" si="928"/>
        <v>0</v>
      </c>
      <c r="CB595" s="55">
        <f t="shared" si="928"/>
        <v>0</v>
      </c>
      <c r="CC595" s="55">
        <f t="shared" si="928"/>
        <v>0</v>
      </c>
      <c r="CD595" s="55">
        <f t="shared" si="928"/>
        <v>0</v>
      </c>
      <c r="CE595" s="55">
        <f t="shared" si="928"/>
        <v>0</v>
      </c>
      <c r="CF595" s="55">
        <f t="shared" si="928"/>
        <v>4166</v>
      </c>
      <c r="CG595" s="55">
        <f t="shared" si="929"/>
        <v>0</v>
      </c>
      <c r="CH595" s="55">
        <f t="shared" si="929"/>
        <v>0</v>
      </c>
      <c r="CI595" s="55">
        <f t="shared" si="929"/>
        <v>0</v>
      </c>
      <c r="CJ595" s="55">
        <f t="shared" si="929"/>
        <v>0</v>
      </c>
      <c r="CK595" s="55"/>
      <c r="CL595" s="55"/>
      <c r="CM595" s="55">
        <f t="shared" si="929"/>
        <v>0</v>
      </c>
      <c r="CN595" s="55">
        <f t="shared" si="929"/>
        <v>0</v>
      </c>
      <c r="CO595" s="55">
        <f t="shared" si="929"/>
        <v>4166</v>
      </c>
      <c r="CP595" s="55">
        <f t="shared" si="930"/>
        <v>0</v>
      </c>
      <c r="CQ595" s="55">
        <f t="shared" si="930"/>
        <v>0</v>
      </c>
      <c r="CR595" s="55">
        <f t="shared" si="930"/>
        <v>0</v>
      </c>
      <c r="CS595" s="55">
        <f t="shared" si="930"/>
        <v>0</v>
      </c>
      <c r="CT595" s="55">
        <f t="shared" si="930"/>
        <v>0</v>
      </c>
      <c r="CU595" s="55">
        <f t="shared" si="930"/>
        <v>0</v>
      </c>
      <c r="CV595" s="55">
        <f t="shared" si="930"/>
        <v>0</v>
      </c>
      <c r="CW595" s="55">
        <f t="shared" si="930"/>
        <v>4166</v>
      </c>
      <c r="CX595" s="55">
        <f t="shared" si="931"/>
        <v>0</v>
      </c>
      <c r="CY595" s="55">
        <f t="shared" si="931"/>
        <v>0</v>
      </c>
      <c r="CZ595" s="55">
        <f t="shared" si="931"/>
        <v>0</v>
      </c>
      <c r="DA595" s="55">
        <f t="shared" si="931"/>
        <v>0</v>
      </c>
      <c r="DB595" s="55">
        <f t="shared" si="931"/>
        <v>0</v>
      </c>
      <c r="DC595" s="55">
        <f t="shared" si="931"/>
        <v>0</v>
      </c>
      <c r="DD595" s="55">
        <f t="shared" si="931"/>
        <v>0</v>
      </c>
      <c r="DE595" s="55">
        <f t="shared" si="931"/>
        <v>4166</v>
      </c>
      <c r="DF595" s="55">
        <f t="shared" si="931"/>
        <v>0</v>
      </c>
    </row>
    <row r="596" spans="1:110" s="12" customFormat="1" ht="96.75" customHeight="1">
      <c r="A596" s="63" t="s">
        <v>283</v>
      </c>
      <c r="B596" s="64" t="s">
        <v>153</v>
      </c>
      <c r="C596" s="64" t="s">
        <v>134</v>
      </c>
      <c r="D596" s="65" t="s">
        <v>529</v>
      </c>
      <c r="E596" s="64" t="s">
        <v>158</v>
      </c>
      <c r="F596" s="55"/>
      <c r="G596" s="55"/>
      <c r="H596" s="55"/>
      <c r="I596" s="56"/>
      <c r="J596" s="55"/>
      <c r="K596" s="56"/>
      <c r="L596" s="56"/>
      <c r="M596" s="55"/>
      <c r="N596" s="55"/>
      <c r="O596" s="55"/>
      <c r="P596" s="55"/>
      <c r="Q596" s="55"/>
      <c r="R596" s="57"/>
      <c r="S596" s="57"/>
      <c r="T596" s="55"/>
      <c r="U596" s="55"/>
      <c r="V596" s="57"/>
      <c r="W596" s="57"/>
      <c r="X596" s="55"/>
      <c r="Y596" s="55"/>
      <c r="Z596" s="57"/>
      <c r="AA596" s="55"/>
      <c r="AB596" s="55"/>
      <c r="AC596" s="57"/>
      <c r="AD596" s="57"/>
      <c r="AE596" s="57"/>
      <c r="AF596" s="55"/>
      <c r="AG596" s="57"/>
      <c r="AH596" s="55"/>
      <c r="AI596" s="57"/>
      <c r="AJ596" s="57"/>
      <c r="AK596" s="55"/>
      <c r="AL596" s="55"/>
      <c r="AM596" s="55"/>
      <c r="AN596" s="55"/>
      <c r="AO596" s="57"/>
      <c r="AP596" s="57"/>
      <c r="AQ596" s="55"/>
      <c r="AR596" s="55"/>
      <c r="AS596" s="57"/>
      <c r="AT596" s="55"/>
      <c r="AU596" s="56"/>
      <c r="AV596" s="55"/>
      <c r="AW596" s="57"/>
      <c r="AX596" s="55"/>
      <c r="AY596" s="55"/>
      <c r="AZ596" s="55"/>
      <c r="BA596" s="57"/>
      <c r="BB596" s="57"/>
      <c r="BC596" s="57"/>
      <c r="BD596" s="57"/>
      <c r="BE596" s="55"/>
      <c r="BF596" s="55"/>
      <c r="BG596" s="55">
        <v>5189</v>
      </c>
      <c r="BH596" s="55"/>
      <c r="BI596" s="58"/>
      <c r="BJ596" s="58"/>
      <c r="BK596" s="58"/>
      <c r="BL596" s="55">
        <f>BE596+BG596+BH596+BI596+BJ596+BK596</f>
        <v>5189</v>
      </c>
      <c r="BM596" s="55">
        <f>BF596+BK596</f>
        <v>0</v>
      </c>
      <c r="BN596" s="55">
        <v>-1023</v>
      </c>
      <c r="BO596" s="57"/>
      <c r="BP596" s="57"/>
      <c r="BQ596" s="57"/>
      <c r="BR596" s="55">
        <f>BL596+BN596+BO596+BP596+BQ596</f>
        <v>4166</v>
      </c>
      <c r="BS596" s="55">
        <f>BM596+BQ596</f>
        <v>0</v>
      </c>
      <c r="BT596" s="55"/>
      <c r="BU596" s="55"/>
      <c r="BV596" s="55"/>
      <c r="BW596" s="55"/>
      <c r="BX596" s="55"/>
      <c r="BY596" s="55">
        <f>BR596+BT596+BU596+BV596+BW596+BX596</f>
        <v>4166</v>
      </c>
      <c r="BZ596" s="55">
        <f>BS596+BX596</f>
        <v>0</v>
      </c>
      <c r="CA596" s="57"/>
      <c r="CB596" s="57"/>
      <c r="CC596" s="57"/>
      <c r="CD596" s="57"/>
      <c r="CE596" s="57"/>
      <c r="CF596" s="55">
        <f>BY596+CA596+CB596+CC596+CE596</f>
        <v>4166</v>
      </c>
      <c r="CG596" s="55">
        <f>BZ596+CE596</f>
        <v>0</v>
      </c>
      <c r="CH596" s="57"/>
      <c r="CI596" s="57"/>
      <c r="CJ596" s="57"/>
      <c r="CK596" s="57"/>
      <c r="CL596" s="57"/>
      <c r="CM596" s="57"/>
      <c r="CN596" s="57"/>
      <c r="CO596" s="55">
        <f>CF596+CH596+CI596+CJ596+CM596+CN596</f>
        <v>4166</v>
      </c>
      <c r="CP596" s="55">
        <f>CG596+CN596</f>
        <v>0</v>
      </c>
      <c r="CQ596" s="55"/>
      <c r="CR596" s="57"/>
      <c r="CS596" s="57"/>
      <c r="CT596" s="57"/>
      <c r="CU596" s="57"/>
      <c r="CV596" s="57"/>
      <c r="CW596" s="55">
        <f>CO596+CQ596+CR596+CS596+CT596+CU596+CV596</f>
        <v>4166</v>
      </c>
      <c r="CX596" s="55">
        <f>CP596+CV596</f>
        <v>0</v>
      </c>
      <c r="CY596" s="55"/>
      <c r="CZ596" s="57"/>
      <c r="DA596" s="57"/>
      <c r="DB596" s="57"/>
      <c r="DC596" s="57"/>
      <c r="DD596" s="57"/>
      <c r="DE596" s="55">
        <f>CW596+CY596+CZ596+DA596+DB596+DC596+DD596</f>
        <v>4166</v>
      </c>
      <c r="DF596" s="55">
        <f>CX596+DD596</f>
        <v>0</v>
      </c>
    </row>
    <row r="597" spans="1:110" s="12" customFormat="1" ht="18" customHeight="1">
      <c r="A597" s="63"/>
      <c r="B597" s="64"/>
      <c r="C597" s="64"/>
      <c r="D597" s="65"/>
      <c r="E597" s="64"/>
      <c r="F597" s="55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5"/>
      <c r="AL597" s="55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8"/>
      <c r="BH597" s="58"/>
      <c r="BI597" s="58"/>
      <c r="BJ597" s="58"/>
      <c r="BK597" s="58"/>
      <c r="BL597" s="58"/>
      <c r="BM597" s="58"/>
      <c r="BN597" s="57"/>
      <c r="BO597" s="57"/>
      <c r="BP597" s="57"/>
      <c r="BQ597" s="57"/>
      <c r="BR597" s="57"/>
      <c r="BS597" s="57"/>
      <c r="BT597" s="55"/>
      <c r="BU597" s="55"/>
      <c r="BV597" s="55"/>
      <c r="BW597" s="55"/>
      <c r="BX597" s="55"/>
      <c r="BY597" s="55"/>
      <c r="BZ597" s="55"/>
      <c r="CA597" s="57"/>
      <c r="CB597" s="57"/>
      <c r="CC597" s="57"/>
      <c r="CD597" s="57"/>
      <c r="CE597" s="57"/>
      <c r="CF597" s="57"/>
      <c r="CG597" s="57"/>
      <c r="CH597" s="57"/>
      <c r="CI597" s="57"/>
      <c r="CJ597" s="57"/>
      <c r="CK597" s="57"/>
      <c r="CL597" s="57"/>
      <c r="CM597" s="57"/>
      <c r="CN597" s="57"/>
      <c r="CO597" s="57"/>
      <c r="CP597" s="57"/>
      <c r="CQ597" s="57"/>
      <c r="CR597" s="57"/>
      <c r="CS597" s="57"/>
      <c r="CT597" s="57"/>
      <c r="CU597" s="57"/>
      <c r="CV597" s="57"/>
      <c r="CW597" s="57"/>
      <c r="CX597" s="57"/>
      <c r="CY597" s="57"/>
      <c r="CZ597" s="57"/>
      <c r="DA597" s="57"/>
      <c r="DB597" s="57"/>
      <c r="DC597" s="57"/>
      <c r="DD597" s="57"/>
      <c r="DE597" s="57"/>
      <c r="DF597" s="57"/>
    </row>
    <row r="598" spans="1:110" s="9" customFormat="1" ht="18.75">
      <c r="A598" s="49" t="s">
        <v>177</v>
      </c>
      <c r="B598" s="50" t="s">
        <v>153</v>
      </c>
      <c r="C598" s="50" t="s">
        <v>135</v>
      </c>
      <c r="D598" s="61"/>
      <c r="E598" s="50"/>
      <c r="F598" s="62">
        <f t="shared" ref="F598:O598" si="932">F601+F599</f>
        <v>176479</v>
      </c>
      <c r="G598" s="62">
        <f t="shared" si="932"/>
        <v>81172</v>
      </c>
      <c r="H598" s="62">
        <f t="shared" si="932"/>
        <v>257651</v>
      </c>
      <c r="I598" s="62">
        <f t="shared" si="932"/>
        <v>0</v>
      </c>
      <c r="J598" s="62">
        <f t="shared" si="932"/>
        <v>275294</v>
      </c>
      <c r="K598" s="62">
        <f t="shared" si="932"/>
        <v>0</v>
      </c>
      <c r="L598" s="62">
        <f t="shared" si="932"/>
        <v>0</v>
      </c>
      <c r="M598" s="62">
        <f t="shared" si="932"/>
        <v>275294</v>
      </c>
      <c r="N598" s="62">
        <f t="shared" si="932"/>
        <v>-151829</v>
      </c>
      <c r="O598" s="62">
        <f t="shared" si="932"/>
        <v>123465</v>
      </c>
      <c r="P598" s="62">
        <f t="shared" ref="P598:U598" si="933">P601+P599</f>
        <v>0</v>
      </c>
      <c r="Q598" s="62">
        <f t="shared" si="933"/>
        <v>121078</v>
      </c>
      <c r="R598" s="62">
        <f t="shared" si="933"/>
        <v>-669</v>
      </c>
      <c r="S598" s="62">
        <f t="shared" si="933"/>
        <v>0</v>
      </c>
      <c r="T598" s="62">
        <f t="shared" si="933"/>
        <v>122796</v>
      </c>
      <c r="U598" s="62">
        <f t="shared" si="933"/>
        <v>121078</v>
      </c>
      <c r="V598" s="62">
        <f t="shared" ref="V598:AB598" si="934">V601+V599</f>
        <v>0</v>
      </c>
      <c r="W598" s="62">
        <f t="shared" si="934"/>
        <v>0</v>
      </c>
      <c r="X598" s="62">
        <f t="shared" si="934"/>
        <v>122796</v>
      </c>
      <c r="Y598" s="62">
        <f t="shared" si="934"/>
        <v>121078</v>
      </c>
      <c r="Z598" s="62">
        <f t="shared" si="934"/>
        <v>0</v>
      </c>
      <c r="AA598" s="62">
        <f t="shared" si="934"/>
        <v>122796</v>
      </c>
      <c r="AB598" s="62">
        <f t="shared" si="934"/>
        <v>121078</v>
      </c>
      <c r="AC598" s="62">
        <f>AC601+AC599</f>
        <v>0</v>
      </c>
      <c r="AD598" s="62">
        <f>AD601+AD599</f>
        <v>0</v>
      </c>
      <c r="AE598" s="62"/>
      <c r="AF598" s="62">
        <f t="shared" ref="AF598:AM598" si="935">AF601+AF599</f>
        <v>122796</v>
      </c>
      <c r="AG598" s="62">
        <f t="shared" si="935"/>
        <v>0</v>
      </c>
      <c r="AH598" s="62">
        <f t="shared" si="935"/>
        <v>121078</v>
      </c>
      <c r="AI598" s="62">
        <f t="shared" si="935"/>
        <v>0</v>
      </c>
      <c r="AJ598" s="62">
        <f t="shared" si="935"/>
        <v>0</v>
      </c>
      <c r="AK598" s="62">
        <f t="shared" si="935"/>
        <v>122796</v>
      </c>
      <c r="AL598" s="62">
        <f t="shared" si="935"/>
        <v>0</v>
      </c>
      <c r="AM598" s="62">
        <f t="shared" si="935"/>
        <v>36771</v>
      </c>
      <c r="AN598" s="62">
        <f t="shared" ref="AN598:BS598" si="936">AN601+AN599</f>
        <v>159567</v>
      </c>
      <c r="AO598" s="62">
        <f t="shared" si="936"/>
        <v>0</v>
      </c>
      <c r="AP598" s="62">
        <f t="shared" si="936"/>
        <v>0</v>
      </c>
      <c r="AQ598" s="62">
        <f t="shared" si="936"/>
        <v>159567</v>
      </c>
      <c r="AR598" s="62">
        <f t="shared" si="936"/>
        <v>0</v>
      </c>
      <c r="AS598" s="62">
        <f t="shared" si="936"/>
        <v>0</v>
      </c>
      <c r="AT598" s="62">
        <f t="shared" si="936"/>
        <v>159567</v>
      </c>
      <c r="AU598" s="62">
        <f t="shared" si="936"/>
        <v>0</v>
      </c>
      <c r="AV598" s="62">
        <f t="shared" si="936"/>
        <v>0</v>
      </c>
      <c r="AW598" s="62">
        <f t="shared" si="936"/>
        <v>0</v>
      </c>
      <c r="AX598" s="62">
        <f t="shared" si="936"/>
        <v>0</v>
      </c>
      <c r="AY598" s="62">
        <f t="shared" si="936"/>
        <v>159567</v>
      </c>
      <c r="AZ598" s="62">
        <f t="shared" si="936"/>
        <v>0</v>
      </c>
      <c r="BA598" s="62">
        <f t="shared" si="936"/>
        <v>-549</v>
      </c>
      <c r="BB598" s="62">
        <f t="shared" si="936"/>
        <v>0</v>
      </c>
      <c r="BC598" s="62">
        <f t="shared" si="936"/>
        <v>-8148</v>
      </c>
      <c r="BD598" s="62">
        <f t="shared" si="936"/>
        <v>0</v>
      </c>
      <c r="BE598" s="62">
        <f t="shared" si="936"/>
        <v>150870</v>
      </c>
      <c r="BF598" s="62">
        <f t="shared" si="936"/>
        <v>0</v>
      </c>
      <c r="BG598" s="62">
        <f t="shared" si="936"/>
        <v>0</v>
      </c>
      <c r="BH598" s="62">
        <f t="shared" si="936"/>
        <v>-968</v>
      </c>
      <c r="BI598" s="62">
        <f t="shared" si="936"/>
        <v>0</v>
      </c>
      <c r="BJ598" s="62">
        <f t="shared" si="936"/>
        <v>0</v>
      </c>
      <c r="BK598" s="62">
        <f t="shared" si="936"/>
        <v>0</v>
      </c>
      <c r="BL598" s="62">
        <f t="shared" si="936"/>
        <v>149902</v>
      </c>
      <c r="BM598" s="62">
        <f t="shared" si="936"/>
        <v>0</v>
      </c>
      <c r="BN598" s="62">
        <f t="shared" si="936"/>
        <v>0</v>
      </c>
      <c r="BO598" s="62">
        <f t="shared" si="936"/>
        <v>1621</v>
      </c>
      <c r="BP598" s="62">
        <f t="shared" si="936"/>
        <v>522</v>
      </c>
      <c r="BQ598" s="62">
        <f t="shared" si="936"/>
        <v>0</v>
      </c>
      <c r="BR598" s="62">
        <f t="shared" si="936"/>
        <v>152045</v>
      </c>
      <c r="BS598" s="62">
        <f t="shared" si="936"/>
        <v>0</v>
      </c>
      <c r="BT598" s="62">
        <f t="shared" ref="BT598:BY598" si="937">BT601+BT599</f>
        <v>-50</v>
      </c>
      <c r="BU598" s="62">
        <f t="shared" si="937"/>
        <v>0</v>
      </c>
      <c r="BV598" s="62">
        <f t="shared" si="937"/>
        <v>-606</v>
      </c>
      <c r="BW598" s="62">
        <f t="shared" si="937"/>
        <v>1090</v>
      </c>
      <c r="BX598" s="62">
        <f t="shared" si="937"/>
        <v>0</v>
      </c>
      <c r="BY598" s="62">
        <f t="shared" si="937"/>
        <v>152479</v>
      </c>
      <c r="BZ598" s="62">
        <f t="shared" ref="BZ598:CF598" si="938">BZ601+BZ599</f>
        <v>0</v>
      </c>
      <c r="CA598" s="62">
        <f t="shared" si="938"/>
        <v>652</v>
      </c>
      <c r="CB598" s="62">
        <f t="shared" si="938"/>
        <v>-13</v>
      </c>
      <c r="CC598" s="62">
        <f t="shared" si="938"/>
        <v>0</v>
      </c>
      <c r="CD598" s="62">
        <f>CD601+CD599</f>
        <v>1443</v>
      </c>
      <c r="CE598" s="62">
        <f t="shared" si="938"/>
        <v>0</v>
      </c>
      <c r="CF598" s="62">
        <f t="shared" si="938"/>
        <v>154561</v>
      </c>
      <c r="CG598" s="62">
        <f t="shared" ref="CG598:CO598" si="939">CG601+CG599</f>
        <v>0</v>
      </c>
      <c r="CH598" s="62">
        <f t="shared" si="939"/>
        <v>3268</v>
      </c>
      <c r="CI598" s="62">
        <f t="shared" si="939"/>
        <v>-154</v>
      </c>
      <c r="CJ598" s="62">
        <f t="shared" si="939"/>
        <v>0</v>
      </c>
      <c r="CK598" s="62">
        <f t="shared" si="939"/>
        <v>-1141</v>
      </c>
      <c r="CL598" s="62">
        <f t="shared" si="939"/>
        <v>0</v>
      </c>
      <c r="CM598" s="62">
        <f t="shared" si="939"/>
        <v>0</v>
      </c>
      <c r="CN598" s="62">
        <f t="shared" si="939"/>
        <v>0</v>
      </c>
      <c r="CO598" s="62">
        <f t="shared" si="939"/>
        <v>156534</v>
      </c>
      <c r="CP598" s="62">
        <f t="shared" ref="CP598:CW598" si="940">CP601+CP599</f>
        <v>0</v>
      </c>
      <c r="CQ598" s="62">
        <f t="shared" si="940"/>
        <v>0</v>
      </c>
      <c r="CR598" s="62">
        <f t="shared" si="940"/>
        <v>-14</v>
      </c>
      <c r="CS598" s="62">
        <f t="shared" si="940"/>
        <v>0</v>
      </c>
      <c r="CT598" s="62">
        <f t="shared" si="940"/>
        <v>0</v>
      </c>
      <c r="CU598" s="62">
        <f t="shared" si="940"/>
        <v>0</v>
      </c>
      <c r="CV598" s="62">
        <f t="shared" si="940"/>
        <v>0</v>
      </c>
      <c r="CW598" s="62">
        <f t="shared" si="940"/>
        <v>156520</v>
      </c>
      <c r="CX598" s="62">
        <f t="shared" ref="CX598:DF598" si="941">CX601+CX599</f>
        <v>0</v>
      </c>
      <c r="CY598" s="62">
        <f t="shared" si="941"/>
        <v>0</v>
      </c>
      <c r="CZ598" s="62">
        <f t="shared" si="941"/>
        <v>-4</v>
      </c>
      <c r="DA598" s="62">
        <f t="shared" si="941"/>
        <v>0</v>
      </c>
      <c r="DB598" s="62">
        <f t="shared" si="941"/>
        <v>0</v>
      </c>
      <c r="DC598" s="62">
        <f t="shared" si="941"/>
        <v>0</v>
      </c>
      <c r="DD598" s="62">
        <f t="shared" si="941"/>
        <v>0</v>
      </c>
      <c r="DE598" s="62">
        <f t="shared" si="941"/>
        <v>156516</v>
      </c>
      <c r="DF598" s="62">
        <f t="shared" si="941"/>
        <v>0</v>
      </c>
    </row>
    <row r="599" spans="1:110" s="9" customFormat="1" ht="61.5" customHeight="1">
      <c r="A599" s="63" t="s">
        <v>157</v>
      </c>
      <c r="B599" s="64" t="s">
        <v>153</v>
      </c>
      <c r="C599" s="64" t="s">
        <v>135</v>
      </c>
      <c r="D599" s="65" t="s">
        <v>42</v>
      </c>
      <c r="E599" s="64"/>
      <c r="F599" s="66">
        <f t="shared" ref="F599:AO599" si="942">F600</f>
        <v>0</v>
      </c>
      <c r="G599" s="66">
        <f t="shared" si="942"/>
        <v>7008</v>
      </c>
      <c r="H599" s="66">
        <f t="shared" si="942"/>
        <v>7008</v>
      </c>
      <c r="I599" s="66">
        <f t="shared" si="942"/>
        <v>0</v>
      </c>
      <c r="J599" s="66">
        <f t="shared" si="942"/>
        <v>0</v>
      </c>
      <c r="K599" s="66">
        <f t="shared" si="942"/>
        <v>0</v>
      </c>
      <c r="L599" s="66">
        <f t="shared" si="942"/>
        <v>0</v>
      </c>
      <c r="M599" s="66">
        <f t="shared" si="942"/>
        <v>0</v>
      </c>
      <c r="N599" s="66">
        <f t="shared" si="942"/>
        <v>3000</v>
      </c>
      <c r="O599" s="66">
        <f t="shared" si="942"/>
        <v>3000</v>
      </c>
      <c r="P599" s="66">
        <f t="shared" si="942"/>
        <v>0</v>
      </c>
      <c r="Q599" s="66">
        <f t="shared" si="942"/>
        <v>2500</v>
      </c>
      <c r="R599" s="66">
        <f t="shared" si="942"/>
        <v>-669</v>
      </c>
      <c r="S599" s="66">
        <f t="shared" si="942"/>
        <v>0</v>
      </c>
      <c r="T599" s="66">
        <f t="shared" si="942"/>
        <v>2331</v>
      </c>
      <c r="U599" s="66">
        <f t="shared" si="942"/>
        <v>2500</v>
      </c>
      <c r="V599" s="66">
        <f t="shared" si="942"/>
        <v>0</v>
      </c>
      <c r="W599" s="66">
        <f t="shared" si="942"/>
        <v>0</v>
      </c>
      <c r="X599" s="66">
        <f t="shared" si="942"/>
        <v>2331</v>
      </c>
      <c r="Y599" s="66">
        <f t="shared" si="942"/>
        <v>2500</v>
      </c>
      <c r="Z599" s="66">
        <f t="shared" si="942"/>
        <v>0</v>
      </c>
      <c r="AA599" s="66">
        <f t="shared" si="942"/>
        <v>2331</v>
      </c>
      <c r="AB599" s="66">
        <f t="shared" si="942"/>
        <v>2500</v>
      </c>
      <c r="AC599" s="66">
        <f t="shared" si="942"/>
        <v>0</v>
      </c>
      <c r="AD599" s="66">
        <f t="shared" si="942"/>
        <v>0</v>
      </c>
      <c r="AE599" s="66"/>
      <c r="AF599" s="66">
        <f t="shared" si="942"/>
        <v>2331</v>
      </c>
      <c r="AG599" s="66">
        <f t="shared" si="942"/>
        <v>0</v>
      </c>
      <c r="AH599" s="66">
        <f t="shared" si="942"/>
        <v>2500</v>
      </c>
      <c r="AI599" s="66">
        <f t="shared" si="942"/>
        <v>0</v>
      </c>
      <c r="AJ599" s="66">
        <f t="shared" si="942"/>
        <v>0</v>
      </c>
      <c r="AK599" s="66">
        <f t="shared" si="942"/>
        <v>2331</v>
      </c>
      <c r="AL599" s="66">
        <f t="shared" si="942"/>
        <v>0</v>
      </c>
      <c r="AM599" s="66">
        <f t="shared" si="942"/>
        <v>-2331</v>
      </c>
      <c r="AN599" s="66">
        <f t="shared" si="942"/>
        <v>0</v>
      </c>
      <c r="AO599" s="66">
        <f t="shared" si="942"/>
        <v>0</v>
      </c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8"/>
      <c r="BH599" s="48"/>
      <c r="BI599" s="48"/>
      <c r="BJ599" s="48"/>
      <c r="BK599" s="48"/>
      <c r="BL599" s="48"/>
      <c r="BM599" s="48"/>
      <c r="BN599" s="47"/>
      <c r="BO599" s="55">
        <f>BO600</f>
        <v>1000</v>
      </c>
      <c r="BP599" s="55">
        <f>BP600</f>
        <v>0</v>
      </c>
      <c r="BQ599" s="55">
        <f>BQ600</f>
        <v>0</v>
      </c>
      <c r="BR599" s="55">
        <f>BR600</f>
        <v>1000</v>
      </c>
      <c r="BS599" s="47">
        <f>BS600</f>
        <v>0</v>
      </c>
      <c r="BT599" s="46"/>
      <c r="BU599" s="46"/>
      <c r="BV599" s="46"/>
      <c r="BW599" s="46"/>
      <c r="BX599" s="46"/>
      <c r="BY599" s="55">
        <f>BY600</f>
        <v>1000</v>
      </c>
      <c r="BZ599" s="55">
        <f t="shared" ref="BZ599:DF599" si="943">BZ600</f>
        <v>0</v>
      </c>
      <c r="CA599" s="55">
        <f t="shared" si="943"/>
        <v>0</v>
      </c>
      <c r="CB599" s="55">
        <f t="shared" si="943"/>
        <v>0</v>
      </c>
      <c r="CC599" s="55">
        <f t="shared" si="943"/>
        <v>0</v>
      </c>
      <c r="CD599" s="55">
        <f t="shared" si="943"/>
        <v>0</v>
      </c>
      <c r="CE599" s="55">
        <f t="shared" si="943"/>
        <v>0</v>
      </c>
      <c r="CF599" s="55">
        <f t="shared" si="943"/>
        <v>1000</v>
      </c>
      <c r="CG599" s="55">
        <f t="shared" si="943"/>
        <v>0</v>
      </c>
      <c r="CH599" s="55">
        <f t="shared" si="943"/>
        <v>2977</v>
      </c>
      <c r="CI599" s="55">
        <f t="shared" si="943"/>
        <v>0</v>
      </c>
      <c r="CJ599" s="55">
        <f t="shared" si="943"/>
        <v>0</v>
      </c>
      <c r="CK599" s="55"/>
      <c r="CL599" s="55"/>
      <c r="CM599" s="55">
        <f t="shared" si="943"/>
        <v>0</v>
      </c>
      <c r="CN599" s="55">
        <f t="shared" si="943"/>
        <v>0</v>
      </c>
      <c r="CO599" s="55">
        <f t="shared" si="943"/>
        <v>3977</v>
      </c>
      <c r="CP599" s="55">
        <f t="shared" si="943"/>
        <v>0</v>
      </c>
      <c r="CQ599" s="55">
        <f t="shared" si="943"/>
        <v>0</v>
      </c>
      <c r="CR599" s="55">
        <f t="shared" si="943"/>
        <v>0</v>
      </c>
      <c r="CS599" s="55">
        <f t="shared" si="943"/>
        <v>0</v>
      </c>
      <c r="CT599" s="55">
        <f t="shared" si="943"/>
        <v>0</v>
      </c>
      <c r="CU599" s="55">
        <f t="shared" si="943"/>
        <v>0</v>
      </c>
      <c r="CV599" s="55">
        <f t="shared" si="943"/>
        <v>0</v>
      </c>
      <c r="CW599" s="55">
        <f t="shared" si="943"/>
        <v>3977</v>
      </c>
      <c r="CX599" s="55">
        <f t="shared" si="943"/>
        <v>0</v>
      </c>
      <c r="CY599" s="55">
        <f t="shared" si="943"/>
        <v>0</v>
      </c>
      <c r="CZ599" s="55">
        <f t="shared" si="943"/>
        <v>0</v>
      </c>
      <c r="DA599" s="55">
        <f t="shared" si="943"/>
        <v>0</v>
      </c>
      <c r="DB599" s="55">
        <f t="shared" si="943"/>
        <v>0</v>
      </c>
      <c r="DC599" s="55">
        <f t="shared" si="943"/>
        <v>0</v>
      </c>
      <c r="DD599" s="55">
        <f t="shared" si="943"/>
        <v>0</v>
      </c>
      <c r="DE599" s="55">
        <f t="shared" si="943"/>
        <v>3977</v>
      </c>
      <c r="DF599" s="55">
        <f t="shared" si="943"/>
        <v>0</v>
      </c>
    </row>
    <row r="600" spans="1:110" s="9" customFormat="1" ht="84" customHeight="1">
      <c r="A600" s="63" t="s">
        <v>283</v>
      </c>
      <c r="B600" s="64" t="s">
        <v>153</v>
      </c>
      <c r="C600" s="64" t="s">
        <v>135</v>
      </c>
      <c r="D600" s="65" t="s">
        <v>42</v>
      </c>
      <c r="E600" s="64" t="s">
        <v>158</v>
      </c>
      <c r="F600" s="55"/>
      <c r="G600" s="55">
        <f>H600-F600</f>
        <v>7008</v>
      </c>
      <c r="H600" s="55">
        <v>7008</v>
      </c>
      <c r="I600" s="60"/>
      <c r="J600" s="60"/>
      <c r="K600" s="60"/>
      <c r="L600" s="60"/>
      <c r="M600" s="55"/>
      <c r="N600" s="55">
        <f>O600-M600</f>
        <v>3000</v>
      </c>
      <c r="O600" s="55">
        <v>3000</v>
      </c>
      <c r="P600" s="55"/>
      <c r="Q600" s="55">
        <v>2500</v>
      </c>
      <c r="R600" s="56">
        <v>-669</v>
      </c>
      <c r="S600" s="47"/>
      <c r="T600" s="55">
        <f>O600+R600</f>
        <v>2331</v>
      </c>
      <c r="U600" s="55">
        <f>Q600+S600</f>
        <v>2500</v>
      </c>
      <c r="V600" s="47"/>
      <c r="W600" s="47"/>
      <c r="X600" s="55">
        <f>T600+V600</f>
        <v>2331</v>
      </c>
      <c r="Y600" s="55">
        <f>U600+W600</f>
        <v>2500</v>
      </c>
      <c r="Z600" s="47"/>
      <c r="AA600" s="55">
        <f>X600+Z600</f>
        <v>2331</v>
      </c>
      <c r="AB600" s="55">
        <f>Y600</f>
        <v>2500</v>
      </c>
      <c r="AC600" s="47"/>
      <c r="AD600" s="47"/>
      <c r="AE600" s="47"/>
      <c r="AF600" s="55">
        <f>AA600+AC600</f>
        <v>2331</v>
      </c>
      <c r="AG600" s="47"/>
      <c r="AH600" s="55">
        <f>AB600</f>
        <v>2500</v>
      </c>
      <c r="AI600" s="47"/>
      <c r="AJ600" s="47"/>
      <c r="AK600" s="55">
        <f>AF600+AI600</f>
        <v>2331</v>
      </c>
      <c r="AL600" s="55">
        <f>AG600</f>
        <v>0</v>
      </c>
      <c r="AM600" s="55">
        <f>AN600-AK600</f>
        <v>-2331</v>
      </c>
      <c r="AN600" s="5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8"/>
      <c r="BH600" s="48"/>
      <c r="BI600" s="48"/>
      <c r="BJ600" s="48"/>
      <c r="BK600" s="48"/>
      <c r="BL600" s="48"/>
      <c r="BM600" s="48"/>
      <c r="BN600" s="47"/>
      <c r="BO600" s="55">
        <v>1000</v>
      </c>
      <c r="BP600" s="47"/>
      <c r="BQ600" s="47"/>
      <c r="BR600" s="55">
        <f>BL600+BN600+BO600+BP600+BQ600</f>
        <v>1000</v>
      </c>
      <c r="BS600" s="55">
        <f>BM600+BQ600</f>
        <v>0</v>
      </c>
      <c r="BT600" s="46"/>
      <c r="BU600" s="46"/>
      <c r="BV600" s="46"/>
      <c r="BW600" s="46"/>
      <c r="BX600" s="46"/>
      <c r="BY600" s="55">
        <f>BR600+BT600+BU600+BV600+BW600+BX600</f>
        <v>1000</v>
      </c>
      <c r="BZ600" s="55">
        <f>BS600+BX600</f>
        <v>0</v>
      </c>
      <c r="CA600" s="47"/>
      <c r="CB600" s="47"/>
      <c r="CC600" s="47"/>
      <c r="CD600" s="47"/>
      <c r="CE600" s="47"/>
      <c r="CF600" s="55">
        <f>BY600+CA600+CB600+CC600+CE600</f>
        <v>1000</v>
      </c>
      <c r="CG600" s="55">
        <f>BZ600+CE600</f>
        <v>0</v>
      </c>
      <c r="CH600" s="55">
        <v>2977</v>
      </c>
      <c r="CI600" s="47"/>
      <c r="CJ600" s="47"/>
      <c r="CK600" s="47"/>
      <c r="CL600" s="47"/>
      <c r="CM600" s="47"/>
      <c r="CN600" s="47"/>
      <c r="CO600" s="55">
        <f>CF600+CH600+CI600+CJ600+CM600+CN600</f>
        <v>3977</v>
      </c>
      <c r="CP600" s="55">
        <f>CG600+CN600</f>
        <v>0</v>
      </c>
      <c r="CQ600" s="55"/>
      <c r="CR600" s="47"/>
      <c r="CS600" s="47"/>
      <c r="CT600" s="47"/>
      <c r="CU600" s="47"/>
      <c r="CV600" s="47"/>
      <c r="CW600" s="55">
        <f>CO600+CQ600+CR600+CS600+CT600+CU600+CV600</f>
        <v>3977</v>
      </c>
      <c r="CX600" s="55">
        <f>CP600+CV600</f>
        <v>0</v>
      </c>
      <c r="CY600" s="55"/>
      <c r="CZ600" s="47"/>
      <c r="DA600" s="47"/>
      <c r="DB600" s="47"/>
      <c r="DC600" s="47"/>
      <c r="DD600" s="47"/>
      <c r="DE600" s="55">
        <f>CW600+CY600+CZ600+DA600+DB600+DC600+DD600</f>
        <v>3977</v>
      </c>
      <c r="DF600" s="55">
        <f>CX600+DD600</f>
        <v>0</v>
      </c>
    </row>
    <row r="601" spans="1:110" s="11" customFormat="1" ht="32.25" customHeight="1">
      <c r="A601" s="63" t="s">
        <v>107</v>
      </c>
      <c r="B601" s="64" t="s">
        <v>153</v>
      </c>
      <c r="C601" s="64" t="s">
        <v>135</v>
      </c>
      <c r="D601" s="65" t="s">
        <v>108</v>
      </c>
      <c r="E601" s="64"/>
      <c r="F601" s="66">
        <f t="shared" ref="F601:BQ601" si="944">F602</f>
        <v>176479</v>
      </c>
      <c r="G601" s="66">
        <f t="shared" si="944"/>
        <v>74164</v>
      </c>
      <c r="H601" s="66">
        <f t="shared" si="944"/>
        <v>250643</v>
      </c>
      <c r="I601" s="66">
        <f t="shared" si="944"/>
        <v>0</v>
      </c>
      <c r="J601" s="66">
        <f t="shared" si="944"/>
        <v>275294</v>
      </c>
      <c r="K601" s="66">
        <f t="shared" si="944"/>
        <v>0</v>
      </c>
      <c r="L601" s="66">
        <f t="shared" si="944"/>
        <v>0</v>
      </c>
      <c r="M601" s="66">
        <f t="shared" si="944"/>
        <v>275294</v>
      </c>
      <c r="N601" s="66">
        <f t="shared" si="944"/>
        <v>-154829</v>
      </c>
      <c r="O601" s="66">
        <f t="shared" si="944"/>
        <v>120465</v>
      </c>
      <c r="P601" s="66">
        <f t="shared" si="944"/>
        <v>0</v>
      </c>
      <c r="Q601" s="66">
        <f t="shared" si="944"/>
        <v>118578</v>
      </c>
      <c r="R601" s="66">
        <f t="shared" si="944"/>
        <v>0</v>
      </c>
      <c r="S601" s="66">
        <f t="shared" si="944"/>
        <v>0</v>
      </c>
      <c r="T601" s="66">
        <f t="shared" si="944"/>
        <v>120465</v>
      </c>
      <c r="U601" s="66">
        <f t="shared" si="944"/>
        <v>118578</v>
      </c>
      <c r="V601" s="66">
        <f t="shared" si="944"/>
        <v>0</v>
      </c>
      <c r="W601" s="66">
        <f t="shared" si="944"/>
        <v>0</v>
      </c>
      <c r="X601" s="66">
        <f t="shared" si="944"/>
        <v>120465</v>
      </c>
      <c r="Y601" s="66">
        <f t="shared" si="944"/>
        <v>118578</v>
      </c>
      <c r="Z601" s="66">
        <f t="shared" si="944"/>
        <v>0</v>
      </c>
      <c r="AA601" s="66">
        <f t="shared" si="944"/>
        <v>120465</v>
      </c>
      <c r="AB601" s="66">
        <f t="shared" si="944"/>
        <v>118578</v>
      </c>
      <c r="AC601" s="66">
        <f t="shared" si="944"/>
        <v>0</v>
      </c>
      <c r="AD601" s="66">
        <f t="shared" si="944"/>
        <v>0</v>
      </c>
      <c r="AE601" s="66"/>
      <c r="AF601" s="66">
        <f t="shared" si="944"/>
        <v>120465</v>
      </c>
      <c r="AG601" s="66">
        <f t="shared" si="944"/>
        <v>0</v>
      </c>
      <c r="AH601" s="66">
        <f t="shared" si="944"/>
        <v>118578</v>
      </c>
      <c r="AI601" s="66">
        <f t="shared" si="944"/>
        <v>0</v>
      </c>
      <c r="AJ601" s="66">
        <f t="shared" si="944"/>
        <v>0</v>
      </c>
      <c r="AK601" s="66">
        <f t="shared" si="944"/>
        <v>120465</v>
      </c>
      <c r="AL601" s="66">
        <f t="shared" si="944"/>
        <v>0</v>
      </c>
      <c r="AM601" s="66">
        <f t="shared" si="944"/>
        <v>39102</v>
      </c>
      <c r="AN601" s="66">
        <f t="shared" si="944"/>
        <v>159567</v>
      </c>
      <c r="AO601" s="66">
        <f t="shared" si="944"/>
        <v>0</v>
      </c>
      <c r="AP601" s="66">
        <f t="shared" si="944"/>
        <v>0</v>
      </c>
      <c r="AQ601" s="66">
        <f t="shared" si="944"/>
        <v>159567</v>
      </c>
      <c r="AR601" s="66">
        <f t="shared" si="944"/>
        <v>0</v>
      </c>
      <c r="AS601" s="66">
        <f t="shared" si="944"/>
        <v>0</v>
      </c>
      <c r="AT601" s="66">
        <f t="shared" si="944"/>
        <v>159567</v>
      </c>
      <c r="AU601" s="66">
        <f t="shared" si="944"/>
        <v>0</v>
      </c>
      <c r="AV601" s="66">
        <f t="shared" si="944"/>
        <v>0</v>
      </c>
      <c r="AW601" s="66">
        <f t="shared" si="944"/>
        <v>0</v>
      </c>
      <c r="AX601" s="66">
        <f t="shared" si="944"/>
        <v>0</v>
      </c>
      <c r="AY601" s="66">
        <f t="shared" si="944"/>
        <v>159567</v>
      </c>
      <c r="AZ601" s="66">
        <f t="shared" si="944"/>
        <v>0</v>
      </c>
      <c r="BA601" s="66">
        <f t="shared" si="944"/>
        <v>-549</v>
      </c>
      <c r="BB601" s="66">
        <f t="shared" si="944"/>
        <v>0</v>
      </c>
      <c r="BC601" s="66">
        <f t="shared" si="944"/>
        <v>-8148</v>
      </c>
      <c r="BD601" s="66">
        <f t="shared" si="944"/>
        <v>0</v>
      </c>
      <c r="BE601" s="66">
        <f t="shared" si="944"/>
        <v>150870</v>
      </c>
      <c r="BF601" s="66">
        <f t="shared" si="944"/>
        <v>0</v>
      </c>
      <c r="BG601" s="66">
        <f t="shared" si="944"/>
        <v>0</v>
      </c>
      <c r="BH601" s="66">
        <f t="shared" si="944"/>
        <v>-968</v>
      </c>
      <c r="BI601" s="66">
        <f t="shared" si="944"/>
        <v>0</v>
      </c>
      <c r="BJ601" s="66">
        <f t="shared" si="944"/>
        <v>0</v>
      </c>
      <c r="BK601" s="66">
        <f t="shared" si="944"/>
        <v>0</v>
      </c>
      <c r="BL601" s="66">
        <f t="shared" si="944"/>
        <v>149902</v>
      </c>
      <c r="BM601" s="66">
        <f t="shared" si="944"/>
        <v>0</v>
      </c>
      <c r="BN601" s="66">
        <f t="shared" si="944"/>
        <v>0</v>
      </c>
      <c r="BO601" s="66">
        <f t="shared" si="944"/>
        <v>621</v>
      </c>
      <c r="BP601" s="66">
        <f t="shared" si="944"/>
        <v>522</v>
      </c>
      <c r="BQ601" s="66">
        <f t="shared" si="944"/>
        <v>0</v>
      </c>
      <c r="BR601" s="66">
        <f t="shared" ref="BR601:DF601" si="945">BR602</f>
        <v>151045</v>
      </c>
      <c r="BS601" s="66">
        <f t="shared" si="945"/>
        <v>0</v>
      </c>
      <c r="BT601" s="66">
        <f t="shared" si="945"/>
        <v>-50</v>
      </c>
      <c r="BU601" s="66">
        <f t="shared" si="945"/>
        <v>0</v>
      </c>
      <c r="BV601" s="66">
        <f t="shared" si="945"/>
        <v>-606</v>
      </c>
      <c r="BW601" s="66">
        <f t="shared" si="945"/>
        <v>1090</v>
      </c>
      <c r="BX601" s="66">
        <f t="shared" si="945"/>
        <v>0</v>
      </c>
      <c r="BY601" s="66">
        <f t="shared" si="945"/>
        <v>151479</v>
      </c>
      <c r="BZ601" s="66">
        <f t="shared" si="945"/>
        <v>0</v>
      </c>
      <c r="CA601" s="66">
        <f t="shared" si="945"/>
        <v>652</v>
      </c>
      <c r="CB601" s="66">
        <f t="shared" si="945"/>
        <v>-13</v>
      </c>
      <c r="CC601" s="66">
        <f t="shared" si="945"/>
        <v>0</v>
      </c>
      <c r="CD601" s="66">
        <f t="shared" si="945"/>
        <v>1443</v>
      </c>
      <c r="CE601" s="66">
        <f t="shared" si="945"/>
        <v>0</v>
      </c>
      <c r="CF601" s="66">
        <f t="shared" si="945"/>
        <v>153561</v>
      </c>
      <c r="CG601" s="66">
        <f t="shared" si="945"/>
        <v>0</v>
      </c>
      <c r="CH601" s="66">
        <f t="shared" si="945"/>
        <v>291</v>
      </c>
      <c r="CI601" s="66">
        <f t="shared" si="945"/>
        <v>-154</v>
      </c>
      <c r="CJ601" s="66">
        <f t="shared" si="945"/>
        <v>0</v>
      </c>
      <c r="CK601" s="66">
        <f t="shared" si="945"/>
        <v>-1141</v>
      </c>
      <c r="CL601" s="66">
        <f t="shared" si="945"/>
        <v>0</v>
      </c>
      <c r="CM601" s="66">
        <f t="shared" si="945"/>
        <v>0</v>
      </c>
      <c r="CN601" s="66">
        <f t="shared" si="945"/>
        <v>0</v>
      </c>
      <c r="CO601" s="66">
        <f t="shared" si="945"/>
        <v>152557</v>
      </c>
      <c r="CP601" s="66">
        <f t="shared" si="945"/>
        <v>0</v>
      </c>
      <c r="CQ601" s="66">
        <f t="shared" si="945"/>
        <v>0</v>
      </c>
      <c r="CR601" s="66">
        <f t="shared" si="945"/>
        <v>-14</v>
      </c>
      <c r="CS601" s="66">
        <f t="shared" si="945"/>
        <v>0</v>
      </c>
      <c r="CT601" s="66">
        <f t="shared" si="945"/>
        <v>0</v>
      </c>
      <c r="CU601" s="66">
        <f t="shared" si="945"/>
        <v>0</v>
      </c>
      <c r="CV601" s="66">
        <f t="shared" si="945"/>
        <v>0</v>
      </c>
      <c r="CW601" s="66">
        <f t="shared" si="945"/>
        <v>152543</v>
      </c>
      <c r="CX601" s="66">
        <f t="shared" si="945"/>
        <v>0</v>
      </c>
      <c r="CY601" s="66">
        <f t="shared" si="945"/>
        <v>0</v>
      </c>
      <c r="CZ601" s="66">
        <f t="shared" si="945"/>
        <v>-4</v>
      </c>
      <c r="DA601" s="66">
        <f t="shared" si="945"/>
        <v>0</v>
      </c>
      <c r="DB601" s="66">
        <f t="shared" si="945"/>
        <v>0</v>
      </c>
      <c r="DC601" s="66">
        <f t="shared" si="945"/>
        <v>0</v>
      </c>
      <c r="DD601" s="66">
        <f t="shared" si="945"/>
        <v>0</v>
      </c>
      <c r="DE601" s="66">
        <f t="shared" si="945"/>
        <v>152539</v>
      </c>
      <c r="DF601" s="66">
        <f t="shared" si="945"/>
        <v>0</v>
      </c>
    </row>
    <row r="602" spans="1:110" s="12" customFormat="1" ht="35.25" customHeight="1">
      <c r="A602" s="63" t="s">
        <v>136</v>
      </c>
      <c r="B602" s="64" t="s">
        <v>153</v>
      </c>
      <c r="C602" s="64" t="s">
        <v>135</v>
      </c>
      <c r="D602" s="65" t="s">
        <v>108</v>
      </c>
      <c r="E602" s="64" t="s">
        <v>137</v>
      </c>
      <c r="F602" s="55">
        <v>176479</v>
      </c>
      <c r="G602" s="55">
        <f>H602-F602</f>
        <v>74164</v>
      </c>
      <c r="H602" s="55">
        <v>250643</v>
      </c>
      <c r="I602" s="55"/>
      <c r="J602" s="55">
        <v>275294</v>
      </c>
      <c r="K602" s="56"/>
      <c r="L602" s="56"/>
      <c r="M602" s="55">
        <v>275294</v>
      </c>
      <c r="N602" s="55">
        <f>O602-M602</f>
        <v>-154829</v>
      </c>
      <c r="O602" s="55">
        <v>120465</v>
      </c>
      <c r="P602" s="55"/>
      <c r="Q602" s="55">
        <v>118578</v>
      </c>
      <c r="R602" s="57"/>
      <c r="S602" s="57"/>
      <c r="T602" s="55">
        <f>O602+R602</f>
        <v>120465</v>
      </c>
      <c r="U602" s="55">
        <f>Q602+S602</f>
        <v>118578</v>
      </c>
      <c r="V602" s="57"/>
      <c r="W602" s="57"/>
      <c r="X602" s="55">
        <f>T602+V602</f>
        <v>120465</v>
      </c>
      <c r="Y602" s="55">
        <f>U602+W602</f>
        <v>118578</v>
      </c>
      <c r="Z602" s="57"/>
      <c r="AA602" s="55">
        <f>X602+Z602</f>
        <v>120465</v>
      </c>
      <c r="AB602" s="55">
        <f>Y602</f>
        <v>118578</v>
      </c>
      <c r="AC602" s="57"/>
      <c r="AD602" s="57"/>
      <c r="AE602" s="57"/>
      <c r="AF602" s="55">
        <f>AA602+AC602</f>
        <v>120465</v>
      </c>
      <c r="AG602" s="57"/>
      <c r="AH602" s="55">
        <f>AB602</f>
        <v>118578</v>
      </c>
      <c r="AI602" s="57"/>
      <c r="AJ602" s="57"/>
      <c r="AK602" s="55">
        <f>AF602+AI602</f>
        <v>120465</v>
      </c>
      <c r="AL602" s="55">
        <f>AG602</f>
        <v>0</v>
      </c>
      <c r="AM602" s="55">
        <f>AN602-AK602</f>
        <v>39102</v>
      </c>
      <c r="AN602" s="55">
        <v>159567</v>
      </c>
      <c r="AO602" s="57"/>
      <c r="AP602" s="57"/>
      <c r="AQ602" s="55">
        <f>AN602+AP602</f>
        <v>159567</v>
      </c>
      <c r="AR602" s="55">
        <f>AO602</f>
        <v>0</v>
      </c>
      <c r="AS602" s="57"/>
      <c r="AT602" s="55">
        <f>AQ602+AS602</f>
        <v>159567</v>
      </c>
      <c r="AU602" s="56">
        <f>AR602</f>
        <v>0</v>
      </c>
      <c r="AV602" s="57"/>
      <c r="AW602" s="57"/>
      <c r="AX602" s="57"/>
      <c r="AY602" s="55">
        <f>AT602+AV602+AW602+AX602</f>
        <v>159567</v>
      </c>
      <c r="AZ602" s="55">
        <f>AU602+AX602</f>
        <v>0</v>
      </c>
      <c r="BA602" s="55">
        <v>-549</v>
      </c>
      <c r="BB602" s="55"/>
      <c r="BC602" s="55">
        <v>-8148</v>
      </c>
      <c r="BD602" s="57"/>
      <c r="BE602" s="55">
        <f>AY602+BA602+BB602+BC602+BD602</f>
        <v>150870</v>
      </c>
      <c r="BF602" s="55">
        <f>AZ602+BD602</f>
        <v>0</v>
      </c>
      <c r="BG602" s="55"/>
      <c r="BH602" s="55">
        <v>-968</v>
      </c>
      <c r="BI602" s="58"/>
      <c r="BJ602" s="58"/>
      <c r="BK602" s="58"/>
      <c r="BL602" s="55">
        <f>BE602+BG602+BH602+BI602+BJ602+BK602</f>
        <v>149902</v>
      </c>
      <c r="BM602" s="55">
        <f>BF602+BK602</f>
        <v>0</v>
      </c>
      <c r="BN602" s="57"/>
      <c r="BO602" s="56">
        <v>621</v>
      </c>
      <c r="BP602" s="56">
        <v>522</v>
      </c>
      <c r="BQ602" s="57"/>
      <c r="BR602" s="55">
        <f>BL602+BN602+BO602+BP602+BQ602</f>
        <v>151045</v>
      </c>
      <c r="BS602" s="55">
        <f>BM602+BQ602</f>
        <v>0</v>
      </c>
      <c r="BT602" s="55">
        <v>-50</v>
      </c>
      <c r="BU602" s="55"/>
      <c r="BV602" s="55">
        <f>-590-16</f>
        <v>-606</v>
      </c>
      <c r="BW602" s="55">
        <v>1090</v>
      </c>
      <c r="BX602" s="55"/>
      <c r="BY602" s="55">
        <f>BR602+BT602+BU602+BV602+BW602+BX602</f>
        <v>151479</v>
      </c>
      <c r="BZ602" s="55">
        <f>BS602+BX602</f>
        <v>0</v>
      </c>
      <c r="CA602" s="56">
        <v>652</v>
      </c>
      <c r="CB602" s="56">
        <v>-13</v>
      </c>
      <c r="CC602" s="55"/>
      <c r="CD602" s="55">
        <v>1443</v>
      </c>
      <c r="CE602" s="57"/>
      <c r="CF602" s="55">
        <f>BY602+CA602+CB602+CC602+CD602+CE602</f>
        <v>153561</v>
      </c>
      <c r="CG602" s="55">
        <f>BZ602+CE602</f>
        <v>0</v>
      </c>
      <c r="CH602" s="56">
        <v>291</v>
      </c>
      <c r="CI602" s="56">
        <f>-140-14</f>
        <v>-154</v>
      </c>
      <c r="CJ602" s="55"/>
      <c r="CK602" s="55">
        <v>-1141</v>
      </c>
      <c r="CL602" s="55"/>
      <c r="CM602" s="57"/>
      <c r="CN602" s="57"/>
      <c r="CO602" s="55">
        <f>CF602+CH602+CI602+CJ602+CK602+CL602+CM602+CN602</f>
        <v>152557</v>
      </c>
      <c r="CP602" s="55">
        <f>CG602+CN602</f>
        <v>0</v>
      </c>
      <c r="CQ602" s="55"/>
      <c r="CR602" s="56">
        <v>-14</v>
      </c>
      <c r="CS602" s="57"/>
      <c r="CT602" s="57"/>
      <c r="CU602" s="57"/>
      <c r="CV602" s="57"/>
      <c r="CW602" s="55">
        <f>CO602+CQ602+CR602+CS602+CT602+CU602+CV602</f>
        <v>152543</v>
      </c>
      <c r="CX602" s="55">
        <f>CP602+CV602</f>
        <v>0</v>
      </c>
      <c r="CY602" s="55"/>
      <c r="CZ602" s="56">
        <v>-4</v>
      </c>
      <c r="DA602" s="57"/>
      <c r="DB602" s="57"/>
      <c r="DC602" s="57"/>
      <c r="DD602" s="57"/>
      <c r="DE602" s="55">
        <f>CW602+CY602+CZ602+DA602+DB602+DC602+DD602</f>
        <v>152539</v>
      </c>
      <c r="DF602" s="55">
        <f>CX602+DD602</f>
        <v>0</v>
      </c>
    </row>
    <row r="603" spans="1:110" s="12" customFormat="1" ht="16.5">
      <c r="A603" s="63"/>
      <c r="B603" s="64"/>
      <c r="C603" s="64"/>
      <c r="D603" s="65"/>
      <c r="E603" s="64"/>
      <c r="F603" s="55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5"/>
      <c r="AL603" s="55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8"/>
      <c r="BH603" s="58"/>
      <c r="BI603" s="58"/>
      <c r="BJ603" s="58"/>
      <c r="BK603" s="58"/>
      <c r="BL603" s="58"/>
      <c r="BM603" s="58"/>
      <c r="BN603" s="57"/>
      <c r="BO603" s="57"/>
      <c r="BP603" s="57"/>
      <c r="BQ603" s="57"/>
      <c r="BR603" s="57"/>
      <c r="BS603" s="57"/>
      <c r="BT603" s="55"/>
      <c r="BU603" s="55"/>
      <c r="BV603" s="55"/>
      <c r="BW603" s="55"/>
      <c r="BX603" s="55"/>
      <c r="BY603" s="55"/>
      <c r="BZ603" s="55"/>
      <c r="CA603" s="57"/>
      <c r="CB603" s="57"/>
      <c r="CC603" s="57"/>
      <c r="CD603" s="57"/>
      <c r="CE603" s="57"/>
      <c r="CF603" s="57"/>
      <c r="CG603" s="57"/>
      <c r="CH603" s="57"/>
      <c r="CI603" s="57"/>
      <c r="CJ603" s="57"/>
      <c r="CK603" s="57"/>
      <c r="CL603" s="57"/>
      <c r="CM603" s="57"/>
      <c r="CN603" s="57"/>
      <c r="CO603" s="57"/>
      <c r="CP603" s="57"/>
      <c r="CQ603" s="57"/>
      <c r="CR603" s="57"/>
      <c r="CS603" s="57"/>
      <c r="CT603" s="57"/>
      <c r="CU603" s="57"/>
      <c r="CV603" s="57"/>
      <c r="CW603" s="57"/>
      <c r="CX603" s="57"/>
      <c r="CY603" s="57"/>
      <c r="CZ603" s="57"/>
      <c r="DA603" s="57"/>
      <c r="DB603" s="57"/>
      <c r="DC603" s="57"/>
      <c r="DD603" s="57"/>
      <c r="DE603" s="57"/>
      <c r="DF603" s="57"/>
    </row>
    <row r="604" spans="1:110" s="12" customFormat="1" ht="24.75" customHeight="1">
      <c r="A604" s="49" t="s">
        <v>5</v>
      </c>
      <c r="B604" s="50" t="s">
        <v>153</v>
      </c>
      <c r="C604" s="50" t="s">
        <v>142</v>
      </c>
      <c r="D604" s="61"/>
      <c r="E604" s="50"/>
      <c r="F604" s="62">
        <f t="shared" ref="F604:V605" si="946">F605</f>
        <v>229141</v>
      </c>
      <c r="G604" s="62">
        <f t="shared" si="946"/>
        <v>28032</v>
      </c>
      <c r="H604" s="62">
        <f t="shared" si="946"/>
        <v>257173</v>
      </c>
      <c r="I604" s="62">
        <f t="shared" si="946"/>
        <v>0</v>
      </c>
      <c r="J604" s="62">
        <f t="shared" si="946"/>
        <v>275614</v>
      </c>
      <c r="K604" s="62">
        <f t="shared" si="946"/>
        <v>0</v>
      </c>
      <c r="L604" s="62">
        <f t="shared" si="946"/>
        <v>0</v>
      </c>
      <c r="M604" s="62">
        <f t="shared" si="946"/>
        <v>275614</v>
      </c>
      <c r="N604" s="62">
        <f t="shared" si="946"/>
        <v>-60549</v>
      </c>
      <c r="O604" s="62">
        <f t="shared" si="946"/>
        <v>215065</v>
      </c>
      <c r="P604" s="62">
        <f t="shared" si="946"/>
        <v>0</v>
      </c>
      <c r="Q604" s="62">
        <f t="shared" si="946"/>
        <v>200287</v>
      </c>
      <c r="R604" s="62">
        <f t="shared" si="946"/>
        <v>0</v>
      </c>
      <c r="S604" s="62">
        <f t="shared" si="946"/>
        <v>0</v>
      </c>
      <c r="T604" s="62">
        <f t="shared" si="946"/>
        <v>215065</v>
      </c>
      <c r="U604" s="62">
        <f t="shared" si="946"/>
        <v>200287</v>
      </c>
      <c r="V604" s="62">
        <f t="shared" si="946"/>
        <v>0</v>
      </c>
      <c r="W604" s="62">
        <f t="shared" ref="V604:AL605" si="947">W605</f>
        <v>0</v>
      </c>
      <c r="X604" s="62">
        <f t="shared" si="947"/>
        <v>215065</v>
      </c>
      <c r="Y604" s="62">
        <f t="shared" si="947"/>
        <v>200287</v>
      </c>
      <c r="Z604" s="62">
        <f t="shared" si="947"/>
        <v>0</v>
      </c>
      <c r="AA604" s="62">
        <f t="shared" si="947"/>
        <v>215065</v>
      </c>
      <c r="AB604" s="62">
        <f t="shared" si="947"/>
        <v>200287</v>
      </c>
      <c r="AC604" s="62">
        <f t="shared" si="947"/>
        <v>0</v>
      </c>
      <c r="AD604" s="62">
        <f t="shared" si="947"/>
        <v>0</v>
      </c>
      <c r="AE604" s="62"/>
      <c r="AF604" s="62">
        <f t="shared" si="947"/>
        <v>215065</v>
      </c>
      <c r="AG604" s="62">
        <f t="shared" si="947"/>
        <v>0</v>
      </c>
      <c r="AH604" s="62">
        <f t="shared" si="947"/>
        <v>200287</v>
      </c>
      <c r="AI604" s="62">
        <f t="shared" si="947"/>
        <v>0</v>
      </c>
      <c r="AJ604" s="62">
        <f t="shared" si="947"/>
        <v>0</v>
      </c>
      <c r="AK604" s="62">
        <f t="shared" si="947"/>
        <v>215065</v>
      </c>
      <c r="AL604" s="62">
        <f t="shared" si="947"/>
        <v>0</v>
      </c>
      <c r="AM604" s="62">
        <f t="shared" ref="AM604:AU604" si="948">AM605</f>
        <v>51020</v>
      </c>
      <c r="AN604" s="62">
        <f t="shared" si="948"/>
        <v>266085</v>
      </c>
      <c r="AO604" s="62">
        <f t="shared" si="948"/>
        <v>0</v>
      </c>
      <c r="AP604" s="62">
        <f t="shared" si="948"/>
        <v>-29313</v>
      </c>
      <c r="AQ604" s="62">
        <f t="shared" si="948"/>
        <v>236772</v>
      </c>
      <c r="AR604" s="62">
        <f t="shared" si="948"/>
        <v>0</v>
      </c>
      <c r="AS604" s="62">
        <f t="shared" si="948"/>
        <v>0</v>
      </c>
      <c r="AT604" s="62">
        <f t="shared" si="948"/>
        <v>236772</v>
      </c>
      <c r="AU604" s="62">
        <f t="shared" si="948"/>
        <v>0</v>
      </c>
      <c r="AV604" s="62">
        <f>AV605+AV607</f>
        <v>0</v>
      </c>
      <c r="AW604" s="62">
        <f>AW605+AW607</f>
        <v>0</v>
      </c>
      <c r="AX604" s="62">
        <f>AX605+AX607</f>
        <v>22706</v>
      </c>
      <c r="AY604" s="62">
        <f>AY605+AY607</f>
        <v>259478</v>
      </c>
      <c r="AZ604" s="62">
        <f>AZ605+AZ607</f>
        <v>22706</v>
      </c>
      <c r="BA604" s="62">
        <f t="shared" ref="BA604:BF604" si="949">BA605+BA607</f>
        <v>0</v>
      </c>
      <c r="BB604" s="62">
        <f t="shared" si="949"/>
        <v>122</v>
      </c>
      <c r="BC604" s="62">
        <f t="shared" si="949"/>
        <v>-789</v>
      </c>
      <c r="BD604" s="62">
        <f t="shared" si="949"/>
        <v>0</v>
      </c>
      <c r="BE604" s="62">
        <f t="shared" si="949"/>
        <v>258811</v>
      </c>
      <c r="BF604" s="62">
        <f t="shared" si="949"/>
        <v>22706</v>
      </c>
      <c r="BG604" s="62">
        <f t="shared" ref="BG604:BS604" si="950">BG605+BG607</f>
        <v>0</v>
      </c>
      <c r="BH604" s="62">
        <f t="shared" si="950"/>
        <v>0</v>
      </c>
      <c r="BI604" s="62">
        <f t="shared" si="950"/>
        <v>2453</v>
      </c>
      <c r="BJ604" s="62">
        <f t="shared" si="950"/>
        <v>0</v>
      </c>
      <c r="BK604" s="62">
        <f t="shared" si="950"/>
        <v>0</v>
      </c>
      <c r="BL604" s="62">
        <f t="shared" si="950"/>
        <v>261264</v>
      </c>
      <c r="BM604" s="62">
        <f t="shared" si="950"/>
        <v>22706</v>
      </c>
      <c r="BN604" s="62">
        <f t="shared" si="950"/>
        <v>0</v>
      </c>
      <c r="BO604" s="62">
        <f t="shared" si="950"/>
        <v>0</v>
      </c>
      <c r="BP604" s="62">
        <f t="shared" si="950"/>
        <v>121</v>
      </c>
      <c r="BQ604" s="62">
        <f t="shared" si="950"/>
        <v>0</v>
      </c>
      <c r="BR604" s="62">
        <f t="shared" si="950"/>
        <v>261385</v>
      </c>
      <c r="BS604" s="62">
        <f t="shared" si="950"/>
        <v>22706</v>
      </c>
      <c r="BT604" s="62">
        <f t="shared" ref="BT604:CG604" si="951">BT605+BT607</f>
        <v>-250</v>
      </c>
      <c r="BU604" s="62">
        <f>BU605+BU607</f>
        <v>0</v>
      </c>
      <c r="BV604" s="62">
        <f>BV605+BV607</f>
        <v>-96</v>
      </c>
      <c r="BW604" s="62">
        <f>BW605+BW607</f>
        <v>162</v>
      </c>
      <c r="BX604" s="62">
        <f>BX605+BX607</f>
        <v>0</v>
      </c>
      <c r="BY604" s="62">
        <f t="shared" si="951"/>
        <v>261201</v>
      </c>
      <c r="BZ604" s="62">
        <f t="shared" si="951"/>
        <v>22706</v>
      </c>
      <c r="CA604" s="62">
        <f t="shared" si="951"/>
        <v>0</v>
      </c>
      <c r="CB604" s="62">
        <f t="shared" si="951"/>
        <v>0</v>
      </c>
      <c r="CC604" s="62">
        <f t="shared" si="951"/>
        <v>0</v>
      </c>
      <c r="CD604" s="62">
        <f>CD605+CD607</f>
        <v>0</v>
      </c>
      <c r="CE604" s="62">
        <f t="shared" si="951"/>
        <v>0</v>
      </c>
      <c r="CF604" s="62">
        <f t="shared" si="951"/>
        <v>261201</v>
      </c>
      <c r="CG604" s="62">
        <f t="shared" si="951"/>
        <v>22706</v>
      </c>
      <c r="CH604" s="62">
        <f t="shared" ref="CH604:CX604" si="952">CH605+CH607</f>
        <v>6</v>
      </c>
      <c r="CI604" s="62">
        <f t="shared" si="952"/>
        <v>-60</v>
      </c>
      <c r="CJ604" s="62">
        <f>CJ605+CJ607</f>
        <v>0</v>
      </c>
      <c r="CK604" s="62">
        <f>CK605+CK607</f>
        <v>-10</v>
      </c>
      <c r="CL604" s="62">
        <f>CL605+CL607</f>
        <v>0</v>
      </c>
      <c r="CM604" s="62">
        <f t="shared" si="952"/>
        <v>0</v>
      </c>
      <c r="CN604" s="62">
        <f t="shared" si="952"/>
        <v>0</v>
      </c>
      <c r="CO604" s="62">
        <f t="shared" si="952"/>
        <v>261137</v>
      </c>
      <c r="CP604" s="62">
        <f t="shared" si="952"/>
        <v>22706</v>
      </c>
      <c r="CQ604" s="62">
        <f t="shared" si="952"/>
        <v>0</v>
      </c>
      <c r="CR604" s="62">
        <f t="shared" si="952"/>
        <v>-69</v>
      </c>
      <c r="CS604" s="62">
        <f t="shared" si="952"/>
        <v>0</v>
      </c>
      <c r="CT604" s="62">
        <f t="shared" si="952"/>
        <v>0</v>
      </c>
      <c r="CU604" s="62">
        <f t="shared" si="952"/>
        <v>0</v>
      </c>
      <c r="CV604" s="62">
        <f t="shared" si="952"/>
        <v>0</v>
      </c>
      <c r="CW604" s="62">
        <f t="shared" si="952"/>
        <v>261068</v>
      </c>
      <c r="CX604" s="62">
        <f t="shared" si="952"/>
        <v>22706</v>
      </c>
      <c r="CY604" s="62">
        <f t="shared" ref="CY604:DF604" si="953">CY605+CY607</f>
        <v>0</v>
      </c>
      <c r="CZ604" s="62">
        <f t="shared" si="953"/>
        <v>0</v>
      </c>
      <c r="DA604" s="62">
        <f t="shared" si="953"/>
        <v>0</v>
      </c>
      <c r="DB604" s="62">
        <f t="shared" si="953"/>
        <v>0</v>
      </c>
      <c r="DC604" s="62">
        <f t="shared" si="953"/>
        <v>0</v>
      </c>
      <c r="DD604" s="62">
        <f t="shared" si="953"/>
        <v>0</v>
      </c>
      <c r="DE604" s="62">
        <f t="shared" si="953"/>
        <v>261068</v>
      </c>
      <c r="DF604" s="62">
        <f t="shared" si="953"/>
        <v>22706</v>
      </c>
    </row>
    <row r="605" spans="1:110" s="12" customFormat="1" ht="29.25" customHeight="1">
      <c r="A605" s="63" t="s">
        <v>111</v>
      </c>
      <c r="B605" s="64" t="s">
        <v>153</v>
      </c>
      <c r="C605" s="64" t="s">
        <v>142</v>
      </c>
      <c r="D605" s="65" t="s">
        <v>112</v>
      </c>
      <c r="E605" s="64"/>
      <c r="F605" s="66">
        <f t="shared" si="946"/>
        <v>229141</v>
      </c>
      <c r="G605" s="66">
        <f t="shared" si="946"/>
        <v>28032</v>
      </c>
      <c r="H605" s="66">
        <f t="shared" si="946"/>
        <v>257173</v>
      </c>
      <c r="I605" s="66">
        <f t="shared" si="946"/>
        <v>0</v>
      </c>
      <c r="J605" s="66">
        <f t="shared" si="946"/>
        <v>275614</v>
      </c>
      <c r="K605" s="66">
        <f t="shared" si="946"/>
        <v>0</v>
      </c>
      <c r="L605" s="66">
        <f t="shared" si="946"/>
        <v>0</v>
      </c>
      <c r="M605" s="66">
        <f t="shared" si="946"/>
        <v>275614</v>
      </c>
      <c r="N605" s="66">
        <f t="shared" si="946"/>
        <v>-60549</v>
      </c>
      <c r="O605" s="66">
        <f t="shared" si="946"/>
        <v>215065</v>
      </c>
      <c r="P605" s="66">
        <f t="shared" si="946"/>
        <v>0</v>
      </c>
      <c r="Q605" s="66">
        <f t="shared" si="946"/>
        <v>200287</v>
      </c>
      <c r="R605" s="66">
        <f t="shared" si="946"/>
        <v>0</v>
      </c>
      <c r="S605" s="66">
        <f t="shared" si="946"/>
        <v>0</v>
      </c>
      <c r="T605" s="66">
        <f t="shared" si="946"/>
        <v>215065</v>
      </c>
      <c r="U605" s="66">
        <f t="shared" si="946"/>
        <v>200287</v>
      </c>
      <c r="V605" s="66">
        <f t="shared" si="947"/>
        <v>0</v>
      </c>
      <c r="W605" s="66">
        <f t="shared" si="947"/>
        <v>0</v>
      </c>
      <c r="X605" s="66">
        <f t="shared" si="947"/>
        <v>215065</v>
      </c>
      <c r="Y605" s="66">
        <f t="shared" si="947"/>
        <v>200287</v>
      </c>
      <c r="Z605" s="66">
        <f t="shared" si="947"/>
        <v>0</v>
      </c>
      <c r="AA605" s="66">
        <f t="shared" si="947"/>
        <v>215065</v>
      </c>
      <c r="AB605" s="66">
        <f t="shared" si="947"/>
        <v>200287</v>
      </c>
      <c r="AC605" s="66">
        <f t="shared" si="947"/>
        <v>0</v>
      </c>
      <c r="AD605" s="66">
        <f t="shared" si="947"/>
        <v>0</v>
      </c>
      <c r="AE605" s="66"/>
      <c r="AF605" s="66">
        <f t="shared" si="947"/>
        <v>215065</v>
      </c>
      <c r="AG605" s="66">
        <f t="shared" si="947"/>
        <v>0</v>
      </c>
      <c r="AH605" s="66">
        <f t="shared" si="947"/>
        <v>200287</v>
      </c>
      <c r="AI605" s="66">
        <f t="shared" ref="AI605:CT605" si="954">AI606</f>
        <v>0</v>
      </c>
      <c r="AJ605" s="66">
        <f t="shared" si="954"/>
        <v>0</v>
      </c>
      <c r="AK605" s="66">
        <f t="shared" si="954"/>
        <v>215065</v>
      </c>
      <c r="AL605" s="66">
        <f t="shared" si="954"/>
        <v>0</v>
      </c>
      <c r="AM605" s="66">
        <f t="shared" si="954"/>
        <v>51020</v>
      </c>
      <c r="AN605" s="66">
        <f t="shared" si="954"/>
        <v>266085</v>
      </c>
      <c r="AO605" s="66">
        <f t="shared" si="954"/>
        <v>0</v>
      </c>
      <c r="AP605" s="66">
        <f t="shared" si="954"/>
        <v>-29313</v>
      </c>
      <c r="AQ605" s="66">
        <f t="shared" si="954"/>
        <v>236772</v>
      </c>
      <c r="AR605" s="66">
        <f t="shared" si="954"/>
        <v>0</v>
      </c>
      <c r="AS605" s="66">
        <f t="shared" si="954"/>
        <v>0</v>
      </c>
      <c r="AT605" s="66">
        <f t="shared" si="954"/>
        <v>236772</v>
      </c>
      <c r="AU605" s="66">
        <f t="shared" si="954"/>
        <v>0</v>
      </c>
      <c r="AV605" s="66">
        <f t="shared" si="954"/>
        <v>0</v>
      </c>
      <c r="AW605" s="66">
        <f t="shared" si="954"/>
        <v>0</v>
      </c>
      <c r="AX605" s="66">
        <f t="shared" si="954"/>
        <v>0</v>
      </c>
      <c r="AY605" s="66">
        <f t="shared" si="954"/>
        <v>236772</v>
      </c>
      <c r="AZ605" s="66">
        <f t="shared" si="954"/>
        <v>0</v>
      </c>
      <c r="BA605" s="66">
        <f t="shared" si="954"/>
        <v>0</v>
      </c>
      <c r="BB605" s="66">
        <f t="shared" si="954"/>
        <v>122</v>
      </c>
      <c r="BC605" s="66">
        <f t="shared" si="954"/>
        <v>-789</v>
      </c>
      <c r="BD605" s="66">
        <f t="shared" si="954"/>
        <v>0</v>
      </c>
      <c r="BE605" s="66">
        <f t="shared" si="954"/>
        <v>236105</v>
      </c>
      <c r="BF605" s="66">
        <f t="shared" si="954"/>
        <v>0</v>
      </c>
      <c r="BG605" s="66">
        <f t="shared" si="954"/>
        <v>0</v>
      </c>
      <c r="BH605" s="66">
        <f t="shared" si="954"/>
        <v>0</v>
      </c>
      <c r="BI605" s="66">
        <f t="shared" si="954"/>
        <v>2453</v>
      </c>
      <c r="BJ605" s="66">
        <f t="shared" si="954"/>
        <v>0</v>
      </c>
      <c r="BK605" s="66">
        <f t="shared" si="954"/>
        <v>0</v>
      </c>
      <c r="BL605" s="66">
        <f t="shared" si="954"/>
        <v>238558</v>
      </c>
      <c r="BM605" s="66">
        <f t="shared" si="954"/>
        <v>0</v>
      </c>
      <c r="BN605" s="66">
        <f t="shared" si="954"/>
        <v>0</v>
      </c>
      <c r="BO605" s="66">
        <f t="shared" si="954"/>
        <v>0</v>
      </c>
      <c r="BP605" s="66">
        <f t="shared" si="954"/>
        <v>121</v>
      </c>
      <c r="BQ605" s="66">
        <f t="shared" si="954"/>
        <v>0</v>
      </c>
      <c r="BR605" s="66">
        <f t="shared" si="954"/>
        <v>238679</v>
      </c>
      <c r="BS605" s="66">
        <f t="shared" si="954"/>
        <v>0</v>
      </c>
      <c r="BT605" s="66">
        <f t="shared" si="954"/>
        <v>-250</v>
      </c>
      <c r="BU605" s="66">
        <f t="shared" si="954"/>
        <v>0</v>
      </c>
      <c r="BV605" s="66">
        <f t="shared" si="954"/>
        <v>-96</v>
      </c>
      <c r="BW605" s="66">
        <f t="shared" si="954"/>
        <v>162</v>
      </c>
      <c r="BX605" s="66">
        <f t="shared" si="954"/>
        <v>0</v>
      </c>
      <c r="BY605" s="66">
        <f t="shared" si="954"/>
        <v>238495</v>
      </c>
      <c r="BZ605" s="66">
        <f t="shared" si="954"/>
        <v>0</v>
      </c>
      <c r="CA605" s="66">
        <f t="shared" si="954"/>
        <v>0</v>
      </c>
      <c r="CB605" s="66">
        <f t="shared" si="954"/>
        <v>0</v>
      </c>
      <c r="CC605" s="66">
        <f t="shared" si="954"/>
        <v>0</v>
      </c>
      <c r="CD605" s="66">
        <f t="shared" si="954"/>
        <v>0</v>
      </c>
      <c r="CE605" s="66">
        <f t="shared" si="954"/>
        <v>0</v>
      </c>
      <c r="CF605" s="66">
        <f t="shared" si="954"/>
        <v>238495</v>
      </c>
      <c r="CG605" s="66">
        <f t="shared" si="954"/>
        <v>0</v>
      </c>
      <c r="CH605" s="66">
        <f t="shared" si="954"/>
        <v>6</v>
      </c>
      <c r="CI605" s="66">
        <f t="shared" si="954"/>
        <v>-60</v>
      </c>
      <c r="CJ605" s="66">
        <f t="shared" si="954"/>
        <v>0</v>
      </c>
      <c r="CK605" s="66">
        <f t="shared" si="954"/>
        <v>-10</v>
      </c>
      <c r="CL605" s="66">
        <f t="shared" si="954"/>
        <v>0</v>
      </c>
      <c r="CM605" s="66">
        <f t="shared" si="954"/>
        <v>0</v>
      </c>
      <c r="CN605" s="66">
        <f t="shared" si="954"/>
        <v>0</v>
      </c>
      <c r="CO605" s="66">
        <f t="shared" si="954"/>
        <v>238431</v>
      </c>
      <c r="CP605" s="66">
        <f t="shared" si="954"/>
        <v>0</v>
      </c>
      <c r="CQ605" s="66">
        <f t="shared" si="954"/>
        <v>0</v>
      </c>
      <c r="CR605" s="66">
        <f t="shared" si="954"/>
        <v>-69</v>
      </c>
      <c r="CS605" s="66">
        <f t="shared" si="954"/>
        <v>0</v>
      </c>
      <c r="CT605" s="66">
        <f t="shared" si="954"/>
        <v>0</v>
      </c>
      <c r="CU605" s="66">
        <f>CU606</f>
        <v>0</v>
      </c>
      <c r="CV605" s="66">
        <f>CV606</f>
        <v>0</v>
      </c>
      <c r="CW605" s="66">
        <f>CW606</f>
        <v>238362</v>
      </c>
      <c r="CX605" s="66">
        <f>CX606</f>
        <v>0</v>
      </c>
      <c r="CY605" s="66">
        <f t="shared" ref="CY605:DF605" si="955">CY606</f>
        <v>0</v>
      </c>
      <c r="CZ605" s="66">
        <f t="shared" si="955"/>
        <v>0</v>
      </c>
      <c r="DA605" s="66">
        <f t="shared" si="955"/>
        <v>0</v>
      </c>
      <c r="DB605" s="66">
        <f t="shared" si="955"/>
        <v>0</v>
      </c>
      <c r="DC605" s="66">
        <f t="shared" si="955"/>
        <v>0</v>
      </c>
      <c r="DD605" s="66">
        <f t="shared" si="955"/>
        <v>0</v>
      </c>
      <c r="DE605" s="66">
        <f t="shared" si="955"/>
        <v>238362</v>
      </c>
      <c r="DF605" s="66">
        <f t="shared" si="955"/>
        <v>0</v>
      </c>
    </row>
    <row r="606" spans="1:110" s="12" customFormat="1" ht="41.25" customHeight="1">
      <c r="A606" s="63" t="s">
        <v>136</v>
      </c>
      <c r="B606" s="64" t="s">
        <v>153</v>
      </c>
      <c r="C606" s="64" t="s">
        <v>142</v>
      </c>
      <c r="D606" s="65" t="s">
        <v>112</v>
      </c>
      <c r="E606" s="64" t="s">
        <v>137</v>
      </c>
      <c r="F606" s="55">
        <v>229141</v>
      </c>
      <c r="G606" s="55">
        <f>H606-F606</f>
        <v>28032</v>
      </c>
      <c r="H606" s="55">
        <v>257173</v>
      </c>
      <c r="I606" s="55"/>
      <c r="J606" s="55">
        <v>275614</v>
      </c>
      <c r="K606" s="56"/>
      <c r="L606" s="56"/>
      <c r="M606" s="55">
        <v>275614</v>
      </c>
      <c r="N606" s="55">
        <f>O606-M606</f>
        <v>-60549</v>
      </c>
      <c r="O606" s="55">
        <v>215065</v>
      </c>
      <c r="P606" s="55"/>
      <c r="Q606" s="55">
        <v>200287</v>
      </c>
      <c r="R606" s="57"/>
      <c r="S606" s="57"/>
      <c r="T606" s="55">
        <f>O606+R606</f>
        <v>215065</v>
      </c>
      <c r="U606" s="55">
        <f>Q606+S606</f>
        <v>200287</v>
      </c>
      <c r="V606" s="57"/>
      <c r="W606" s="57"/>
      <c r="X606" s="55">
        <f>T606+V606</f>
        <v>215065</v>
      </c>
      <c r="Y606" s="55">
        <f>U606+W606</f>
        <v>200287</v>
      </c>
      <c r="Z606" s="57"/>
      <c r="AA606" s="55">
        <f>X606+Z606</f>
        <v>215065</v>
      </c>
      <c r="AB606" s="55">
        <f>Y606</f>
        <v>200287</v>
      </c>
      <c r="AC606" s="57"/>
      <c r="AD606" s="57"/>
      <c r="AE606" s="57"/>
      <c r="AF606" s="55">
        <f>AA606+AC606</f>
        <v>215065</v>
      </c>
      <c r="AG606" s="57"/>
      <c r="AH606" s="55">
        <f>AB606</f>
        <v>200287</v>
      </c>
      <c r="AI606" s="57"/>
      <c r="AJ606" s="57"/>
      <c r="AK606" s="55">
        <f>AF606+AI606</f>
        <v>215065</v>
      </c>
      <c r="AL606" s="55">
        <f>AG606</f>
        <v>0</v>
      </c>
      <c r="AM606" s="55">
        <f>AN606-AK606</f>
        <v>51020</v>
      </c>
      <c r="AN606" s="55">
        <v>266085</v>
      </c>
      <c r="AO606" s="57"/>
      <c r="AP606" s="55">
        <v>-29313</v>
      </c>
      <c r="AQ606" s="55">
        <f>AN606+AP606</f>
        <v>236772</v>
      </c>
      <c r="AR606" s="55">
        <f>AO606</f>
        <v>0</v>
      </c>
      <c r="AS606" s="57"/>
      <c r="AT606" s="55">
        <f>AQ606+AS606</f>
        <v>236772</v>
      </c>
      <c r="AU606" s="56">
        <f>AR606</f>
        <v>0</v>
      </c>
      <c r="AV606" s="57"/>
      <c r="AW606" s="57"/>
      <c r="AX606" s="57"/>
      <c r="AY606" s="55">
        <f>AT606+AV606+AW606+AX606</f>
        <v>236772</v>
      </c>
      <c r="AZ606" s="55">
        <f>AU606+AX606</f>
        <v>0</v>
      </c>
      <c r="BA606" s="57"/>
      <c r="BB606" s="56">
        <v>122</v>
      </c>
      <c r="BC606" s="56">
        <v>-789</v>
      </c>
      <c r="BD606" s="57"/>
      <c r="BE606" s="55">
        <f>AY606+BA606+BB606+BC606+BD606</f>
        <v>236105</v>
      </c>
      <c r="BF606" s="55">
        <f>AZ606+BD606</f>
        <v>0</v>
      </c>
      <c r="BG606" s="55"/>
      <c r="BH606" s="55"/>
      <c r="BI606" s="55">
        <v>2453</v>
      </c>
      <c r="BJ606" s="58"/>
      <c r="BK606" s="58"/>
      <c r="BL606" s="55">
        <f>BE606+BG606+BH606+BI606+BJ606+BK606</f>
        <v>238558</v>
      </c>
      <c r="BM606" s="55">
        <f>BF606+BK606</f>
        <v>0</v>
      </c>
      <c r="BN606" s="57"/>
      <c r="BO606" s="57"/>
      <c r="BP606" s="56">
        <v>121</v>
      </c>
      <c r="BQ606" s="57"/>
      <c r="BR606" s="55">
        <f>BL606+BN606+BO606+BP606+BQ606</f>
        <v>238679</v>
      </c>
      <c r="BS606" s="55">
        <f>BM606+BQ606</f>
        <v>0</v>
      </c>
      <c r="BT606" s="55">
        <v>-250</v>
      </c>
      <c r="BU606" s="55"/>
      <c r="BV606" s="55">
        <v>-96</v>
      </c>
      <c r="BW606" s="55">
        <v>162</v>
      </c>
      <c r="BX606" s="55"/>
      <c r="BY606" s="55">
        <f>BR606+BT606+BU606+BV606+BW606+BX606</f>
        <v>238495</v>
      </c>
      <c r="BZ606" s="55">
        <f>BS606+BX606</f>
        <v>0</v>
      </c>
      <c r="CA606" s="57"/>
      <c r="CB606" s="57"/>
      <c r="CC606" s="57"/>
      <c r="CD606" s="57"/>
      <c r="CE606" s="57"/>
      <c r="CF606" s="55">
        <f>BY606+CA606+CB606+CC606+CE606</f>
        <v>238495</v>
      </c>
      <c r="CG606" s="55">
        <f>BZ606+CE606</f>
        <v>0</v>
      </c>
      <c r="CH606" s="56">
        <v>6</v>
      </c>
      <c r="CI606" s="56">
        <v>-60</v>
      </c>
      <c r="CJ606" s="56"/>
      <c r="CK606" s="56">
        <v>-10</v>
      </c>
      <c r="CL606" s="56"/>
      <c r="CM606" s="57"/>
      <c r="CN606" s="57"/>
      <c r="CO606" s="55">
        <f>CF606+CH606+CI606+CJ606+CK606+CL606+CM606+CN606</f>
        <v>238431</v>
      </c>
      <c r="CP606" s="55">
        <f>CG606+CN606</f>
        <v>0</v>
      </c>
      <c r="CQ606" s="55"/>
      <c r="CR606" s="56">
        <v>-69</v>
      </c>
      <c r="CS606" s="57"/>
      <c r="CT606" s="57"/>
      <c r="CU606" s="57"/>
      <c r="CV606" s="57"/>
      <c r="CW606" s="55">
        <f>CO606+CQ606+CR606+CS606+CT606+CU606+CV606</f>
        <v>238362</v>
      </c>
      <c r="CX606" s="55">
        <f>CP606+CV606</f>
        <v>0</v>
      </c>
      <c r="CY606" s="55"/>
      <c r="CZ606" s="57"/>
      <c r="DA606" s="57"/>
      <c r="DB606" s="57"/>
      <c r="DC606" s="57"/>
      <c r="DD606" s="57"/>
      <c r="DE606" s="55">
        <f>CW606+CY606+CZ606+DA606+DB606+DC606+DD606</f>
        <v>238362</v>
      </c>
      <c r="DF606" s="55">
        <f>CX606+DD606</f>
        <v>0</v>
      </c>
    </row>
    <row r="607" spans="1:110" s="12" customFormat="1" ht="36.75" customHeight="1">
      <c r="A607" s="63" t="s">
        <v>437</v>
      </c>
      <c r="B607" s="64" t="s">
        <v>153</v>
      </c>
      <c r="C607" s="64" t="s">
        <v>142</v>
      </c>
      <c r="D607" s="65" t="s">
        <v>438</v>
      </c>
      <c r="E607" s="64"/>
      <c r="F607" s="55"/>
      <c r="G607" s="55"/>
      <c r="H607" s="55"/>
      <c r="I607" s="55"/>
      <c r="J607" s="55"/>
      <c r="K607" s="56"/>
      <c r="L607" s="56"/>
      <c r="M607" s="55"/>
      <c r="N607" s="55"/>
      <c r="O607" s="55"/>
      <c r="P607" s="55"/>
      <c r="Q607" s="55"/>
      <c r="R607" s="57"/>
      <c r="S607" s="57"/>
      <c r="T607" s="55"/>
      <c r="U607" s="55"/>
      <c r="V607" s="57"/>
      <c r="W607" s="57"/>
      <c r="X607" s="55"/>
      <c r="Y607" s="55"/>
      <c r="Z607" s="57"/>
      <c r="AA607" s="55"/>
      <c r="AB607" s="55"/>
      <c r="AC607" s="57"/>
      <c r="AD607" s="57"/>
      <c r="AE607" s="57"/>
      <c r="AF607" s="55"/>
      <c r="AG607" s="57"/>
      <c r="AH607" s="55"/>
      <c r="AI607" s="57"/>
      <c r="AJ607" s="57"/>
      <c r="AK607" s="55"/>
      <c r="AL607" s="55"/>
      <c r="AM607" s="55"/>
      <c r="AN607" s="55"/>
      <c r="AO607" s="57"/>
      <c r="AP607" s="55"/>
      <c r="AQ607" s="55"/>
      <c r="AR607" s="55"/>
      <c r="AS607" s="57"/>
      <c r="AT607" s="55"/>
      <c r="AU607" s="56"/>
      <c r="AV607" s="55">
        <f>AV608</f>
        <v>0</v>
      </c>
      <c r="AW607" s="55">
        <f t="shared" ref="AW607:BL608" si="956">AW608</f>
        <v>0</v>
      </c>
      <c r="AX607" s="55">
        <f t="shared" si="956"/>
        <v>22706</v>
      </c>
      <c r="AY607" s="55">
        <f t="shared" si="956"/>
        <v>22706</v>
      </c>
      <c r="AZ607" s="55">
        <f t="shared" si="956"/>
        <v>22706</v>
      </c>
      <c r="BA607" s="55">
        <f t="shared" si="956"/>
        <v>0</v>
      </c>
      <c r="BB607" s="55">
        <f t="shared" si="956"/>
        <v>0</v>
      </c>
      <c r="BC607" s="55">
        <f t="shared" si="956"/>
        <v>0</v>
      </c>
      <c r="BD607" s="55">
        <f t="shared" si="956"/>
        <v>0</v>
      </c>
      <c r="BE607" s="55">
        <f t="shared" si="956"/>
        <v>22706</v>
      </c>
      <c r="BF607" s="55">
        <f t="shared" si="956"/>
        <v>22706</v>
      </c>
      <c r="BG607" s="55">
        <f t="shared" si="956"/>
        <v>0</v>
      </c>
      <c r="BH607" s="55">
        <f t="shared" si="956"/>
        <v>0</v>
      </c>
      <c r="BI607" s="55">
        <f t="shared" si="956"/>
        <v>0</v>
      </c>
      <c r="BJ607" s="55">
        <f t="shared" si="956"/>
        <v>0</v>
      </c>
      <c r="BK607" s="55">
        <f t="shared" si="956"/>
        <v>0</v>
      </c>
      <c r="BL607" s="55">
        <f t="shared" si="956"/>
        <v>22706</v>
      </c>
      <c r="BM607" s="55">
        <f t="shared" ref="BG607:BX608" si="957">BM608</f>
        <v>22706</v>
      </c>
      <c r="BN607" s="55">
        <f t="shared" si="957"/>
        <v>0</v>
      </c>
      <c r="BO607" s="55">
        <f t="shared" si="957"/>
        <v>0</v>
      </c>
      <c r="BP607" s="55">
        <f t="shared" si="957"/>
        <v>0</v>
      </c>
      <c r="BQ607" s="55">
        <f t="shared" si="957"/>
        <v>0</v>
      </c>
      <c r="BR607" s="55">
        <f t="shared" si="957"/>
        <v>22706</v>
      </c>
      <c r="BS607" s="55">
        <f t="shared" si="957"/>
        <v>22706</v>
      </c>
      <c r="BT607" s="55">
        <f t="shared" si="957"/>
        <v>0</v>
      </c>
      <c r="BU607" s="55">
        <f t="shared" si="957"/>
        <v>0</v>
      </c>
      <c r="BV607" s="55">
        <f t="shared" si="957"/>
        <v>0</v>
      </c>
      <c r="BW607" s="55">
        <f t="shared" si="957"/>
        <v>0</v>
      </c>
      <c r="BX607" s="55">
        <f t="shared" si="957"/>
        <v>0</v>
      </c>
      <c r="BY607" s="55">
        <f t="shared" ref="BT607:CI608" si="958">BY608</f>
        <v>22706</v>
      </c>
      <c r="BZ607" s="55">
        <f t="shared" si="958"/>
        <v>22706</v>
      </c>
      <c r="CA607" s="55">
        <f t="shared" si="958"/>
        <v>0</v>
      </c>
      <c r="CB607" s="55">
        <f t="shared" si="958"/>
        <v>0</v>
      </c>
      <c r="CC607" s="55">
        <f t="shared" si="958"/>
        <v>0</v>
      </c>
      <c r="CD607" s="55">
        <f t="shared" si="958"/>
        <v>0</v>
      </c>
      <c r="CE607" s="55">
        <f t="shared" si="958"/>
        <v>0</v>
      </c>
      <c r="CF607" s="55">
        <f t="shared" si="958"/>
        <v>22706</v>
      </c>
      <c r="CG607" s="55">
        <f t="shared" si="958"/>
        <v>22706</v>
      </c>
      <c r="CH607" s="55">
        <f t="shared" si="958"/>
        <v>0</v>
      </c>
      <c r="CI607" s="55">
        <f t="shared" si="958"/>
        <v>0</v>
      </c>
      <c r="CJ607" s="55">
        <f t="shared" ref="CH607:CW608" si="959">CJ608</f>
        <v>0</v>
      </c>
      <c r="CK607" s="55"/>
      <c r="CL607" s="55"/>
      <c r="CM607" s="55">
        <f t="shared" si="959"/>
        <v>0</v>
      </c>
      <c r="CN607" s="55">
        <f t="shared" si="959"/>
        <v>0</v>
      </c>
      <c r="CO607" s="55">
        <f t="shared" si="959"/>
        <v>22706</v>
      </c>
      <c r="CP607" s="55">
        <f t="shared" si="959"/>
        <v>22706</v>
      </c>
      <c r="CQ607" s="55">
        <f t="shared" si="959"/>
        <v>0</v>
      </c>
      <c r="CR607" s="55">
        <f t="shared" si="959"/>
        <v>0</v>
      </c>
      <c r="CS607" s="55">
        <f t="shared" si="959"/>
        <v>0</v>
      </c>
      <c r="CT607" s="55">
        <f t="shared" si="959"/>
        <v>0</v>
      </c>
      <c r="CU607" s="55">
        <f t="shared" si="959"/>
        <v>0</v>
      </c>
      <c r="CV607" s="55">
        <f t="shared" si="959"/>
        <v>0</v>
      </c>
      <c r="CW607" s="55">
        <f t="shared" si="959"/>
        <v>22706</v>
      </c>
      <c r="CX607" s="55">
        <f t="shared" ref="CQ607:DF608" si="960">CX608</f>
        <v>22706</v>
      </c>
      <c r="CY607" s="55">
        <f t="shared" si="960"/>
        <v>0</v>
      </c>
      <c r="CZ607" s="55">
        <f t="shared" si="960"/>
        <v>0</v>
      </c>
      <c r="DA607" s="55">
        <f t="shared" si="960"/>
        <v>0</v>
      </c>
      <c r="DB607" s="55">
        <f t="shared" si="960"/>
        <v>0</v>
      </c>
      <c r="DC607" s="55">
        <f t="shared" si="960"/>
        <v>0</v>
      </c>
      <c r="DD607" s="55">
        <f t="shared" si="960"/>
        <v>0</v>
      </c>
      <c r="DE607" s="55">
        <f t="shared" si="960"/>
        <v>22706</v>
      </c>
      <c r="DF607" s="55">
        <f t="shared" si="960"/>
        <v>22706</v>
      </c>
    </row>
    <row r="608" spans="1:110" s="12" customFormat="1" ht="68.25" customHeight="1">
      <c r="A608" s="63" t="s">
        <v>531</v>
      </c>
      <c r="B608" s="64" t="s">
        <v>153</v>
      </c>
      <c r="C608" s="64" t="s">
        <v>142</v>
      </c>
      <c r="D608" s="65" t="s">
        <v>532</v>
      </c>
      <c r="E608" s="64"/>
      <c r="F608" s="55"/>
      <c r="G608" s="55"/>
      <c r="H608" s="55"/>
      <c r="I608" s="55"/>
      <c r="J608" s="55"/>
      <c r="K608" s="56"/>
      <c r="L608" s="56"/>
      <c r="M608" s="55"/>
      <c r="N608" s="55"/>
      <c r="O608" s="55"/>
      <c r="P608" s="55"/>
      <c r="Q608" s="55"/>
      <c r="R608" s="57"/>
      <c r="S608" s="57"/>
      <c r="T608" s="55"/>
      <c r="U608" s="55"/>
      <c r="V608" s="57"/>
      <c r="W608" s="57"/>
      <c r="X608" s="55"/>
      <c r="Y608" s="55"/>
      <c r="Z608" s="57"/>
      <c r="AA608" s="55"/>
      <c r="AB608" s="55"/>
      <c r="AC608" s="57"/>
      <c r="AD608" s="57"/>
      <c r="AE608" s="57"/>
      <c r="AF608" s="55"/>
      <c r="AG608" s="57"/>
      <c r="AH608" s="55"/>
      <c r="AI608" s="57"/>
      <c r="AJ608" s="57"/>
      <c r="AK608" s="55"/>
      <c r="AL608" s="55"/>
      <c r="AM608" s="55"/>
      <c r="AN608" s="55"/>
      <c r="AO608" s="57"/>
      <c r="AP608" s="55"/>
      <c r="AQ608" s="55"/>
      <c r="AR608" s="55"/>
      <c r="AS608" s="57"/>
      <c r="AT608" s="55"/>
      <c r="AU608" s="56"/>
      <c r="AV608" s="55">
        <f>AV609</f>
        <v>0</v>
      </c>
      <c r="AW608" s="55">
        <f t="shared" si="956"/>
        <v>0</v>
      </c>
      <c r="AX608" s="55">
        <f t="shared" si="956"/>
        <v>22706</v>
      </c>
      <c r="AY608" s="55">
        <f t="shared" si="956"/>
        <v>22706</v>
      </c>
      <c r="AZ608" s="55">
        <f t="shared" si="956"/>
        <v>22706</v>
      </c>
      <c r="BA608" s="55">
        <f t="shared" si="956"/>
        <v>0</v>
      </c>
      <c r="BB608" s="55">
        <f t="shared" si="956"/>
        <v>0</v>
      </c>
      <c r="BC608" s="55">
        <f t="shared" si="956"/>
        <v>0</v>
      </c>
      <c r="BD608" s="55">
        <f t="shared" si="956"/>
        <v>0</v>
      </c>
      <c r="BE608" s="55">
        <f t="shared" si="956"/>
        <v>22706</v>
      </c>
      <c r="BF608" s="55">
        <f t="shared" si="956"/>
        <v>22706</v>
      </c>
      <c r="BG608" s="55">
        <f t="shared" si="957"/>
        <v>0</v>
      </c>
      <c r="BH608" s="55">
        <f t="shared" si="957"/>
        <v>0</v>
      </c>
      <c r="BI608" s="55">
        <f t="shared" si="957"/>
        <v>0</v>
      </c>
      <c r="BJ608" s="55">
        <f t="shared" si="957"/>
        <v>0</v>
      </c>
      <c r="BK608" s="55">
        <f t="shared" si="957"/>
        <v>0</v>
      </c>
      <c r="BL608" s="55">
        <f t="shared" si="957"/>
        <v>22706</v>
      </c>
      <c r="BM608" s="55">
        <f t="shared" si="957"/>
        <v>22706</v>
      </c>
      <c r="BN608" s="55">
        <f t="shared" si="957"/>
        <v>0</v>
      </c>
      <c r="BO608" s="55">
        <f t="shared" si="957"/>
        <v>0</v>
      </c>
      <c r="BP608" s="55">
        <f t="shared" si="957"/>
        <v>0</v>
      </c>
      <c r="BQ608" s="55">
        <f t="shared" si="957"/>
        <v>0</v>
      </c>
      <c r="BR608" s="55">
        <f t="shared" si="957"/>
        <v>22706</v>
      </c>
      <c r="BS608" s="55">
        <f t="shared" si="957"/>
        <v>22706</v>
      </c>
      <c r="BT608" s="55">
        <f t="shared" si="958"/>
        <v>0</v>
      </c>
      <c r="BU608" s="55">
        <f t="shared" si="958"/>
        <v>0</v>
      </c>
      <c r="BV608" s="55">
        <f t="shared" si="958"/>
        <v>0</v>
      </c>
      <c r="BW608" s="55">
        <f t="shared" si="958"/>
        <v>0</v>
      </c>
      <c r="BX608" s="55">
        <f t="shared" si="958"/>
        <v>0</v>
      </c>
      <c r="BY608" s="55">
        <f t="shared" si="958"/>
        <v>22706</v>
      </c>
      <c r="BZ608" s="55">
        <f t="shared" si="958"/>
        <v>22706</v>
      </c>
      <c r="CA608" s="55">
        <f t="shared" si="958"/>
        <v>0</v>
      </c>
      <c r="CB608" s="55">
        <f t="shared" si="958"/>
        <v>0</v>
      </c>
      <c r="CC608" s="55">
        <f t="shared" si="958"/>
        <v>0</v>
      </c>
      <c r="CD608" s="55">
        <f t="shared" si="958"/>
        <v>0</v>
      </c>
      <c r="CE608" s="55">
        <f t="shared" si="958"/>
        <v>0</v>
      </c>
      <c r="CF608" s="55">
        <f t="shared" si="958"/>
        <v>22706</v>
      </c>
      <c r="CG608" s="55">
        <f t="shared" si="958"/>
        <v>22706</v>
      </c>
      <c r="CH608" s="55">
        <f t="shared" si="959"/>
        <v>0</v>
      </c>
      <c r="CI608" s="55">
        <f t="shared" si="959"/>
        <v>0</v>
      </c>
      <c r="CJ608" s="55">
        <f t="shared" si="959"/>
        <v>0</v>
      </c>
      <c r="CK608" s="55"/>
      <c r="CL608" s="55"/>
      <c r="CM608" s="55">
        <f t="shared" si="959"/>
        <v>0</v>
      </c>
      <c r="CN608" s="55">
        <f t="shared" si="959"/>
        <v>0</v>
      </c>
      <c r="CO608" s="55">
        <f t="shared" si="959"/>
        <v>22706</v>
      </c>
      <c r="CP608" s="55">
        <f t="shared" si="959"/>
        <v>22706</v>
      </c>
      <c r="CQ608" s="55">
        <f t="shared" si="960"/>
        <v>0</v>
      </c>
      <c r="CR608" s="55">
        <f t="shared" si="960"/>
        <v>0</v>
      </c>
      <c r="CS608" s="55">
        <f t="shared" si="960"/>
        <v>0</v>
      </c>
      <c r="CT608" s="55">
        <f t="shared" si="960"/>
        <v>0</v>
      </c>
      <c r="CU608" s="55">
        <f t="shared" si="960"/>
        <v>0</v>
      </c>
      <c r="CV608" s="55">
        <f t="shared" si="960"/>
        <v>0</v>
      </c>
      <c r="CW608" s="55">
        <f t="shared" si="960"/>
        <v>22706</v>
      </c>
      <c r="CX608" s="55">
        <f t="shared" si="960"/>
        <v>22706</v>
      </c>
      <c r="CY608" s="55">
        <f t="shared" si="960"/>
        <v>0</v>
      </c>
      <c r="CZ608" s="55">
        <f t="shared" si="960"/>
        <v>0</v>
      </c>
      <c r="DA608" s="55">
        <f t="shared" si="960"/>
        <v>0</v>
      </c>
      <c r="DB608" s="55">
        <f t="shared" si="960"/>
        <v>0</v>
      </c>
      <c r="DC608" s="55">
        <f t="shared" si="960"/>
        <v>0</v>
      </c>
      <c r="DD608" s="55">
        <f t="shared" si="960"/>
        <v>0</v>
      </c>
      <c r="DE608" s="55">
        <f t="shared" si="960"/>
        <v>22706</v>
      </c>
      <c r="DF608" s="55">
        <f t="shared" si="960"/>
        <v>22706</v>
      </c>
    </row>
    <row r="609" spans="1:110" s="12" customFormat="1" ht="42" customHeight="1">
      <c r="A609" s="63" t="s">
        <v>136</v>
      </c>
      <c r="B609" s="64" t="s">
        <v>153</v>
      </c>
      <c r="C609" s="64" t="s">
        <v>142</v>
      </c>
      <c r="D609" s="65" t="s">
        <v>532</v>
      </c>
      <c r="E609" s="64" t="s">
        <v>137</v>
      </c>
      <c r="F609" s="55"/>
      <c r="G609" s="55"/>
      <c r="H609" s="55"/>
      <c r="I609" s="55"/>
      <c r="J609" s="55"/>
      <c r="K609" s="56"/>
      <c r="L609" s="56"/>
      <c r="M609" s="55"/>
      <c r="N609" s="55"/>
      <c r="O609" s="55"/>
      <c r="P609" s="55"/>
      <c r="Q609" s="55"/>
      <c r="R609" s="57"/>
      <c r="S609" s="57"/>
      <c r="T609" s="55"/>
      <c r="U609" s="55"/>
      <c r="V609" s="57"/>
      <c r="W609" s="57"/>
      <c r="X609" s="55"/>
      <c r="Y609" s="55"/>
      <c r="Z609" s="57"/>
      <c r="AA609" s="55"/>
      <c r="AB609" s="55"/>
      <c r="AC609" s="57"/>
      <c r="AD609" s="57"/>
      <c r="AE609" s="57"/>
      <c r="AF609" s="55"/>
      <c r="AG609" s="57"/>
      <c r="AH609" s="55"/>
      <c r="AI609" s="57"/>
      <c r="AJ609" s="57"/>
      <c r="AK609" s="55"/>
      <c r="AL609" s="55"/>
      <c r="AM609" s="55"/>
      <c r="AN609" s="55"/>
      <c r="AO609" s="57"/>
      <c r="AP609" s="55"/>
      <c r="AQ609" s="55"/>
      <c r="AR609" s="55"/>
      <c r="AS609" s="57"/>
      <c r="AT609" s="55"/>
      <c r="AU609" s="56"/>
      <c r="AV609" s="57"/>
      <c r="AW609" s="57"/>
      <c r="AX609" s="55">
        <v>22706</v>
      </c>
      <c r="AY609" s="55">
        <f>AT609+AV609+AW609+AX609</f>
        <v>22706</v>
      </c>
      <c r="AZ609" s="55">
        <f>AU609+AX609</f>
        <v>22706</v>
      </c>
      <c r="BA609" s="57"/>
      <c r="BB609" s="57"/>
      <c r="BC609" s="57"/>
      <c r="BD609" s="57"/>
      <c r="BE609" s="55">
        <f>AY609+BA609+BB609+BC609+BD609</f>
        <v>22706</v>
      </c>
      <c r="BF609" s="55">
        <f>AZ609+BD609</f>
        <v>22706</v>
      </c>
      <c r="BG609" s="55"/>
      <c r="BH609" s="55"/>
      <c r="BI609" s="58"/>
      <c r="BJ609" s="58"/>
      <c r="BK609" s="58"/>
      <c r="BL609" s="55">
        <f>BE609+BG609+BH609+BI609+BJ609+BK609</f>
        <v>22706</v>
      </c>
      <c r="BM609" s="55">
        <f>BF609+BK609</f>
        <v>22706</v>
      </c>
      <c r="BN609" s="57"/>
      <c r="BO609" s="57"/>
      <c r="BP609" s="57"/>
      <c r="BQ609" s="57"/>
      <c r="BR609" s="55">
        <f>BL609+BN609+BO609+BP609+BQ609</f>
        <v>22706</v>
      </c>
      <c r="BS609" s="55">
        <f>BM609+BQ609</f>
        <v>22706</v>
      </c>
      <c r="BT609" s="55"/>
      <c r="BU609" s="55"/>
      <c r="BV609" s="55"/>
      <c r="BW609" s="55"/>
      <c r="BX609" s="55"/>
      <c r="BY609" s="55">
        <f>BR609+BT609+BU609+BV609+BW609+BX609</f>
        <v>22706</v>
      </c>
      <c r="BZ609" s="55">
        <f>BS609+BX609</f>
        <v>22706</v>
      </c>
      <c r="CA609" s="57"/>
      <c r="CB609" s="57"/>
      <c r="CC609" s="57"/>
      <c r="CD609" s="57"/>
      <c r="CE609" s="57"/>
      <c r="CF609" s="55">
        <f>BY609+CA609+CB609+CC609+CE609</f>
        <v>22706</v>
      </c>
      <c r="CG609" s="55">
        <f>BZ609+CE609</f>
        <v>22706</v>
      </c>
      <c r="CH609" s="57"/>
      <c r="CI609" s="57"/>
      <c r="CJ609" s="57"/>
      <c r="CK609" s="57"/>
      <c r="CL609" s="57"/>
      <c r="CM609" s="57"/>
      <c r="CN609" s="57"/>
      <c r="CO609" s="55">
        <f>CF609+CH609+CI609+CJ609+CM609+CN609</f>
        <v>22706</v>
      </c>
      <c r="CP609" s="55">
        <f>CG609+CN609</f>
        <v>22706</v>
      </c>
      <c r="CQ609" s="55"/>
      <c r="CR609" s="57"/>
      <c r="CS609" s="57"/>
      <c r="CT609" s="57"/>
      <c r="CU609" s="57"/>
      <c r="CV609" s="57"/>
      <c r="CW609" s="55">
        <f>CO609+CQ609+CR609+CS609+CT609+CU609+CV609</f>
        <v>22706</v>
      </c>
      <c r="CX609" s="55">
        <f>CP609+CV609</f>
        <v>22706</v>
      </c>
      <c r="CY609" s="55"/>
      <c r="CZ609" s="57"/>
      <c r="DA609" s="57"/>
      <c r="DB609" s="57"/>
      <c r="DC609" s="57"/>
      <c r="DD609" s="57"/>
      <c r="DE609" s="55">
        <f>CW609+CY609+CZ609+DA609+DB609+DC609+DD609</f>
        <v>22706</v>
      </c>
      <c r="DF609" s="55">
        <f>CX609+DD609</f>
        <v>22706</v>
      </c>
    </row>
    <row r="610" spans="1:110" s="12" customFormat="1" ht="18" customHeight="1">
      <c r="A610" s="63"/>
      <c r="B610" s="64"/>
      <c r="C610" s="64"/>
      <c r="D610" s="65"/>
      <c r="E610" s="64"/>
      <c r="F610" s="55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5"/>
      <c r="AL610" s="55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8"/>
      <c r="BH610" s="58"/>
      <c r="BI610" s="58"/>
      <c r="BJ610" s="58"/>
      <c r="BK610" s="58"/>
      <c r="BL610" s="58"/>
      <c r="BM610" s="58"/>
      <c r="BN610" s="57"/>
      <c r="BO610" s="57"/>
      <c r="BP610" s="57"/>
      <c r="BQ610" s="57"/>
      <c r="BR610" s="57"/>
      <c r="BS610" s="57"/>
      <c r="BT610" s="55"/>
      <c r="BU610" s="55"/>
      <c r="BV610" s="55"/>
      <c r="BW610" s="55"/>
      <c r="BX610" s="55"/>
      <c r="BY610" s="55"/>
      <c r="BZ610" s="55"/>
      <c r="CA610" s="57"/>
      <c r="CB610" s="57"/>
      <c r="CC610" s="57"/>
      <c r="CD610" s="57"/>
      <c r="CE610" s="57"/>
      <c r="CF610" s="57"/>
      <c r="CG610" s="57"/>
      <c r="CH610" s="57"/>
      <c r="CI610" s="57"/>
      <c r="CJ610" s="57"/>
      <c r="CK610" s="57"/>
      <c r="CL610" s="57"/>
      <c r="CM610" s="57"/>
      <c r="CN610" s="57"/>
      <c r="CO610" s="57"/>
      <c r="CP610" s="57"/>
      <c r="CQ610" s="57"/>
      <c r="CR610" s="57"/>
      <c r="CS610" s="57"/>
      <c r="CT610" s="57"/>
      <c r="CU610" s="57"/>
      <c r="CV610" s="57"/>
      <c r="CW610" s="57"/>
      <c r="CX610" s="57"/>
      <c r="CY610" s="57"/>
      <c r="CZ610" s="57"/>
      <c r="DA610" s="57"/>
      <c r="DB610" s="57"/>
      <c r="DC610" s="57"/>
      <c r="DD610" s="57"/>
      <c r="DE610" s="57"/>
      <c r="DF610" s="57"/>
    </row>
    <row r="611" spans="1:110" s="9" customFormat="1" ht="22.5" customHeight="1">
      <c r="A611" s="49" t="s">
        <v>6</v>
      </c>
      <c r="B611" s="50" t="s">
        <v>153</v>
      </c>
      <c r="C611" s="50" t="s">
        <v>164</v>
      </c>
      <c r="D611" s="61"/>
      <c r="E611" s="50"/>
      <c r="F611" s="62">
        <f t="shared" ref="F611:V612" si="961">F612</f>
        <v>90724</v>
      </c>
      <c r="G611" s="62">
        <f t="shared" si="961"/>
        <v>20756</v>
      </c>
      <c r="H611" s="62">
        <f t="shared" si="961"/>
        <v>111480</v>
      </c>
      <c r="I611" s="62">
        <f t="shared" si="961"/>
        <v>0</v>
      </c>
      <c r="J611" s="62">
        <f t="shared" si="961"/>
        <v>120990</v>
      </c>
      <c r="K611" s="62">
        <f t="shared" si="961"/>
        <v>0</v>
      </c>
      <c r="L611" s="62">
        <f t="shared" si="961"/>
        <v>0</v>
      </c>
      <c r="M611" s="62">
        <f t="shared" si="961"/>
        <v>120990</v>
      </c>
      <c r="N611" s="62">
        <f t="shared" si="961"/>
        <v>-44708</v>
      </c>
      <c r="O611" s="62">
        <f t="shared" si="961"/>
        <v>76282</v>
      </c>
      <c r="P611" s="62">
        <f t="shared" si="961"/>
        <v>0</v>
      </c>
      <c r="Q611" s="62">
        <f t="shared" si="961"/>
        <v>73821</v>
      </c>
      <c r="R611" s="62">
        <f t="shared" si="961"/>
        <v>0</v>
      </c>
      <c r="S611" s="62">
        <f t="shared" si="961"/>
        <v>0</v>
      </c>
      <c r="T611" s="62">
        <f t="shared" si="961"/>
        <v>76282</v>
      </c>
      <c r="U611" s="62">
        <f t="shared" si="961"/>
        <v>73821</v>
      </c>
      <c r="V611" s="62">
        <f t="shared" si="961"/>
        <v>0</v>
      </c>
      <c r="W611" s="62">
        <f t="shared" ref="V611:AL612" si="962">W612</f>
        <v>0</v>
      </c>
      <c r="X611" s="62">
        <f t="shared" si="962"/>
        <v>76282</v>
      </c>
      <c r="Y611" s="62">
        <f t="shared" si="962"/>
        <v>73821</v>
      </c>
      <c r="Z611" s="62">
        <f t="shared" si="962"/>
        <v>0</v>
      </c>
      <c r="AA611" s="62">
        <f t="shared" si="962"/>
        <v>76282</v>
      </c>
      <c r="AB611" s="62">
        <f t="shared" si="962"/>
        <v>73821</v>
      </c>
      <c r="AC611" s="62">
        <f t="shared" si="962"/>
        <v>0</v>
      </c>
      <c r="AD611" s="62">
        <f t="shared" si="962"/>
        <v>0</v>
      </c>
      <c r="AE611" s="62"/>
      <c r="AF611" s="62">
        <f t="shared" si="962"/>
        <v>76282</v>
      </c>
      <c r="AG611" s="62">
        <f t="shared" si="962"/>
        <v>0</v>
      </c>
      <c r="AH611" s="62">
        <f t="shared" si="962"/>
        <v>73821</v>
      </c>
      <c r="AI611" s="62">
        <f t="shared" si="962"/>
        <v>0</v>
      </c>
      <c r="AJ611" s="62">
        <f t="shared" si="962"/>
        <v>0</v>
      </c>
      <c r="AK611" s="62">
        <f t="shared" si="962"/>
        <v>76282</v>
      </c>
      <c r="AL611" s="62">
        <f t="shared" si="962"/>
        <v>0</v>
      </c>
      <c r="AM611" s="62">
        <f t="shared" ref="AM611:CX612" si="963">AM612</f>
        <v>15811</v>
      </c>
      <c r="AN611" s="62">
        <f t="shared" si="963"/>
        <v>92093</v>
      </c>
      <c r="AO611" s="62">
        <f t="shared" si="963"/>
        <v>0</v>
      </c>
      <c r="AP611" s="62">
        <f t="shared" si="963"/>
        <v>0</v>
      </c>
      <c r="AQ611" s="62">
        <f t="shared" si="963"/>
        <v>92093</v>
      </c>
      <c r="AR611" s="62">
        <f t="shared" si="963"/>
        <v>0</v>
      </c>
      <c r="AS611" s="62">
        <f t="shared" si="963"/>
        <v>0</v>
      </c>
      <c r="AT611" s="62">
        <f t="shared" si="963"/>
        <v>92093</v>
      </c>
      <c r="AU611" s="62">
        <f t="shared" si="963"/>
        <v>0</v>
      </c>
      <c r="AV611" s="62">
        <f t="shared" si="963"/>
        <v>0</v>
      </c>
      <c r="AW611" s="62">
        <f t="shared" si="963"/>
        <v>0</v>
      </c>
      <c r="AX611" s="62">
        <f t="shared" si="963"/>
        <v>0</v>
      </c>
      <c r="AY611" s="62">
        <f t="shared" si="963"/>
        <v>92093</v>
      </c>
      <c r="AZ611" s="62">
        <f t="shared" si="963"/>
        <v>0</v>
      </c>
      <c r="BA611" s="62">
        <f t="shared" si="963"/>
        <v>-128</v>
      </c>
      <c r="BB611" s="62">
        <f t="shared" si="963"/>
        <v>0</v>
      </c>
      <c r="BC611" s="62">
        <f t="shared" si="963"/>
        <v>-1315</v>
      </c>
      <c r="BD611" s="62">
        <f t="shared" si="963"/>
        <v>0</v>
      </c>
      <c r="BE611" s="62">
        <f t="shared" si="963"/>
        <v>90650</v>
      </c>
      <c r="BF611" s="62">
        <f t="shared" si="963"/>
        <v>0</v>
      </c>
      <c r="BG611" s="62">
        <f t="shared" si="963"/>
        <v>0</v>
      </c>
      <c r="BH611" s="62">
        <f t="shared" si="963"/>
        <v>-129</v>
      </c>
      <c r="BI611" s="62">
        <f t="shared" si="963"/>
        <v>0</v>
      </c>
      <c r="BJ611" s="62">
        <f t="shared" si="963"/>
        <v>0</v>
      </c>
      <c r="BK611" s="62">
        <f t="shared" si="963"/>
        <v>0</v>
      </c>
      <c r="BL611" s="62">
        <f t="shared" si="963"/>
        <v>90521</v>
      </c>
      <c r="BM611" s="62">
        <f t="shared" si="963"/>
        <v>0</v>
      </c>
      <c r="BN611" s="62">
        <f t="shared" si="963"/>
        <v>0</v>
      </c>
      <c r="BO611" s="62">
        <f t="shared" si="963"/>
        <v>0</v>
      </c>
      <c r="BP611" s="62">
        <f t="shared" si="963"/>
        <v>-160</v>
      </c>
      <c r="BQ611" s="62">
        <f t="shared" si="963"/>
        <v>0</v>
      </c>
      <c r="BR611" s="62">
        <f t="shared" si="963"/>
        <v>90361</v>
      </c>
      <c r="BS611" s="62">
        <f t="shared" si="963"/>
        <v>0</v>
      </c>
      <c r="BT611" s="62">
        <f t="shared" si="963"/>
        <v>0</v>
      </c>
      <c r="BU611" s="62">
        <f t="shared" si="963"/>
        <v>0</v>
      </c>
      <c r="BV611" s="62">
        <f t="shared" si="963"/>
        <v>-106</v>
      </c>
      <c r="BW611" s="62">
        <f t="shared" si="963"/>
        <v>0</v>
      </c>
      <c r="BX611" s="62">
        <f t="shared" si="963"/>
        <v>0</v>
      </c>
      <c r="BY611" s="62">
        <f t="shared" si="963"/>
        <v>90255</v>
      </c>
      <c r="BZ611" s="62">
        <f t="shared" si="963"/>
        <v>0</v>
      </c>
      <c r="CA611" s="62">
        <f t="shared" si="963"/>
        <v>60</v>
      </c>
      <c r="CB611" s="62">
        <f t="shared" si="963"/>
        <v>0</v>
      </c>
      <c r="CC611" s="62">
        <f t="shared" si="963"/>
        <v>0</v>
      </c>
      <c r="CD611" s="62">
        <f t="shared" si="963"/>
        <v>-246</v>
      </c>
      <c r="CE611" s="62">
        <f t="shared" si="963"/>
        <v>0</v>
      </c>
      <c r="CF611" s="62">
        <f t="shared" si="963"/>
        <v>90069</v>
      </c>
      <c r="CG611" s="62">
        <f t="shared" si="963"/>
        <v>0</v>
      </c>
      <c r="CH611" s="62">
        <f t="shared" si="963"/>
        <v>0</v>
      </c>
      <c r="CI611" s="62">
        <f t="shared" si="963"/>
        <v>-3</v>
      </c>
      <c r="CJ611" s="62">
        <f t="shared" si="963"/>
        <v>0</v>
      </c>
      <c r="CK611" s="62"/>
      <c r="CL611" s="62"/>
      <c r="CM611" s="62">
        <f t="shared" si="963"/>
        <v>0</v>
      </c>
      <c r="CN611" s="62">
        <f t="shared" si="963"/>
        <v>0</v>
      </c>
      <c r="CO611" s="62">
        <f t="shared" si="963"/>
        <v>90066</v>
      </c>
      <c r="CP611" s="62">
        <f t="shared" si="963"/>
        <v>0</v>
      </c>
      <c r="CQ611" s="62">
        <f t="shared" si="963"/>
        <v>0</v>
      </c>
      <c r="CR611" s="62">
        <f t="shared" si="963"/>
        <v>0</v>
      </c>
      <c r="CS611" s="62">
        <f t="shared" si="963"/>
        <v>0</v>
      </c>
      <c r="CT611" s="62">
        <f t="shared" si="963"/>
        <v>0</v>
      </c>
      <c r="CU611" s="62">
        <f t="shared" si="963"/>
        <v>0</v>
      </c>
      <c r="CV611" s="62">
        <f t="shared" si="963"/>
        <v>0</v>
      </c>
      <c r="CW611" s="62">
        <f t="shared" si="963"/>
        <v>90066</v>
      </c>
      <c r="CX611" s="62">
        <f t="shared" si="963"/>
        <v>0</v>
      </c>
      <c r="CY611" s="62">
        <f t="shared" ref="CX611:DF612" si="964">CY612</f>
        <v>0</v>
      </c>
      <c r="CZ611" s="62">
        <f t="shared" si="964"/>
        <v>-1</v>
      </c>
      <c r="DA611" s="62">
        <f t="shared" si="964"/>
        <v>0</v>
      </c>
      <c r="DB611" s="62">
        <f t="shared" si="964"/>
        <v>0</v>
      </c>
      <c r="DC611" s="62">
        <f t="shared" si="964"/>
        <v>0</v>
      </c>
      <c r="DD611" s="62">
        <f t="shared" si="964"/>
        <v>0</v>
      </c>
      <c r="DE611" s="62">
        <f t="shared" si="964"/>
        <v>90065</v>
      </c>
      <c r="DF611" s="62">
        <f t="shared" si="964"/>
        <v>0</v>
      </c>
    </row>
    <row r="612" spans="1:110" s="18" customFormat="1" ht="22.5" customHeight="1">
      <c r="A612" s="63" t="s">
        <v>109</v>
      </c>
      <c r="B612" s="64" t="s">
        <v>153</v>
      </c>
      <c r="C612" s="64" t="s">
        <v>164</v>
      </c>
      <c r="D612" s="65" t="s">
        <v>110</v>
      </c>
      <c r="E612" s="64"/>
      <c r="F612" s="66">
        <f t="shared" si="961"/>
        <v>90724</v>
      </c>
      <c r="G612" s="66">
        <f t="shared" si="961"/>
        <v>20756</v>
      </c>
      <c r="H612" s="66">
        <f t="shared" si="961"/>
        <v>111480</v>
      </c>
      <c r="I612" s="66">
        <f t="shared" si="961"/>
        <v>0</v>
      </c>
      <c r="J612" s="66">
        <f t="shared" si="961"/>
        <v>120990</v>
      </c>
      <c r="K612" s="66">
        <f t="shared" si="961"/>
        <v>0</v>
      </c>
      <c r="L612" s="66">
        <f t="shared" si="961"/>
        <v>0</v>
      </c>
      <c r="M612" s="66">
        <f t="shared" si="961"/>
        <v>120990</v>
      </c>
      <c r="N612" s="66">
        <f t="shared" si="961"/>
        <v>-44708</v>
      </c>
      <c r="O612" s="66">
        <f t="shared" si="961"/>
        <v>76282</v>
      </c>
      <c r="P612" s="66">
        <f t="shared" si="961"/>
        <v>0</v>
      </c>
      <c r="Q612" s="66">
        <f t="shared" si="961"/>
        <v>73821</v>
      </c>
      <c r="R612" s="66">
        <f t="shared" si="961"/>
        <v>0</v>
      </c>
      <c r="S612" s="66">
        <f t="shared" si="961"/>
        <v>0</v>
      </c>
      <c r="T612" s="66">
        <f t="shared" si="961"/>
        <v>76282</v>
      </c>
      <c r="U612" s="66">
        <f t="shared" si="961"/>
        <v>73821</v>
      </c>
      <c r="V612" s="66">
        <f t="shared" si="962"/>
        <v>0</v>
      </c>
      <c r="W612" s="66">
        <f t="shared" si="962"/>
        <v>0</v>
      </c>
      <c r="X612" s="66">
        <f t="shared" si="962"/>
        <v>76282</v>
      </c>
      <c r="Y612" s="66">
        <f t="shared" si="962"/>
        <v>73821</v>
      </c>
      <c r="Z612" s="66">
        <f t="shared" si="962"/>
        <v>0</v>
      </c>
      <c r="AA612" s="66">
        <f t="shared" si="962"/>
        <v>76282</v>
      </c>
      <c r="AB612" s="66">
        <f t="shared" si="962"/>
        <v>73821</v>
      </c>
      <c r="AC612" s="66">
        <f t="shared" si="962"/>
        <v>0</v>
      </c>
      <c r="AD612" s="66">
        <f t="shared" si="962"/>
        <v>0</v>
      </c>
      <c r="AE612" s="66"/>
      <c r="AF612" s="66">
        <f t="shared" si="962"/>
        <v>76282</v>
      </c>
      <c r="AG612" s="66">
        <f t="shared" si="962"/>
        <v>0</v>
      </c>
      <c r="AH612" s="66">
        <f t="shared" si="962"/>
        <v>73821</v>
      </c>
      <c r="AI612" s="66">
        <f t="shared" ref="AI612:CT612" si="965">AI613</f>
        <v>0</v>
      </c>
      <c r="AJ612" s="66">
        <f t="shared" si="965"/>
        <v>0</v>
      </c>
      <c r="AK612" s="66">
        <f t="shared" si="965"/>
        <v>76282</v>
      </c>
      <c r="AL612" s="66">
        <f t="shared" si="965"/>
        <v>0</v>
      </c>
      <c r="AM612" s="66">
        <f t="shared" si="965"/>
        <v>15811</v>
      </c>
      <c r="AN612" s="66">
        <f t="shared" si="965"/>
        <v>92093</v>
      </c>
      <c r="AO612" s="66">
        <f t="shared" si="965"/>
        <v>0</v>
      </c>
      <c r="AP612" s="66">
        <f t="shared" si="965"/>
        <v>0</v>
      </c>
      <c r="AQ612" s="66">
        <f t="shared" si="965"/>
        <v>92093</v>
      </c>
      <c r="AR612" s="66">
        <f t="shared" si="965"/>
        <v>0</v>
      </c>
      <c r="AS612" s="66">
        <f t="shared" si="965"/>
        <v>0</v>
      </c>
      <c r="AT612" s="66">
        <f t="shared" si="965"/>
        <v>92093</v>
      </c>
      <c r="AU612" s="66">
        <f t="shared" si="965"/>
        <v>0</v>
      </c>
      <c r="AV612" s="66">
        <f t="shared" si="965"/>
        <v>0</v>
      </c>
      <c r="AW612" s="66">
        <f t="shared" si="965"/>
        <v>0</v>
      </c>
      <c r="AX612" s="66">
        <f t="shared" si="965"/>
        <v>0</v>
      </c>
      <c r="AY612" s="66">
        <f t="shared" si="965"/>
        <v>92093</v>
      </c>
      <c r="AZ612" s="66">
        <f t="shared" si="965"/>
        <v>0</v>
      </c>
      <c r="BA612" s="66">
        <f t="shared" si="965"/>
        <v>-128</v>
      </c>
      <c r="BB612" s="66">
        <f t="shared" si="965"/>
        <v>0</v>
      </c>
      <c r="BC612" s="66">
        <f t="shared" si="965"/>
        <v>-1315</v>
      </c>
      <c r="BD612" s="66">
        <f t="shared" si="965"/>
        <v>0</v>
      </c>
      <c r="BE612" s="66">
        <f t="shared" si="965"/>
        <v>90650</v>
      </c>
      <c r="BF612" s="66">
        <f t="shared" si="965"/>
        <v>0</v>
      </c>
      <c r="BG612" s="66">
        <f t="shared" si="965"/>
        <v>0</v>
      </c>
      <c r="BH612" s="66">
        <f t="shared" si="965"/>
        <v>-129</v>
      </c>
      <c r="BI612" s="66">
        <f t="shared" si="965"/>
        <v>0</v>
      </c>
      <c r="BJ612" s="66">
        <f t="shared" si="965"/>
        <v>0</v>
      </c>
      <c r="BK612" s="66">
        <f t="shared" si="965"/>
        <v>0</v>
      </c>
      <c r="BL612" s="66">
        <f t="shared" si="965"/>
        <v>90521</v>
      </c>
      <c r="BM612" s="66">
        <f t="shared" si="965"/>
        <v>0</v>
      </c>
      <c r="BN612" s="66">
        <f t="shared" si="965"/>
        <v>0</v>
      </c>
      <c r="BO612" s="66">
        <f t="shared" si="965"/>
        <v>0</v>
      </c>
      <c r="BP612" s="66">
        <f t="shared" si="965"/>
        <v>-160</v>
      </c>
      <c r="BQ612" s="66">
        <f t="shared" si="965"/>
        <v>0</v>
      </c>
      <c r="BR612" s="66">
        <f t="shared" si="965"/>
        <v>90361</v>
      </c>
      <c r="BS612" s="66">
        <f t="shared" si="965"/>
        <v>0</v>
      </c>
      <c r="BT612" s="66">
        <f t="shared" si="965"/>
        <v>0</v>
      </c>
      <c r="BU612" s="66">
        <f t="shared" si="965"/>
        <v>0</v>
      </c>
      <c r="BV612" s="66">
        <f t="shared" si="965"/>
        <v>-106</v>
      </c>
      <c r="BW612" s="66">
        <f t="shared" si="965"/>
        <v>0</v>
      </c>
      <c r="BX612" s="66">
        <f t="shared" si="965"/>
        <v>0</v>
      </c>
      <c r="BY612" s="66">
        <f t="shared" si="965"/>
        <v>90255</v>
      </c>
      <c r="BZ612" s="66">
        <f t="shared" si="965"/>
        <v>0</v>
      </c>
      <c r="CA612" s="66">
        <f t="shared" si="965"/>
        <v>60</v>
      </c>
      <c r="CB612" s="66">
        <f t="shared" si="965"/>
        <v>0</v>
      </c>
      <c r="CC612" s="66">
        <f t="shared" si="965"/>
        <v>0</v>
      </c>
      <c r="CD612" s="66">
        <f t="shared" si="965"/>
        <v>-246</v>
      </c>
      <c r="CE612" s="66">
        <f t="shared" si="965"/>
        <v>0</v>
      </c>
      <c r="CF612" s="66">
        <f t="shared" si="965"/>
        <v>90069</v>
      </c>
      <c r="CG612" s="66">
        <f t="shared" si="965"/>
        <v>0</v>
      </c>
      <c r="CH612" s="66">
        <f t="shared" si="965"/>
        <v>0</v>
      </c>
      <c r="CI612" s="66">
        <f t="shared" si="965"/>
        <v>-3</v>
      </c>
      <c r="CJ612" s="66">
        <f t="shared" si="965"/>
        <v>0</v>
      </c>
      <c r="CK612" s="66"/>
      <c r="CL612" s="66"/>
      <c r="CM612" s="66">
        <f t="shared" si="965"/>
        <v>0</v>
      </c>
      <c r="CN612" s="66">
        <f t="shared" si="965"/>
        <v>0</v>
      </c>
      <c r="CO612" s="66">
        <f t="shared" si="965"/>
        <v>90066</v>
      </c>
      <c r="CP612" s="66">
        <f t="shared" si="965"/>
        <v>0</v>
      </c>
      <c r="CQ612" s="66">
        <f t="shared" si="965"/>
        <v>0</v>
      </c>
      <c r="CR612" s="66">
        <f t="shared" si="965"/>
        <v>0</v>
      </c>
      <c r="CS612" s="66">
        <f t="shared" si="965"/>
        <v>0</v>
      </c>
      <c r="CT612" s="66">
        <f t="shared" si="965"/>
        <v>0</v>
      </c>
      <c r="CU612" s="66">
        <f t="shared" si="963"/>
        <v>0</v>
      </c>
      <c r="CV612" s="66">
        <f t="shared" si="963"/>
        <v>0</v>
      </c>
      <c r="CW612" s="66">
        <f t="shared" si="963"/>
        <v>90066</v>
      </c>
      <c r="CX612" s="66">
        <f t="shared" si="964"/>
        <v>0</v>
      </c>
      <c r="CY612" s="66">
        <f t="shared" si="964"/>
        <v>0</v>
      </c>
      <c r="CZ612" s="66">
        <f t="shared" si="964"/>
        <v>-1</v>
      </c>
      <c r="DA612" s="66">
        <f t="shared" si="964"/>
        <v>0</v>
      </c>
      <c r="DB612" s="66">
        <f t="shared" si="964"/>
        <v>0</v>
      </c>
      <c r="DC612" s="66">
        <f t="shared" si="964"/>
        <v>0</v>
      </c>
      <c r="DD612" s="66">
        <f t="shared" si="964"/>
        <v>0</v>
      </c>
      <c r="DE612" s="66">
        <f t="shared" si="964"/>
        <v>90065</v>
      </c>
      <c r="DF612" s="66">
        <f t="shared" si="964"/>
        <v>0</v>
      </c>
    </row>
    <row r="613" spans="1:110" s="9" customFormat="1" ht="33">
      <c r="A613" s="63" t="s">
        <v>136</v>
      </c>
      <c r="B613" s="64" t="s">
        <v>153</v>
      </c>
      <c r="C613" s="64" t="s">
        <v>164</v>
      </c>
      <c r="D613" s="65" t="s">
        <v>110</v>
      </c>
      <c r="E613" s="64" t="s">
        <v>137</v>
      </c>
      <c r="F613" s="55">
        <v>90724</v>
      </c>
      <c r="G613" s="55">
        <f>H613-F613</f>
        <v>20756</v>
      </c>
      <c r="H613" s="55">
        <v>111480</v>
      </c>
      <c r="I613" s="55"/>
      <c r="J613" s="55">
        <v>120990</v>
      </c>
      <c r="K613" s="60"/>
      <c r="L613" s="60"/>
      <c r="M613" s="55">
        <v>120990</v>
      </c>
      <c r="N613" s="55">
        <f>O613-M613</f>
        <v>-44708</v>
      </c>
      <c r="O613" s="55">
        <v>76282</v>
      </c>
      <c r="P613" s="55"/>
      <c r="Q613" s="55">
        <v>73821</v>
      </c>
      <c r="R613" s="47"/>
      <c r="S613" s="47"/>
      <c r="T613" s="55">
        <f>O613+R613</f>
        <v>76282</v>
      </c>
      <c r="U613" s="55">
        <f>Q613+S613</f>
        <v>73821</v>
      </c>
      <c r="V613" s="47"/>
      <c r="W613" s="47"/>
      <c r="X613" s="55">
        <f>T613+V613</f>
        <v>76282</v>
      </c>
      <c r="Y613" s="55">
        <f>U613+W613</f>
        <v>73821</v>
      </c>
      <c r="Z613" s="47"/>
      <c r="AA613" s="55">
        <f>X613+Z613</f>
        <v>76282</v>
      </c>
      <c r="AB613" s="55">
        <f>Y613</f>
        <v>73821</v>
      </c>
      <c r="AC613" s="47"/>
      <c r="AD613" s="47"/>
      <c r="AE613" s="47"/>
      <c r="AF613" s="55">
        <f>AA613+AC613</f>
        <v>76282</v>
      </c>
      <c r="AG613" s="47"/>
      <c r="AH613" s="55">
        <f>AB613</f>
        <v>73821</v>
      </c>
      <c r="AI613" s="47"/>
      <c r="AJ613" s="47"/>
      <c r="AK613" s="55">
        <f>AF613+AI613</f>
        <v>76282</v>
      </c>
      <c r="AL613" s="55">
        <f>AG613</f>
        <v>0</v>
      </c>
      <c r="AM613" s="55">
        <f>AN613-AK613</f>
        <v>15811</v>
      </c>
      <c r="AN613" s="55">
        <v>92093</v>
      </c>
      <c r="AO613" s="47"/>
      <c r="AP613" s="47"/>
      <c r="AQ613" s="55">
        <f>AN613+AP613</f>
        <v>92093</v>
      </c>
      <c r="AR613" s="55">
        <f>AO613</f>
        <v>0</v>
      </c>
      <c r="AS613" s="47"/>
      <c r="AT613" s="55">
        <f>AQ613+AS613</f>
        <v>92093</v>
      </c>
      <c r="AU613" s="56">
        <f>AR613</f>
        <v>0</v>
      </c>
      <c r="AV613" s="47"/>
      <c r="AW613" s="47"/>
      <c r="AX613" s="47"/>
      <c r="AY613" s="55">
        <f>AT613+AV613+AW613+AX613</f>
        <v>92093</v>
      </c>
      <c r="AZ613" s="55">
        <f>AU613+AX613</f>
        <v>0</v>
      </c>
      <c r="BA613" s="46">
        <v>-128</v>
      </c>
      <c r="BB613" s="46"/>
      <c r="BC613" s="46">
        <v>-1315</v>
      </c>
      <c r="BD613" s="47"/>
      <c r="BE613" s="55">
        <f>AY613+BA613+BB613+BC613+BD613</f>
        <v>90650</v>
      </c>
      <c r="BF613" s="55">
        <f>AZ613+BD613</f>
        <v>0</v>
      </c>
      <c r="BG613" s="55"/>
      <c r="BH613" s="55">
        <v>-129</v>
      </c>
      <c r="BI613" s="48"/>
      <c r="BJ613" s="48"/>
      <c r="BK613" s="48"/>
      <c r="BL613" s="55">
        <f>BE613+BG613+BH613+BI613+BJ613+BK613</f>
        <v>90521</v>
      </c>
      <c r="BM613" s="55">
        <f>BF613+BK613</f>
        <v>0</v>
      </c>
      <c r="BN613" s="47"/>
      <c r="BO613" s="47"/>
      <c r="BP613" s="56">
        <v>-160</v>
      </c>
      <c r="BQ613" s="47"/>
      <c r="BR613" s="55">
        <f>BL613+BN613+BO613+BP613+BQ613</f>
        <v>90361</v>
      </c>
      <c r="BS613" s="55">
        <f>BM613+BQ613</f>
        <v>0</v>
      </c>
      <c r="BT613" s="46"/>
      <c r="BU613" s="46"/>
      <c r="BV613" s="46">
        <v>-106</v>
      </c>
      <c r="BW613" s="46"/>
      <c r="BX613" s="46"/>
      <c r="BY613" s="55">
        <f>BR613+BT613+BU613+BV613+BW613+BX613</f>
        <v>90255</v>
      </c>
      <c r="BZ613" s="55">
        <f>BS613+BX613</f>
        <v>0</v>
      </c>
      <c r="CA613" s="56">
        <v>60</v>
      </c>
      <c r="CB613" s="56"/>
      <c r="CC613" s="56"/>
      <c r="CD613" s="56">
        <v>-246</v>
      </c>
      <c r="CE613" s="47"/>
      <c r="CF613" s="55">
        <f>BY613+CA613+CB613+CC613+CD613+CE613</f>
        <v>90069</v>
      </c>
      <c r="CG613" s="55">
        <f>BZ613+CE613</f>
        <v>0</v>
      </c>
      <c r="CH613" s="47"/>
      <c r="CI613" s="60">
        <v>-3</v>
      </c>
      <c r="CJ613" s="47"/>
      <c r="CK613" s="47"/>
      <c r="CL613" s="47"/>
      <c r="CM613" s="47"/>
      <c r="CN613" s="47"/>
      <c r="CO613" s="55">
        <f>CF613+CH613+CI613+CJ613+CM613+CN613</f>
        <v>90066</v>
      </c>
      <c r="CP613" s="55">
        <f>CG613+CN613</f>
        <v>0</v>
      </c>
      <c r="CQ613" s="55"/>
      <c r="CR613" s="47"/>
      <c r="CS613" s="47"/>
      <c r="CT613" s="47"/>
      <c r="CU613" s="47"/>
      <c r="CV613" s="47"/>
      <c r="CW613" s="55">
        <f>CO613+CQ613+CR613+CS613+CT613+CU613+CV613</f>
        <v>90066</v>
      </c>
      <c r="CX613" s="55">
        <f>CP613+CV613</f>
        <v>0</v>
      </c>
      <c r="CY613" s="55"/>
      <c r="CZ613" s="60">
        <v>-1</v>
      </c>
      <c r="DA613" s="47"/>
      <c r="DB613" s="47"/>
      <c r="DC613" s="47"/>
      <c r="DD613" s="47"/>
      <c r="DE613" s="55">
        <f>CW613+CY613+CZ613+DA613+DB613+DC613+DD613</f>
        <v>90065</v>
      </c>
      <c r="DF613" s="55">
        <f>CX613+DD613</f>
        <v>0</v>
      </c>
    </row>
    <row r="614" spans="1:110" s="9" customFormat="1" ht="16.5">
      <c r="A614" s="63"/>
      <c r="B614" s="64"/>
      <c r="C614" s="64"/>
      <c r="D614" s="65"/>
      <c r="E614" s="64"/>
      <c r="F614" s="46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6"/>
      <c r="AL614" s="46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8"/>
      <c r="BH614" s="48"/>
      <c r="BI614" s="48"/>
      <c r="BJ614" s="48"/>
      <c r="BK614" s="48"/>
      <c r="BL614" s="48"/>
      <c r="BM614" s="48"/>
      <c r="BN614" s="47"/>
      <c r="BO614" s="47"/>
      <c r="BP614" s="47"/>
      <c r="BQ614" s="47"/>
      <c r="BR614" s="47"/>
      <c r="BS614" s="47"/>
      <c r="BT614" s="46"/>
      <c r="BU614" s="46"/>
      <c r="BV614" s="46"/>
      <c r="BW614" s="46"/>
      <c r="BX614" s="46"/>
      <c r="BY614" s="46"/>
      <c r="BZ614" s="46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</row>
    <row r="615" spans="1:110" s="9" customFormat="1" ht="18" hidden="1" customHeight="1">
      <c r="A615" s="49" t="s">
        <v>8</v>
      </c>
      <c r="B615" s="50" t="s">
        <v>153</v>
      </c>
      <c r="C615" s="50" t="s">
        <v>159</v>
      </c>
      <c r="D615" s="61"/>
      <c r="E615" s="50"/>
      <c r="F615" s="62" t="e">
        <f t="shared" ref="F615:O615" si="966">F616+F618+F620+F622</f>
        <v>#REF!</v>
      </c>
      <c r="G615" s="62" t="e">
        <f t="shared" si="966"/>
        <v>#REF!</v>
      </c>
      <c r="H615" s="62" t="e">
        <f t="shared" si="966"/>
        <v>#REF!</v>
      </c>
      <c r="I615" s="62" t="e">
        <f t="shared" si="966"/>
        <v>#REF!</v>
      </c>
      <c r="J615" s="62" t="e">
        <f t="shared" si="966"/>
        <v>#REF!</v>
      </c>
      <c r="K615" s="62" t="e">
        <f t="shared" si="966"/>
        <v>#REF!</v>
      </c>
      <c r="L615" s="62" t="e">
        <f t="shared" si="966"/>
        <v>#REF!</v>
      </c>
      <c r="M615" s="62" t="e">
        <f t="shared" si="966"/>
        <v>#REF!</v>
      </c>
      <c r="N615" s="62" t="e">
        <f t="shared" si="966"/>
        <v>#REF!</v>
      </c>
      <c r="O615" s="62" t="e">
        <f t="shared" si="966"/>
        <v>#REF!</v>
      </c>
      <c r="P615" s="62" t="e">
        <f t="shared" ref="P615:Y615" si="967">P616+P618+P620+P622</f>
        <v>#REF!</v>
      </c>
      <c r="Q615" s="62" t="e">
        <f t="shared" si="967"/>
        <v>#REF!</v>
      </c>
      <c r="R615" s="62" t="e">
        <f t="shared" si="967"/>
        <v>#REF!</v>
      </c>
      <c r="S615" s="62" t="e">
        <f t="shared" si="967"/>
        <v>#REF!</v>
      </c>
      <c r="T615" s="62" t="e">
        <f t="shared" si="967"/>
        <v>#REF!</v>
      </c>
      <c r="U615" s="62" t="e">
        <f t="shared" si="967"/>
        <v>#REF!</v>
      </c>
      <c r="V615" s="62" t="e">
        <f t="shared" si="967"/>
        <v>#REF!</v>
      </c>
      <c r="W615" s="62" t="e">
        <f t="shared" si="967"/>
        <v>#REF!</v>
      </c>
      <c r="X615" s="62" t="e">
        <f t="shared" si="967"/>
        <v>#REF!</v>
      </c>
      <c r="Y615" s="62" t="e">
        <f t="shared" si="967"/>
        <v>#REF!</v>
      </c>
      <c r="Z615" s="62" t="e">
        <f>Z616+Z618+Z620+Z622</f>
        <v>#REF!</v>
      </c>
      <c r="AA615" s="62" t="e">
        <f>AA616+AA618+AA620+AA622</f>
        <v>#REF!</v>
      </c>
      <c r="AB615" s="62" t="e">
        <f>AB616+AB618+AB620+AB622</f>
        <v>#REF!</v>
      </c>
      <c r="AC615" s="62" t="e">
        <f>AC616+AC618+AC620+AC622</f>
        <v>#REF!</v>
      </c>
      <c r="AD615" s="62" t="e">
        <f>AD616+AD618+AD620+AD622</f>
        <v>#REF!</v>
      </c>
      <c r="AE615" s="62"/>
      <c r="AF615" s="62" t="e">
        <f t="shared" ref="AF615:AM615" si="968">AF616+AF618+AF620+AF622</f>
        <v>#REF!</v>
      </c>
      <c r="AG615" s="62" t="e">
        <f t="shared" si="968"/>
        <v>#REF!</v>
      </c>
      <c r="AH615" s="62" t="e">
        <f t="shared" si="968"/>
        <v>#REF!</v>
      </c>
      <c r="AI615" s="62" t="e">
        <f t="shared" si="968"/>
        <v>#REF!</v>
      </c>
      <c r="AJ615" s="62" t="e">
        <f t="shared" si="968"/>
        <v>#REF!</v>
      </c>
      <c r="AK615" s="62" t="e">
        <f t="shared" si="968"/>
        <v>#REF!</v>
      </c>
      <c r="AL615" s="62" t="e">
        <f t="shared" si="968"/>
        <v>#REF!</v>
      </c>
      <c r="AM615" s="62">
        <f t="shared" si="968"/>
        <v>-58513</v>
      </c>
      <c r="AN615" s="62">
        <f>AN616+AN618+AN620+AN622</f>
        <v>0</v>
      </c>
      <c r="AO615" s="62">
        <f>AO616+AO618+AO620+AO622</f>
        <v>0</v>
      </c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8"/>
      <c r="BH615" s="48"/>
      <c r="BI615" s="48"/>
      <c r="BJ615" s="48"/>
      <c r="BK615" s="48"/>
      <c r="BL615" s="48"/>
      <c r="BM615" s="48"/>
      <c r="BN615" s="47"/>
      <c r="BO615" s="47"/>
      <c r="BP615" s="47"/>
      <c r="BQ615" s="47"/>
      <c r="BR615" s="47"/>
      <c r="BS615" s="47"/>
      <c r="BT615" s="46"/>
      <c r="BU615" s="46"/>
      <c r="BV615" s="46"/>
      <c r="BW615" s="46"/>
      <c r="BX615" s="46"/>
      <c r="BY615" s="46"/>
      <c r="BZ615" s="46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</row>
    <row r="616" spans="1:110" s="9" customFormat="1" ht="53.25" hidden="1" customHeight="1">
      <c r="A616" s="63" t="s">
        <v>157</v>
      </c>
      <c r="B616" s="64" t="s">
        <v>153</v>
      </c>
      <c r="C616" s="64" t="s">
        <v>159</v>
      </c>
      <c r="D616" s="65" t="s">
        <v>9</v>
      </c>
      <c r="E616" s="64"/>
      <c r="F616" s="66">
        <f t="shared" ref="F616:AO616" si="969">F617</f>
        <v>6269</v>
      </c>
      <c r="G616" s="66">
        <f t="shared" si="969"/>
        <v>6880</v>
      </c>
      <c r="H616" s="66">
        <f t="shared" si="969"/>
        <v>13149</v>
      </c>
      <c r="I616" s="66">
        <f t="shared" si="969"/>
        <v>0</v>
      </c>
      <c r="J616" s="66">
        <f t="shared" si="969"/>
        <v>0</v>
      </c>
      <c r="K616" s="66">
        <f t="shared" si="969"/>
        <v>0</v>
      </c>
      <c r="L616" s="66">
        <f t="shared" si="969"/>
        <v>0</v>
      </c>
      <c r="M616" s="66">
        <f t="shared" si="969"/>
        <v>0</v>
      </c>
      <c r="N616" s="66">
        <f t="shared" si="969"/>
        <v>0</v>
      </c>
      <c r="O616" s="66">
        <f t="shared" si="969"/>
        <v>0</v>
      </c>
      <c r="P616" s="66">
        <f t="shared" si="969"/>
        <v>0</v>
      </c>
      <c r="Q616" s="66">
        <f t="shared" si="969"/>
        <v>0</v>
      </c>
      <c r="R616" s="66">
        <f t="shared" si="969"/>
        <v>1869</v>
      </c>
      <c r="S616" s="66">
        <f t="shared" si="969"/>
        <v>0</v>
      </c>
      <c r="T616" s="66">
        <f t="shared" si="969"/>
        <v>1869</v>
      </c>
      <c r="U616" s="66">
        <f t="shared" si="969"/>
        <v>0</v>
      </c>
      <c r="V616" s="66">
        <f t="shared" si="969"/>
        <v>0</v>
      </c>
      <c r="W616" s="66">
        <f t="shared" si="969"/>
        <v>0</v>
      </c>
      <c r="X616" s="66">
        <f t="shared" si="969"/>
        <v>1869</v>
      </c>
      <c r="Y616" s="66">
        <f t="shared" si="969"/>
        <v>0</v>
      </c>
      <c r="Z616" s="66">
        <f t="shared" si="969"/>
        <v>0</v>
      </c>
      <c r="AA616" s="66">
        <f t="shared" si="969"/>
        <v>1869</v>
      </c>
      <c r="AB616" s="66">
        <f t="shared" si="969"/>
        <v>0</v>
      </c>
      <c r="AC616" s="66">
        <f t="shared" si="969"/>
        <v>0</v>
      </c>
      <c r="AD616" s="66">
        <f t="shared" si="969"/>
        <v>0</v>
      </c>
      <c r="AE616" s="66"/>
      <c r="AF616" s="66">
        <f t="shared" si="969"/>
        <v>1869</v>
      </c>
      <c r="AG616" s="66">
        <f t="shared" si="969"/>
        <v>0</v>
      </c>
      <c r="AH616" s="66">
        <f t="shared" si="969"/>
        <v>0</v>
      </c>
      <c r="AI616" s="66">
        <f t="shared" si="969"/>
        <v>0</v>
      </c>
      <c r="AJ616" s="66">
        <f t="shared" si="969"/>
        <v>0</v>
      </c>
      <c r="AK616" s="66">
        <f t="shared" si="969"/>
        <v>1869</v>
      </c>
      <c r="AL616" s="66">
        <f t="shared" si="969"/>
        <v>0</v>
      </c>
      <c r="AM616" s="66">
        <f t="shared" si="969"/>
        <v>-1869</v>
      </c>
      <c r="AN616" s="66">
        <f t="shared" si="969"/>
        <v>0</v>
      </c>
      <c r="AO616" s="66">
        <f t="shared" si="969"/>
        <v>0</v>
      </c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8"/>
      <c r="BH616" s="48"/>
      <c r="BI616" s="48"/>
      <c r="BJ616" s="48"/>
      <c r="BK616" s="48"/>
      <c r="BL616" s="48"/>
      <c r="BM616" s="48"/>
      <c r="BN616" s="47"/>
      <c r="BO616" s="47"/>
      <c r="BP616" s="47"/>
      <c r="BQ616" s="47"/>
      <c r="BR616" s="47"/>
      <c r="BS616" s="47"/>
      <c r="BT616" s="46"/>
      <c r="BU616" s="46"/>
      <c r="BV616" s="46"/>
      <c r="BW616" s="46"/>
      <c r="BX616" s="46"/>
      <c r="BY616" s="46"/>
      <c r="BZ616" s="46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</row>
    <row r="617" spans="1:110" s="9" customFormat="1" ht="83.25" hidden="1" customHeight="1">
      <c r="A617" s="63" t="s">
        <v>283</v>
      </c>
      <c r="B617" s="64" t="s">
        <v>153</v>
      </c>
      <c r="C617" s="64" t="s">
        <v>159</v>
      </c>
      <c r="D617" s="65" t="s">
        <v>42</v>
      </c>
      <c r="E617" s="64" t="s">
        <v>158</v>
      </c>
      <c r="F617" s="55">
        <v>6269</v>
      </c>
      <c r="G617" s="55">
        <f>H617-F617</f>
        <v>6880</v>
      </c>
      <c r="H617" s="55">
        <v>13149</v>
      </c>
      <c r="I617" s="60"/>
      <c r="J617" s="60"/>
      <c r="K617" s="60"/>
      <c r="L617" s="60"/>
      <c r="M617" s="55"/>
      <c r="N617" s="55">
        <f>O617-M617</f>
        <v>0</v>
      </c>
      <c r="O617" s="55"/>
      <c r="P617" s="55"/>
      <c r="Q617" s="55"/>
      <c r="R617" s="55">
        <v>1869</v>
      </c>
      <c r="S617" s="55"/>
      <c r="T617" s="55">
        <f>O617+R617</f>
        <v>1869</v>
      </c>
      <c r="U617" s="55">
        <f>Q617+S617</f>
        <v>0</v>
      </c>
      <c r="V617" s="47"/>
      <c r="W617" s="47"/>
      <c r="X617" s="55">
        <f>T617+V617</f>
        <v>1869</v>
      </c>
      <c r="Y617" s="55">
        <f>U617+W617</f>
        <v>0</v>
      </c>
      <c r="Z617" s="47"/>
      <c r="AA617" s="55">
        <f>X617+Z617</f>
        <v>1869</v>
      </c>
      <c r="AB617" s="55">
        <f>Y617</f>
        <v>0</v>
      </c>
      <c r="AC617" s="47"/>
      <c r="AD617" s="47"/>
      <c r="AE617" s="47"/>
      <c r="AF617" s="55">
        <f>AA617+AC617</f>
        <v>1869</v>
      </c>
      <c r="AG617" s="47"/>
      <c r="AH617" s="55">
        <f>AB617</f>
        <v>0</v>
      </c>
      <c r="AI617" s="47"/>
      <c r="AJ617" s="47"/>
      <c r="AK617" s="55">
        <f>AF617+AI617</f>
        <v>1869</v>
      </c>
      <c r="AL617" s="55">
        <f>AG617</f>
        <v>0</v>
      </c>
      <c r="AM617" s="55">
        <f>AN617-AK617</f>
        <v>-1869</v>
      </c>
      <c r="AN617" s="5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8"/>
      <c r="BH617" s="48"/>
      <c r="BI617" s="48"/>
      <c r="BJ617" s="48"/>
      <c r="BK617" s="48"/>
      <c r="BL617" s="48"/>
      <c r="BM617" s="48"/>
      <c r="BN617" s="47"/>
      <c r="BO617" s="47"/>
      <c r="BP617" s="47"/>
      <c r="BQ617" s="47"/>
      <c r="BR617" s="47"/>
      <c r="BS617" s="47"/>
      <c r="BT617" s="46"/>
      <c r="BU617" s="46"/>
      <c r="BV617" s="46"/>
      <c r="BW617" s="46"/>
      <c r="BX617" s="46"/>
      <c r="BY617" s="46"/>
      <c r="BZ617" s="46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</row>
    <row r="618" spans="1:110" s="9" customFormat="1" ht="33" hidden="1">
      <c r="A618" s="63" t="s">
        <v>114</v>
      </c>
      <c r="B618" s="64" t="s">
        <v>153</v>
      </c>
      <c r="C618" s="64" t="s">
        <v>159</v>
      </c>
      <c r="D618" s="65" t="s">
        <v>115</v>
      </c>
      <c r="E618" s="64"/>
      <c r="F618" s="66">
        <f t="shared" ref="F618:AO618" si="970">F619</f>
        <v>26085</v>
      </c>
      <c r="G618" s="66">
        <f t="shared" si="970"/>
        <v>1792</v>
      </c>
      <c r="H618" s="66">
        <f t="shared" si="970"/>
        <v>27877</v>
      </c>
      <c r="I618" s="66">
        <f t="shared" si="970"/>
        <v>0</v>
      </c>
      <c r="J618" s="66">
        <f t="shared" si="970"/>
        <v>31107</v>
      </c>
      <c r="K618" s="66">
        <f t="shared" si="970"/>
        <v>0</v>
      </c>
      <c r="L618" s="66">
        <f t="shared" si="970"/>
        <v>0</v>
      </c>
      <c r="M618" s="66">
        <f t="shared" si="970"/>
        <v>31107</v>
      </c>
      <c r="N618" s="66">
        <f t="shared" si="970"/>
        <v>25537</v>
      </c>
      <c r="O618" s="66">
        <f t="shared" si="970"/>
        <v>56644</v>
      </c>
      <c r="P618" s="66">
        <f t="shared" si="970"/>
        <v>0</v>
      </c>
      <c r="Q618" s="66">
        <f t="shared" si="970"/>
        <v>56644</v>
      </c>
      <c r="R618" s="66">
        <f t="shared" si="970"/>
        <v>0</v>
      </c>
      <c r="S618" s="66">
        <f t="shared" si="970"/>
        <v>0</v>
      </c>
      <c r="T618" s="66">
        <f t="shared" si="970"/>
        <v>56644</v>
      </c>
      <c r="U618" s="66">
        <f t="shared" si="970"/>
        <v>56644</v>
      </c>
      <c r="V618" s="66">
        <f t="shared" si="970"/>
        <v>0</v>
      </c>
      <c r="W618" s="66">
        <f t="shared" si="970"/>
        <v>0</v>
      </c>
      <c r="X618" s="66">
        <f t="shared" si="970"/>
        <v>56644</v>
      </c>
      <c r="Y618" s="66">
        <f t="shared" si="970"/>
        <v>56644</v>
      </c>
      <c r="Z618" s="66">
        <f t="shared" si="970"/>
        <v>0</v>
      </c>
      <c r="AA618" s="66">
        <f t="shared" si="970"/>
        <v>56644</v>
      </c>
      <c r="AB618" s="66">
        <f t="shared" si="970"/>
        <v>56644</v>
      </c>
      <c r="AC618" s="66">
        <f t="shared" si="970"/>
        <v>0</v>
      </c>
      <c r="AD618" s="66">
        <f t="shared" si="970"/>
        <v>0</v>
      </c>
      <c r="AE618" s="66"/>
      <c r="AF618" s="66">
        <f t="shared" si="970"/>
        <v>56644</v>
      </c>
      <c r="AG618" s="66">
        <f t="shared" si="970"/>
        <v>0</v>
      </c>
      <c r="AH618" s="66">
        <f t="shared" si="970"/>
        <v>56644</v>
      </c>
      <c r="AI618" s="66">
        <f t="shared" si="970"/>
        <v>0</v>
      </c>
      <c r="AJ618" s="66">
        <f t="shared" si="970"/>
        <v>0</v>
      </c>
      <c r="AK618" s="66">
        <f t="shared" si="970"/>
        <v>56644</v>
      </c>
      <c r="AL618" s="66">
        <f t="shared" si="970"/>
        <v>0</v>
      </c>
      <c r="AM618" s="66">
        <f t="shared" si="970"/>
        <v>-56644</v>
      </c>
      <c r="AN618" s="66">
        <f t="shared" si="970"/>
        <v>0</v>
      </c>
      <c r="AO618" s="66">
        <f t="shared" si="970"/>
        <v>0</v>
      </c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8"/>
      <c r="BH618" s="48"/>
      <c r="BI618" s="48"/>
      <c r="BJ618" s="48"/>
      <c r="BK618" s="48"/>
      <c r="BL618" s="48"/>
      <c r="BM618" s="48"/>
      <c r="BN618" s="47"/>
      <c r="BO618" s="47"/>
      <c r="BP618" s="47"/>
      <c r="BQ618" s="47"/>
      <c r="BR618" s="47"/>
      <c r="BS618" s="47"/>
      <c r="BT618" s="46"/>
      <c r="BU618" s="46"/>
      <c r="BV618" s="46"/>
      <c r="BW618" s="46"/>
      <c r="BX618" s="46"/>
      <c r="BY618" s="46"/>
      <c r="BZ618" s="46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</row>
    <row r="619" spans="1:110" s="9" customFormat="1" ht="34.5" hidden="1" customHeight="1">
      <c r="A619" s="63" t="s">
        <v>136</v>
      </c>
      <c r="B619" s="64" t="s">
        <v>153</v>
      </c>
      <c r="C619" s="64" t="s">
        <v>159</v>
      </c>
      <c r="D619" s="65" t="s">
        <v>115</v>
      </c>
      <c r="E619" s="64" t="s">
        <v>137</v>
      </c>
      <c r="F619" s="55">
        <v>26085</v>
      </c>
      <c r="G619" s="55">
        <f>H619-F619</f>
        <v>1792</v>
      </c>
      <c r="H619" s="55">
        <v>27877</v>
      </c>
      <c r="I619" s="55"/>
      <c r="J619" s="55">
        <v>31107</v>
      </c>
      <c r="K619" s="60"/>
      <c r="L619" s="60"/>
      <c r="M619" s="55">
        <v>31107</v>
      </c>
      <c r="N619" s="55">
        <f>O619-M619</f>
        <v>25537</v>
      </c>
      <c r="O619" s="55">
        <v>56644</v>
      </c>
      <c r="P619" s="55"/>
      <c r="Q619" s="55">
        <v>56644</v>
      </c>
      <c r="R619" s="47"/>
      <c r="S619" s="47"/>
      <c r="T619" s="55">
        <f>O619+R619</f>
        <v>56644</v>
      </c>
      <c r="U619" s="55">
        <f>Q619+S619</f>
        <v>56644</v>
      </c>
      <c r="V619" s="47"/>
      <c r="W619" s="47"/>
      <c r="X619" s="55">
        <f>T619+V619</f>
        <v>56644</v>
      </c>
      <c r="Y619" s="55">
        <f>U619+W619</f>
        <v>56644</v>
      </c>
      <c r="Z619" s="47"/>
      <c r="AA619" s="55">
        <f>X619+Z619</f>
        <v>56644</v>
      </c>
      <c r="AB619" s="55">
        <f>Y619</f>
        <v>56644</v>
      </c>
      <c r="AC619" s="47"/>
      <c r="AD619" s="47"/>
      <c r="AE619" s="47"/>
      <c r="AF619" s="55">
        <f>AA619+AC619</f>
        <v>56644</v>
      </c>
      <c r="AG619" s="47"/>
      <c r="AH619" s="55">
        <f>AB619</f>
        <v>56644</v>
      </c>
      <c r="AI619" s="47"/>
      <c r="AJ619" s="47"/>
      <c r="AK619" s="55">
        <f>AF619+AI619</f>
        <v>56644</v>
      </c>
      <c r="AL619" s="55">
        <f>AG619</f>
        <v>0</v>
      </c>
      <c r="AM619" s="55">
        <f>AN619-AK619</f>
        <v>-56644</v>
      </c>
      <c r="AN619" s="55"/>
      <c r="AO619" s="55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8"/>
      <c r="BH619" s="48"/>
      <c r="BI619" s="48"/>
      <c r="BJ619" s="48"/>
      <c r="BK619" s="48"/>
      <c r="BL619" s="48"/>
      <c r="BM619" s="48"/>
      <c r="BN619" s="47"/>
      <c r="BO619" s="47"/>
      <c r="BP619" s="47"/>
      <c r="BQ619" s="47"/>
      <c r="BR619" s="47"/>
      <c r="BS619" s="47"/>
      <c r="BT619" s="46"/>
      <c r="BU619" s="46"/>
      <c r="BV619" s="46"/>
      <c r="BW619" s="46"/>
      <c r="BX619" s="46"/>
      <c r="BY619" s="46"/>
      <c r="BZ619" s="46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</row>
    <row r="620" spans="1:110" s="9" customFormat="1" ht="33" hidden="1">
      <c r="A620" s="63" t="s">
        <v>116</v>
      </c>
      <c r="B620" s="64" t="s">
        <v>153</v>
      </c>
      <c r="C620" s="64" t="s">
        <v>159</v>
      </c>
      <c r="D620" s="65" t="s">
        <v>117</v>
      </c>
      <c r="E620" s="64"/>
      <c r="F620" s="66">
        <f t="shared" ref="F620:Q620" si="971">F621</f>
        <v>23949</v>
      </c>
      <c r="G620" s="66">
        <f t="shared" si="971"/>
        <v>-6765</v>
      </c>
      <c r="H620" s="66">
        <f t="shared" si="971"/>
        <v>17184</v>
      </c>
      <c r="I620" s="66">
        <f t="shared" si="971"/>
        <v>0</v>
      </c>
      <c r="J620" s="66">
        <f t="shared" si="971"/>
        <v>18327</v>
      </c>
      <c r="K620" s="66">
        <f t="shared" si="971"/>
        <v>0</v>
      </c>
      <c r="L620" s="66">
        <f t="shared" si="971"/>
        <v>0</v>
      </c>
      <c r="M620" s="66">
        <f t="shared" si="971"/>
        <v>18327</v>
      </c>
      <c r="N620" s="66">
        <f t="shared" si="971"/>
        <v>-18327</v>
      </c>
      <c r="O620" s="66">
        <f t="shared" si="971"/>
        <v>0</v>
      </c>
      <c r="P620" s="66">
        <f t="shared" si="971"/>
        <v>0</v>
      </c>
      <c r="Q620" s="66">
        <f t="shared" si="971"/>
        <v>0</v>
      </c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6"/>
      <c r="AL620" s="46"/>
      <c r="AM620" s="55">
        <f>AM621</f>
        <v>0</v>
      </c>
      <c r="AN620" s="55">
        <f>AN621</f>
        <v>0</v>
      </c>
      <c r="AO620" s="47">
        <f>AO621</f>
        <v>0</v>
      </c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8"/>
      <c r="BH620" s="48"/>
      <c r="BI620" s="48"/>
      <c r="BJ620" s="48"/>
      <c r="BK620" s="48"/>
      <c r="BL620" s="48"/>
      <c r="BM620" s="48"/>
      <c r="BN620" s="47"/>
      <c r="BO620" s="47"/>
      <c r="BP620" s="47"/>
      <c r="BQ620" s="47"/>
      <c r="BR620" s="47"/>
      <c r="BS620" s="47"/>
      <c r="BT620" s="46"/>
      <c r="BU620" s="46"/>
      <c r="BV620" s="46"/>
      <c r="BW620" s="46"/>
      <c r="BX620" s="46"/>
      <c r="BY620" s="46"/>
      <c r="BZ620" s="46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</row>
    <row r="621" spans="1:110" s="9" customFormat="1" ht="51" hidden="1" customHeight="1">
      <c r="A621" s="63" t="s">
        <v>144</v>
      </c>
      <c r="B621" s="64" t="s">
        <v>153</v>
      </c>
      <c r="C621" s="64" t="s">
        <v>159</v>
      </c>
      <c r="D621" s="65" t="s">
        <v>10</v>
      </c>
      <c r="E621" s="64" t="s">
        <v>145</v>
      </c>
      <c r="F621" s="55">
        <v>23949</v>
      </c>
      <c r="G621" s="55">
        <f>H621-F621</f>
        <v>-6765</v>
      </c>
      <c r="H621" s="55">
        <v>17184</v>
      </c>
      <c r="I621" s="55"/>
      <c r="J621" s="55">
        <v>18327</v>
      </c>
      <c r="K621" s="60"/>
      <c r="L621" s="60"/>
      <c r="M621" s="55">
        <v>18327</v>
      </c>
      <c r="N621" s="55">
        <f>O621-M621</f>
        <v>-18327</v>
      </c>
      <c r="O621" s="55"/>
      <c r="P621" s="55"/>
      <c r="Q621" s="55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6"/>
      <c r="AL621" s="46"/>
      <c r="AM621" s="55">
        <f>AN621-AK621</f>
        <v>0</v>
      </c>
      <c r="AN621" s="55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8"/>
      <c r="BH621" s="48"/>
      <c r="BI621" s="48"/>
      <c r="BJ621" s="48"/>
      <c r="BK621" s="48"/>
      <c r="BL621" s="48"/>
      <c r="BM621" s="48"/>
      <c r="BN621" s="47"/>
      <c r="BO621" s="47"/>
      <c r="BP621" s="47"/>
      <c r="BQ621" s="47"/>
      <c r="BR621" s="47"/>
      <c r="BS621" s="47"/>
      <c r="BT621" s="46"/>
      <c r="BU621" s="46"/>
      <c r="BV621" s="46"/>
      <c r="BW621" s="46"/>
      <c r="BX621" s="46"/>
      <c r="BY621" s="46"/>
      <c r="BZ621" s="46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</row>
    <row r="622" spans="1:110" s="9" customFormat="1" ht="23.25" hidden="1" customHeight="1">
      <c r="A622" s="63" t="s">
        <v>128</v>
      </c>
      <c r="B622" s="64" t="s">
        <v>153</v>
      </c>
      <c r="C622" s="64" t="s">
        <v>159</v>
      </c>
      <c r="D622" s="65" t="s">
        <v>130</v>
      </c>
      <c r="E622" s="64"/>
      <c r="F622" s="66" t="e">
        <f>#REF!+#REF!</f>
        <v>#REF!</v>
      </c>
      <c r="G622" s="66" t="e">
        <f>#REF!+#REF!</f>
        <v>#REF!</v>
      </c>
      <c r="H622" s="66" t="e">
        <f>#REF!+#REF!</f>
        <v>#REF!</v>
      </c>
      <c r="I622" s="66" t="e">
        <f>#REF!+#REF!</f>
        <v>#REF!</v>
      </c>
      <c r="J622" s="66" t="e">
        <f>#REF!+#REF!</f>
        <v>#REF!</v>
      </c>
      <c r="K622" s="66" t="e">
        <f>#REF!+#REF!</f>
        <v>#REF!</v>
      </c>
      <c r="L622" s="66" t="e">
        <f>#REF!+#REF!</f>
        <v>#REF!</v>
      </c>
      <c r="M622" s="66" t="e">
        <f>#REF!+#REF!</f>
        <v>#REF!</v>
      </c>
      <c r="N622" s="66" t="e">
        <f>#REF!+#REF!+N623</f>
        <v>#REF!</v>
      </c>
      <c r="O622" s="66" t="e">
        <f>#REF!+#REF!+O623</f>
        <v>#REF!</v>
      </c>
      <c r="P622" s="66" t="e">
        <f>#REF!+#REF!+P623</f>
        <v>#REF!</v>
      </c>
      <c r="Q622" s="66" t="e">
        <f>#REF!+#REF!+Q623</f>
        <v>#REF!</v>
      </c>
      <c r="R622" s="66" t="e">
        <f>#REF!+#REF!+R623</f>
        <v>#REF!</v>
      </c>
      <c r="S622" s="66" t="e">
        <f>#REF!+#REF!+S623</f>
        <v>#REF!</v>
      </c>
      <c r="T622" s="66" t="e">
        <f>#REF!+#REF!+T623</f>
        <v>#REF!</v>
      </c>
      <c r="U622" s="66" t="e">
        <f>#REF!+#REF!+U623</f>
        <v>#REF!</v>
      </c>
      <c r="V622" s="66" t="e">
        <f>#REF!+#REF!+V623</f>
        <v>#REF!</v>
      </c>
      <c r="W622" s="66" t="e">
        <f>#REF!+#REF!+W623</f>
        <v>#REF!</v>
      </c>
      <c r="X622" s="66" t="e">
        <f>#REF!+#REF!+X623</f>
        <v>#REF!</v>
      </c>
      <c r="Y622" s="66" t="e">
        <f>#REF!+#REF!+Y623</f>
        <v>#REF!</v>
      </c>
      <c r="Z622" s="66" t="e">
        <f>#REF!+#REF!+Z623</f>
        <v>#REF!</v>
      </c>
      <c r="AA622" s="66" t="e">
        <f>#REF!+#REF!+AA623</f>
        <v>#REF!</v>
      </c>
      <c r="AB622" s="66" t="e">
        <f>#REF!+#REF!+AB623</f>
        <v>#REF!</v>
      </c>
      <c r="AC622" s="66" t="e">
        <f>#REF!+#REF!+AC623</f>
        <v>#REF!</v>
      </c>
      <c r="AD622" s="66" t="e">
        <f>#REF!+#REF!+AD623</f>
        <v>#REF!</v>
      </c>
      <c r="AE622" s="66"/>
      <c r="AF622" s="66" t="e">
        <f>#REF!+#REF!+AF623</f>
        <v>#REF!</v>
      </c>
      <c r="AG622" s="66" t="e">
        <f>#REF!+#REF!+AG623</f>
        <v>#REF!</v>
      </c>
      <c r="AH622" s="66" t="e">
        <f>#REF!+#REF!+AH623</f>
        <v>#REF!</v>
      </c>
      <c r="AI622" s="66" t="e">
        <f>#REF!+#REF!+AI623</f>
        <v>#REF!</v>
      </c>
      <c r="AJ622" s="66" t="e">
        <f>#REF!+#REF!+AJ623</f>
        <v>#REF!</v>
      </c>
      <c r="AK622" s="66" t="e">
        <f>#REF!+#REF!+AK623</f>
        <v>#REF!</v>
      </c>
      <c r="AL622" s="66" t="e">
        <f>#REF!+#REF!+AL623</f>
        <v>#REF!</v>
      </c>
      <c r="AM622" s="55">
        <f>AM626</f>
        <v>0</v>
      </c>
      <c r="AN622" s="55">
        <f>AN626</f>
        <v>0</v>
      </c>
      <c r="AO622" s="47">
        <f>AO626</f>
        <v>0</v>
      </c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8"/>
      <c r="BH622" s="48"/>
      <c r="BI622" s="48"/>
      <c r="BJ622" s="48"/>
      <c r="BK622" s="48"/>
      <c r="BL622" s="48"/>
      <c r="BM622" s="48"/>
      <c r="BN622" s="47"/>
      <c r="BO622" s="47"/>
      <c r="BP622" s="47"/>
      <c r="BQ622" s="47"/>
      <c r="BR622" s="47"/>
      <c r="BS622" s="47"/>
      <c r="BT622" s="46"/>
      <c r="BU622" s="46"/>
      <c r="BV622" s="46"/>
      <c r="BW622" s="46"/>
      <c r="BX622" s="46"/>
      <c r="BY622" s="46"/>
      <c r="BZ622" s="46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</row>
    <row r="623" spans="1:110" s="9" customFormat="1" ht="20.25" hidden="1" customHeight="1">
      <c r="A623" s="63" t="s">
        <v>325</v>
      </c>
      <c r="B623" s="64" t="s">
        <v>153</v>
      </c>
      <c r="C623" s="64" t="s">
        <v>159</v>
      </c>
      <c r="D623" s="65" t="s">
        <v>323</v>
      </c>
      <c r="E623" s="64"/>
      <c r="F623" s="55"/>
      <c r="G623" s="55"/>
      <c r="H623" s="55"/>
      <c r="I623" s="55"/>
      <c r="J623" s="55"/>
      <c r="K623" s="60"/>
      <c r="L623" s="60"/>
      <c r="M623" s="55"/>
      <c r="N623" s="55">
        <f>N624</f>
        <v>606</v>
      </c>
      <c r="O623" s="55">
        <f t="shared" ref="O623:AG624" si="972">O624</f>
        <v>606</v>
      </c>
      <c r="P623" s="55">
        <f t="shared" si="972"/>
        <v>0</v>
      </c>
      <c r="Q623" s="55">
        <f t="shared" si="972"/>
        <v>606</v>
      </c>
      <c r="R623" s="55">
        <f t="shared" si="972"/>
        <v>0</v>
      </c>
      <c r="S623" s="55">
        <f t="shared" si="972"/>
        <v>0</v>
      </c>
      <c r="T623" s="55">
        <f t="shared" si="972"/>
        <v>606</v>
      </c>
      <c r="U623" s="55">
        <f t="shared" si="972"/>
        <v>606</v>
      </c>
      <c r="V623" s="55">
        <f t="shared" si="972"/>
        <v>0</v>
      </c>
      <c r="W623" s="55">
        <f t="shared" si="972"/>
        <v>0</v>
      </c>
      <c r="X623" s="55">
        <f t="shared" si="972"/>
        <v>606</v>
      </c>
      <c r="Y623" s="55">
        <f t="shared" si="972"/>
        <v>606</v>
      </c>
      <c r="Z623" s="55">
        <f t="shared" si="972"/>
        <v>0</v>
      </c>
      <c r="AA623" s="55">
        <f t="shared" si="972"/>
        <v>606</v>
      </c>
      <c r="AB623" s="55">
        <f t="shared" si="972"/>
        <v>606</v>
      </c>
      <c r="AC623" s="55">
        <f t="shared" si="972"/>
        <v>0</v>
      </c>
      <c r="AD623" s="55">
        <f t="shared" si="972"/>
        <v>0</v>
      </c>
      <c r="AE623" s="55"/>
      <c r="AF623" s="55">
        <f t="shared" si="972"/>
        <v>606</v>
      </c>
      <c r="AG623" s="55">
        <f t="shared" si="972"/>
        <v>0</v>
      </c>
      <c r="AH623" s="55">
        <f t="shared" ref="AC623:AL624" si="973">AH624</f>
        <v>606</v>
      </c>
      <c r="AI623" s="55">
        <f t="shared" si="973"/>
        <v>-606</v>
      </c>
      <c r="AJ623" s="55">
        <f t="shared" si="973"/>
        <v>-606</v>
      </c>
      <c r="AK623" s="55">
        <f t="shared" si="973"/>
        <v>0</v>
      </c>
      <c r="AL623" s="55">
        <f t="shared" si="973"/>
        <v>0</v>
      </c>
      <c r="AM623" s="55"/>
      <c r="AN623" s="55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8"/>
      <c r="BH623" s="48"/>
      <c r="BI623" s="48"/>
      <c r="BJ623" s="48"/>
      <c r="BK623" s="48"/>
      <c r="BL623" s="48"/>
      <c r="BM623" s="48"/>
      <c r="BN623" s="47"/>
      <c r="BO623" s="47"/>
      <c r="BP623" s="47"/>
      <c r="BQ623" s="47"/>
      <c r="BR623" s="47"/>
      <c r="BS623" s="47"/>
      <c r="BT623" s="46"/>
      <c r="BU623" s="46"/>
      <c r="BV623" s="46"/>
      <c r="BW623" s="46"/>
      <c r="BX623" s="46"/>
      <c r="BY623" s="46"/>
      <c r="BZ623" s="46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</row>
    <row r="624" spans="1:110" s="9" customFormat="1" ht="66" hidden="1">
      <c r="A624" s="63" t="s">
        <v>326</v>
      </c>
      <c r="B624" s="64" t="s">
        <v>153</v>
      </c>
      <c r="C624" s="64" t="s">
        <v>159</v>
      </c>
      <c r="D624" s="65" t="s">
        <v>324</v>
      </c>
      <c r="E624" s="64"/>
      <c r="F624" s="55"/>
      <c r="G624" s="55"/>
      <c r="H624" s="55"/>
      <c r="I624" s="55"/>
      <c r="J624" s="55"/>
      <c r="K624" s="60"/>
      <c r="L624" s="60"/>
      <c r="M624" s="55"/>
      <c r="N624" s="55">
        <f>N625</f>
        <v>606</v>
      </c>
      <c r="O624" s="55">
        <f t="shared" si="972"/>
        <v>606</v>
      </c>
      <c r="P624" s="55">
        <f t="shared" si="972"/>
        <v>0</v>
      </c>
      <c r="Q624" s="55">
        <f t="shared" si="972"/>
        <v>606</v>
      </c>
      <c r="R624" s="55">
        <f t="shared" si="972"/>
        <v>0</v>
      </c>
      <c r="S624" s="55">
        <f t="shared" si="972"/>
        <v>0</v>
      </c>
      <c r="T624" s="55">
        <f t="shared" si="972"/>
        <v>606</v>
      </c>
      <c r="U624" s="55">
        <f t="shared" si="972"/>
        <v>606</v>
      </c>
      <c r="V624" s="55">
        <f t="shared" si="972"/>
        <v>0</v>
      </c>
      <c r="W624" s="55">
        <f t="shared" si="972"/>
        <v>0</v>
      </c>
      <c r="X624" s="55">
        <f t="shared" si="972"/>
        <v>606</v>
      </c>
      <c r="Y624" s="55">
        <f t="shared" si="972"/>
        <v>606</v>
      </c>
      <c r="Z624" s="55">
        <f t="shared" si="972"/>
        <v>0</v>
      </c>
      <c r="AA624" s="55">
        <f t="shared" si="972"/>
        <v>606</v>
      </c>
      <c r="AB624" s="55">
        <f t="shared" si="972"/>
        <v>606</v>
      </c>
      <c r="AC624" s="55">
        <f t="shared" si="973"/>
        <v>0</v>
      </c>
      <c r="AD624" s="55">
        <f t="shared" si="973"/>
        <v>0</v>
      </c>
      <c r="AE624" s="55"/>
      <c r="AF624" s="55">
        <f t="shared" si="973"/>
        <v>606</v>
      </c>
      <c r="AG624" s="55">
        <f t="shared" si="973"/>
        <v>0</v>
      </c>
      <c r="AH624" s="55">
        <f t="shared" si="973"/>
        <v>606</v>
      </c>
      <c r="AI624" s="55">
        <f t="shared" si="973"/>
        <v>-606</v>
      </c>
      <c r="AJ624" s="55">
        <f t="shared" si="973"/>
        <v>-606</v>
      </c>
      <c r="AK624" s="55">
        <f t="shared" si="973"/>
        <v>0</v>
      </c>
      <c r="AL624" s="55">
        <f t="shared" si="973"/>
        <v>0</v>
      </c>
      <c r="AM624" s="55"/>
      <c r="AN624" s="55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8"/>
      <c r="BH624" s="48"/>
      <c r="BI624" s="48"/>
      <c r="BJ624" s="48"/>
      <c r="BK624" s="48"/>
      <c r="BL624" s="48"/>
      <c r="BM624" s="48"/>
      <c r="BN624" s="47"/>
      <c r="BO624" s="47"/>
      <c r="BP624" s="47"/>
      <c r="BQ624" s="47"/>
      <c r="BR624" s="47"/>
      <c r="BS624" s="47"/>
      <c r="BT624" s="46"/>
      <c r="BU624" s="46"/>
      <c r="BV624" s="46"/>
      <c r="BW624" s="46"/>
      <c r="BX624" s="46"/>
      <c r="BY624" s="46"/>
      <c r="BZ624" s="46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</row>
    <row r="625" spans="1:110" s="9" customFormat="1" ht="16.5" hidden="1">
      <c r="A625" s="63" t="s">
        <v>14</v>
      </c>
      <c r="B625" s="64" t="s">
        <v>153</v>
      </c>
      <c r="C625" s="64" t="s">
        <v>159</v>
      </c>
      <c r="D625" s="65" t="s">
        <v>324</v>
      </c>
      <c r="E625" s="64" t="s">
        <v>21</v>
      </c>
      <c r="F625" s="55"/>
      <c r="G625" s="55"/>
      <c r="H625" s="55"/>
      <c r="I625" s="55"/>
      <c r="J625" s="55"/>
      <c r="K625" s="60"/>
      <c r="L625" s="60"/>
      <c r="M625" s="55"/>
      <c r="N625" s="55">
        <f>O625-M625</f>
        <v>606</v>
      </c>
      <c r="O625" s="55">
        <v>606</v>
      </c>
      <c r="P625" s="55"/>
      <c r="Q625" s="55">
        <v>606</v>
      </c>
      <c r="R625" s="47"/>
      <c r="S625" s="47"/>
      <c r="T625" s="55">
        <f>O625+R625</f>
        <v>606</v>
      </c>
      <c r="U625" s="55">
        <f>Q625+S625</f>
        <v>606</v>
      </c>
      <c r="V625" s="47"/>
      <c r="W625" s="47"/>
      <c r="X625" s="55">
        <f>T625+V625</f>
        <v>606</v>
      </c>
      <c r="Y625" s="55">
        <f>U625+W625</f>
        <v>606</v>
      </c>
      <c r="Z625" s="47"/>
      <c r="AA625" s="55">
        <f>X625+Z625</f>
        <v>606</v>
      </c>
      <c r="AB625" s="55">
        <f>Y625</f>
        <v>606</v>
      </c>
      <c r="AC625" s="47"/>
      <c r="AD625" s="47"/>
      <c r="AE625" s="47"/>
      <c r="AF625" s="55">
        <f>AA625+AC625</f>
        <v>606</v>
      </c>
      <c r="AG625" s="47"/>
      <c r="AH625" s="55">
        <f>AB625</f>
        <v>606</v>
      </c>
      <c r="AI625" s="56">
        <v>-606</v>
      </c>
      <c r="AJ625" s="56">
        <v>-606</v>
      </c>
      <c r="AK625" s="55">
        <f>AF625+AI625</f>
        <v>0</v>
      </c>
      <c r="AL625" s="55">
        <f>AG625</f>
        <v>0</v>
      </c>
      <c r="AM625" s="55"/>
      <c r="AN625" s="55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8"/>
      <c r="BH625" s="48"/>
      <c r="BI625" s="48"/>
      <c r="BJ625" s="48"/>
      <c r="BK625" s="48"/>
      <c r="BL625" s="48"/>
      <c r="BM625" s="48"/>
      <c r="BN625" s="47"/>
      <c r="BO625" s="47"/>
      <c r="BP625" s="47"/>
      <c r="BQ625" s="47"/>
      <c r="BR625" s="47"/>
      <c r="BS625" s="47"/>
      <c r="BT625" s="46"/>
      <c r="BU625" s="46"/>
      <c r="BV625" s="46"/>
      <c r="BW625" s="46"/>
      <c r="BX625" s="46"/>
      <c r="BY625" s="46"/>
      <c r="BZ625" s="46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</row>
    <row r="626" spans="1:110" s="9" customFormat="1" ht="55.5" hidden="1" customHeight="1">
      <c r="A626" s="63" t="s">
        <v>442</v>
      </c>
      <c r="B626" s="64" t="s">
        <v>153</v>
      </c>
      <c r="C626" s="64" t="s">
        <v>159</v>
      </c>
      <c r="D626" s="65" t="s">
        <v>441</v>
      </c>
      <c r="E626" s="64"/>
      <c r="F626" s="55"/>
      <c r="G626" s="55"/>
      <c r="H626" s="55"/>
      <c r="I626" s="55"/>
      <c r="J626" s="55"/>
      <c r="K626" s="60"/>
      <c r="L626" s="60"/>
      <c r="M626" s="55"/>
      <c r="N626" s="55"/>
      <c r="O626" s="55"/>
      <c r="P626" s="55"/>
      <c r="Q626" s="55"/>
      <c r="R626" s="47"/>
      <c r="S626" s="47"/>
      <c r="T626" s="55"/>
      <c r="U626" s="55"/>
      <c r="V626" s="47"/>
      <c r="W626" s="47"/>
      <c r="X626" s="55"/>
      <c r="Y626" s="55"/>
      <c r="Z626" s="47"/>
      <c r="AA626" s="55"/>
      <c r="AB626" s="55"/>
      <c r="AC626" s="47"/>
      <c r="AD626" s="47"/>
      <c r="AE626" s="47"/>
      <c r="AF626" s="55"/>
      <c r="AG626" s="47"/>
      <c r="AH626" s="55"/>
      <c r="AI626" s="56"/>
      <c r="AJ626" s="56"/>
      <c r="AK626" s="55"/>
      <c r="AL626" s="55"/>
      <c r="AM626" s="55">
        <f>AM627</f>
        <v>0</v>
      </c>
      <c r="AN626" s="55">
        <f>AN627</f>
        <v>0</v>
      </c>
      <c r="AO626" s="47">
        <f>AO627</f>
        <v>0</v>
      </c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8"/>
      <c r="BH626" s="48"/>
      <c r="BI626" s="48"/>
      <c r="BJ626" s="48"/>
      <c r="BK626" s="48"/>
      <c r="BL626" s="48"/>
      <c r="BM626" s="48"/>
      <c r="BN626" s="47"/>
      <c r="BO626" s="47"/>
      <c r="BP626" s="47"/>
      <c r="BQ626" s="47"/>
      <c r="BR626" s="47"/>
      <c r="BS626" s="47"/>
      <c r="BT626" s="46"/>
      <c r="BU626" s="46"/>
      <c r="BV626" s="46"/>
      <c r="BW626" s="46"/>
      <c r="BX626" s="46"/>
      <c r="BY626" s="46"/>
      <c r="BZ626" s="46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</row>
    <row r="627" spans="1:110" s="9" customFormat="1" ht="82.5" hidden="1">
      <c r="A627" s="63" t="s">
        <v>283</v>
      </c>
      <c r="B627" s="64" t="s">
        <v>153</v>
      </c>
      <c r="C627" s="64" t="s">
        <v>159</v>
      </c>
      <c r="D627" s="65" t="s">
        <v>441</v>
      </c>
      <c r="E627" s="64" t="s">
        <v>158</v>
      </c>
      <c r="F627" s="55"/>
      <c r="G627" s="55"/>
      <c r="H627" s="55"/>
      <c r="I627" s="55"/>
      <c r="J627" s="55"/>
      <c r="K627" s="60"/>
      <c r="L627" s="60"/>
      <c r="M627" s="55"/>
      <c r="N627" s="55"/>
      <c r="O627" s="55"/>
      <c r="P627" s="55"/>
      <c r="Q627" s="55"/>
      <c r="R627" s="47"/>
      <c r="S627" s="47"/>
      <c r="T627" s="55"/>
      <c r="U627" s="55"/>
      <c r="V627" s="47"/>
      <c r="W627" s="47"/>
      <c r="X627" s="55"/>
      <c r="Y627" s="55"/>
      <c r="Z627" s="47"/>
      <c r="AA627" s="55"/>
      <c r="AB627" s="55"/>
      <c r="AC627" s="47"/>
      <c r="AD627" s="47"/>
      <c r="AE627" s="47"/>
      <c r="AF627" s="55"/>
      <c r="AG627" s="47"/>
      <c r="AH627" s="55"/>
      <c r="AI627" s="56"/>
      <c r="AJ627" s="56"/>
      <c r="AK627" s="55"/>
      <c r="AL627" s="55"/>
      <c r="AM627" s="55">
        <f>AN627-AK627</f>
        <v>0</v>
      </c>
      <c r="AN627" s="55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8"/>
      <c r="BH627" s="48"/>
      <c r="BI627" s="48"/>
      <c r="BJ627" s="48"/>
      <c r="BK627" s="48"/>
      <c r="BL627" s="48"/>
      <c r="BM627" s="48"/>
      <c r="BN627" s="47"/>
      <c r="BO627" s="47"/>
      <c r="BP627" s="47"/>
      <c r="BQ627" s="47"/>
      <c r="BR627" s="47"/>
      <c r="BS627" s="47"/>
      <c r="BT627" s="46"/>
      <c r="BU627" s="46"/>
      <c r="BV627" s="46"/>
      <c r="BW627" s="46"/>
      <c r="BX627" s="46"/>
      <c r="BY627" s="46"/>
      <c r="BZ627" s="46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</row>
    <row r="628" spans="1:110" s="9" customFormat="1" ht="16.5" hidden="1">
      <c r="A628" s="63"/>
      <c r="B628" s="64"/>
      <c r="C628" s="64"/>
      <c r="D628" s="65"/>
      <c r="E628" s="64"/>
      <c r="F628" s="55"/>
      <c r="G628" s="55"/>
      <c r="H628" s="55"/>
      <c r="I628" s="55"/>
      <c r="J628" s="55"/>
      <c r="K628" s="60"/>
      <c r="L628" s="60"/>
      <c r="M628" s="55"/>
      <c r="N628" s="55"/>
      <c r="O628" s="55"/>
      <c r="P628" s="55"/>
      <c r="Q628" s="55"/>
      <c r="R628" s="47"/>
      <c r="S628" s="47"/>
      <c r="T628" s="55"/>
      <c r="U628" s="55"/>
      <c r="V628" s="47"/>
      <c r="W628" s="47"/>
      <c r="X628" s="55"/>
      <c r="Y628" s="55"/>
      <c r="Z628" s="47"/>
      <c r="AA628" s="55"/>
      <c r="AB628" s="55"/>
      <c r="AC628" s="47"/>
      <c r="AD628" s="47"/>
      <c r="AE628" s="47"/>
      <c r="AF628" s="55"/>
      <c r="AG628" s="47"/>
      <c r="AH628" s="55"/>
      <c r="AI628" s="56"/>
      <c r="AJ628" s="56"/>
      <c r="AK628" s="55"/>
      <c r="AL628" s="55"/>
      <c r="AM628" s="55"/>
      <c r="AN628" s="55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8"/>
      <c r="BH628" s="48"/>
      <c r="BI628" s="48"/>
      <c r="BJ628" s="48"/>
      <c r="BK628" s="48"/>
      <c r="BL628" s="48"/>
      <c r="BM628" s="48"/>
      <c r="BN628" s="47"/>
      <c r="BO628" s="47"/>
      <c r="BP628" s="47"/>
      <c r="BQ628" s="47"/>
      <c r="BR628" s="47"/>
      <c r="BS628" s="47"/>
      <c r="BT628" s="46"/>
      <c r="BU628" s="46"/>
      <c r="BV628" s="46"/>
      <c r="BW628" s="46"/>
      <c r="BX628" s="46"/>
      <c r="BY628" s="46"/>
      <c r="BZ628" s="46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</row>
    <row r="629" spans="1:110" s="9" customFormat="1" ht="37.5">
      <c r="A629" s="49" t="s">
        <v>461</v>
      </c>
      <c r="B629" s="50" t="s">
        <v>153</v>
      </c>
      <c r="C629" s="50" t="s">
        <v>153</v>
      </c>
      <c r="D629" s="61"/>
      <c r="E629" s="50"/>
      <c r="F629" s="55"/>
      <c r="G629" s="55"/>
      <c r="H629" s="55"/>
      <c r="I629" s="55"/>
      <c r="J629" s="55"/>
      <c r="K629" s="60"/>
      <c r="L629" s="60"/>
      <c r="M629" s="55"/>
      <c r="N629" s="55"/>
      <c r="O629" s="55"/>
      <c r="P629" s="55"/>
      <c r="Q629" s="55"/>
      <c r="R629" s="47"/>
      <c r="S629" s="47"/>
      <c r="T629" s="55"/>
      <c r="U629" s="55"/>
      <c r="V629" s="47"/>
      <c r="W629" s="47"/>
      <c r="X629" s="55"/>
      <c r="Y629" s="55"/>
      <c r="Z629" s="47"/>
      <c r="AA629" s="55"/>
      <c r="AB629" s="55"/>
      <c r="AC629" s="47"/>
      <c r="AD629" s="47"/>
      <c r="AE629" s="47"/>
      <c r="AF629" s="55"/>
      <c r="AG629" s="47"/>
      <c r="AH629" s="55"/>
      <c r="AI629" s="56"/>
      <c r="AJ629" s="56"/>
      <c r="AK629" s="55"/>
      <c r="AL629" s="55"/>
      <c r="AM629" s="52">
        <f t="shared" ref="AM629:AT629" si="974">AM636+AM642+AM649</f>
        <v>97731</v>
      </c>
      <c r="AN629" s="52">
        <f t="shared" si="974"/>
        <v>97731</v>
      </c>
      <c r="AO629" s="52">
        <f t="shared" si="974"/>
        <v>0</v>
      </c>
      <c r="AP629" s="52">
        <f t="shared" si="974"/>
        <v>29313</v>
      </c>
      <c r="AQ629" s="52">
        <f t="shared" si="974"/>
        <v>127044</v>
      </c>
      <c r="AR629" s="52">
        <f t="shared" si="974"/>
        <v>0</v>
      </c>
      <c r="AS629" s="52">
        <f t="shared" si="974"/>
        <v>0</v>
      </c>
      <c r="AT629" s="52">
        <f t="shared" si="974"/>
        <v>127044</v>
      </c>
      <c r="AU629" s="52">
        <f>AU636+AU642+AU649</f>
        <v>0</v>
      </c>
      <c r="AV629" s="52">
        <f>AV636+AV642+AV649</f>
        <v>3541</v>
      </c>
      <c r="AW629" s="52">
        <f>AW636+AW642+AW649</f>
        <v>15968</v>
      </c>
      <c r="AX629" s="52">
        <f>AX636+AX642+AX649</f>
        <v>0</v>
      </c>
      <c r="AY629" s="52">
        <f>AY636+AY642+AY649</f>
        <v>146553</v>
      </c>
      <c r="AZ629" s="52">
        <f t="shared" ref="AZ629:BE629" si="975">AZ636+AZ642+AZ649</f>
        <v>0</v>
      </c>
      <c r="BA629" s="52">
        <f t="shared" si="975"/>
        <v>-280</v>
      </c>
      <c r="BB629" s="52">
        <f t="shared" si="975"/>
        <v>181</v>
      </c>
      <c r="BC629" s="52">
        <f t="shared" si="975"/>
        <v>22590</v>
      </c>
      <c r="BD629" s="52">
        <f t="shared" si="975"/>
        <v>0</v>
      </c>
      <c r="BE629" s="52">
        <f t="shared" si="975"/>
        <v>169044</v>
      </c>
      <c r="BF629" s="52">
        <f>BF636+BF642+BF649</f>
        <v>0</v>
      </c>
      <c r="BG629" s="52">
        <f t="shared" ref="BG629:BS629" si="976">BG630+BG636+BG642+BG649</f>
        <v>0</v>
      </c>
      <c r="BH629" s="52">
        <f t="shared" si="976"/>
        <v>-553</v>
      </c>
      <c r="BI629" s="52">
        <f t="shared" si="976"/>
        <v>2472</v>
      </c>
      <c r="BJ629" s="52">
        <f t="shared" si="976"/>
        <v>0</v>
      </c>
      <c r="BK629" s="52">
        <f t="shared" si="976"/>
        <v>223348</v>
      </c>
      <c r="BL629" s="52">
        <f t="shared" si="976"/>
        <v>394311</v>
      </c>
      <c r="BM629" s="52">
        <f t="shared" si="976"/>
        <v>223348</v>
      </c>
      <c r="BN629" s="52">
        <f t="shared" si="976"/>
        <v>0</v>
      </c>
      <c r="BO629" s="52">
        <f t="shared" si="976"/>
        <v>3792</v>
      </c>
      <c r="BP629" s="52">
        <f t="shared" si="976"/>
        <v>181</v>
      </c>
      <c r="BQ629" s="52">
        <f t="shared" si="976"/>
        <v>0</v>
      </c>
      <c r="BR629" s="52">
        <f t="shared" si="976"/>
        <v>398284</v>
      </c>
      <c r="BS629" s="52">
        <f t="shared" si="976"/>
        <v>223348</v>
      </c>
      <c r="BT629" s="52">
        <f t="shared" ref="BT629:BZ629" si="977">BT630+BT636+BT642+BT647+BT649</f>
        <v>220</v>
      </c>
      <c r="BU629" s="52">
        <f t="shared" si="977"/>
        <v>0</v>
      </c>
      <c r="BV629" s="52">
        <f t="shared" si="977"/>
        <v>-210</v>
      </c>
      <c r="BW629" s="52">
        <f t="shared" si="977"/>
        <v>181</v>
      </c>
      <c r="BX629" s="52">
        <f t="shared" si="977"/>
        <v>16700</v>
      </c>
      <c r="BY629" s="52">
        <f t="shared" si="977"/>
        <v>415175</v>
      </c>
      <c r="BZ629" s="52">
        <f t="shared" si="977"/>
        <v>240048</v>
      </c>
      <c r="CA629" s="52">
        <f t="shared" ref="CA629:CG629" si="978">CA630+CA636+CA642+CA644+CA649</f>
        <v>-712</v>
      </c>
      <c r="CB629" s="52">
        <f t="shared" si="978"/>
        <v>-520</v>
      </c>
      <c r="CC629" s="52">
        <f t="shared" si="978"/>
        <v>-9531</v>
      </c>
      <c r="CD629" s="52">
        <f t="shared" si="978"/>
        <v>-205</v>
      </c>
      <c r="CE629" s="52">
        <f t="shared" si="978"/>
        <v>0</v>
      </c>
      <c r="CF629" s="52">
        <f t="shared" si="978"/>
        <v>404207</v>
      </c>
      <c r="CG629" s="52">
        <f t="shared" si="978"/>
        <v>240048</v>
      </c>
      <c r="CH629" s="52">
        <f>CH630+CH632+CH634+CH636+CH642+CH644+CH649</f>
        <v>-592</v>
      </c>
      <c r="CI629" s="52">
        <f t="shared" ref="CI629:CP629" si="979">CI630+CI632+CI634+CI636+CI642+CI644+CI649</f>
        <v>-402</v>
      </c>
      <c r="CJ629" s="52">
        <f>CJ630+CJ632+CJ634+CJ636+CJ642+CJ644+CJ649</f>
        <v>0</v>
      </c>
      <c r="CK629" s="52">
        <f>CK630+CK632+CK634+CK636+CK642+CK644+CK649</f>
        <v>-12</v>
      </c>
      <c r="CL629" s="52">
        <f>CL630+CL632+CL634+CL636+CL642+CL644+CL649</f>
        <v>0</v>
      </c>
      <c r="CM629" s="52">
        <f t="shared" si="979"/>
        <v>948</v>
      </c>
      <c r="CN629" s="52">
        <f t="shared" si="979"/>
        <v>28530</v>
      </c>
      <c r="CO629" s="52">
        <f t="shared" si="979"/>
        <v>432679</v>
      </c>
      <c r="CP629" s="52">
        <f t="shared" si="979"/>
        <v>268578</v>
      </c>
      <c r="CQ629" s="52">
        <f t="shared" ref="CQ629:CX629" si="980">CQ630+CQ632+CQ634+CQ636+CQ642+CQ644+CQ649</f>
        <v>0</v>
      </c>
      <c r="CR629" s="52">
        <f t="shared" si="980"/>
        <v>-274</v>
      </c>
      <c r="CS629" s="52">
        <f t="shared" si="980"/>
        <v>0</v>
      </c>
      <c r="CT629" s="52">
        <f t="shared" si="980"/>
        <v>0</v>
      </c>
      <c r="CU629" s="52">
        <f t="shared" si="980"/>
        <v>0</v>
      </c>
      <c r="CV629" s="52">
        <f t="shared" si="980"/>
        <v>3200</v>
      </c>
      <c r="CW629" s="52">
        <f t="shared" si="980"/>
        <v>435605</v>
      </c>
      <c r="CX629" s="52">
        <f t="shared" si="980"/>
        <v>271778</v>
      </c>
      <c r="CY629" s="52">
        <f t="shared" ref="CY629:DF629" si="981">CY630+CY632+CY634+CY636+CY642+CY644+CY649</f>
        <v>-948</v>
      </c>
      <c r="CZ629" s="52">
        <f t="shared" si="981"/>
        <v>0</v>
      </c>
      <c r="DA629" s="52">
        <f t="shared" si="981"/>
        <v>0</v>
      </c>
      <c r="DB629" s="52">
        <f t="shared" si="981"/>
        <v>0</v>
      </c>
      <c r="DC629" s="52">
        <f t="shared" si="981"/>
        <v>0</v>
      </c>
      <c r="DD629" s="52">
        <f t="shared" si="981"/>
        <v>0</v>
      </c>
      <c r="DE629" s="52">
        <f t="shared" si="981"/>
        <v>434657</v>
      </c>
      <c r="DF629" s="52">
        <f t="shared" si="981"/>
        <v>271778</v>
      </c>
    </row>
    <row r="630" spans="1:110" s="9" customFormat="1" ht="123.75" customHeight="1">
      <c r="A630" s="63" t="s">
        <v>384</v>
      </c>
      <c r="B630" s="64" t="s">
        <v>153</v>
      </c>
      <c r="C630" s="64" t="s">
        <v>153</v>
      </c>
      <c r="D630" s="65" t="s">
        <v>445</v>
      </c>
      <c r="E630" s="50"/>
      <c r="F630" s="55"/>
      <c r="G630" s="55"/>
      <c r="H630" s="55"/>
      <c r="I630" s="55"/>
      <c r="J630" s="55"/>
      <c r="K630" s="60"/>
      <c r="L630" s="60"/>
      <c r="M630" s="55"/>
      <c r="N630" s="55"/>
      <c r="O630" s="55"/>
      <c r="P630" s="55"/>
      <c r="Q630" s="55"/>
      <c r="R630" s="47"/>
      <c r="S630" s="47"/>
      <c r="T630" s="55"/>
      <c r="U630" s="55"/>
      <c r="V630" s="47"/>
      <c r="W630" s="47"/>
      <c r="X630" s="55"/>
      <c r="Y630" s="55"/>
      <c r="Z630" s="47"/>
      <c r="AA630" s="55"/>
      <c r="AB630" s="55"/>
      <c r="AC630" s="47"/>
      <c r="AD630" s="47"/>
      <c r="AE630" s="47"/>
      <c r="AF630" s="55"/>
      <c r="AG630" s="47"/>
      <c r="AH630" s="55"/>
      <c r="AI630" s="56"/>
      <c r="AJ630" s="56"/>
      <c r="AK630" s="55"/>
      <c r="AL630" s="55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>
        <f>BG631</f>
        <v>0</v>
      </c>
      <c r="BH630" s="52">
        <f t="shared" ref="BH630:DF630" si="982">BH631</f>
        <v>0</v>
      </c>
      <c r="BI630" s="52">
        <f t="shared" si="982"/>
        <v>0</v>
      </c>
      <c r="BJ630" s="52">
        <f t="shared" si="982"/>
        <v>0</v>
      </c>
      <c r="BK630" s="55">
        <f t="shared" si="982"/>
        <v>223348</v>
      </c>
      <c r="BL630" s="55">
        <f t="shared" si="982"/>
        <v>223348</v>
      </c>
      <c r="BM630" s="55">
        <f t="shared" si="982"/>
        <v>223348</v>
      </c>
      <c r="BN630" s="55">
        <f t="shared" si="982"/>
        <v>0</v>
      </c>
      <c r="BO630" s="55">
        <f t="shared" si="982"/>
        <v>0</v>
      </c>
      <c r="BP630" s="55">
        <f t="shared" si="982"/>
        <v>0</v>
      </c>
      <c r="BQ630" s="55">
        <f t="shared" si="982"/>
        <v>0</v>
      </c>
      <c r="BR630" s="55">
        <f t="shared" si="982"/>
        <v>223348</v>
      </c>
      <c r="BS630" s="55">
        <f t="shared" si="982"/>
        <v>223348</v>
      </c>
      <c r="BT630" s="55">
        <f t="shared" si="982"/>
        <v>0</v>
      </c>
      <c r="BU630" s="55">
        <f t="shared" si="982"/>
        <v>0</v>
      </c>
      <c r="BV630" s="55">
        <f t="shared" si="982"/>
        <v>0</v>
      </c>
      <c r="BW630" s="55">
        <f t="shared" si="982"/>
        <v>0</v>
      </c>
      <c r="BX630" s="55">
        <f t="shared" si="982"/>
        <v>0</v>
      </c>
      <c r="BY630" s="55">
        <f t="shared" si="982"/>
        <v>223348</v>
      </c>
      <c r="BZ630" s="55">
        <f t="shared" si="982"/>
        <v>223348</v>
      </c>
      <c r="CA630" s="55">
        <f t="shared" si="982"/>
        <v>0</v>
      </c>
      <c r="CB630" s="55">
        <f t="shared" si="982"/>
        <v>0</v>
      </c>
      <c r="CC630" s="55">
        <f t="shared" si="982"/>
        <v>0</v>
      </c>
      <c r="CD630" s="55">
        <f t="shared" si="982"/>
        <v>0</v>
      </c>
      <c r="CE630" s="55">
        <f t="shared" si="982"/>
        <v>0</v>
      </c>
      <c r="CF630" s="55">
        <f t="shared" si="982"/>
        <v>223348</v>
      </c>
      <c r="CG630" s="55">
        <f t="shared" si="982"/>
        <v>223348</v>
      </c>
      <c r="CH630" s="55">
        <f t="shared" si="982"/>
        <v>0</v>
      </c>
      <c r="CI630" s="55">
        <f t="shared" si="982"/>
        <v>0</v>
      </c>
      <c r="CJ630" s="55">
        <f t="shared" si="982"/>
        <v>0</v>
      </c>
      <c r="CK630" s="55"/>
      <c r="CL630" s="55"/>
      <c r="CM630" s="55">
        <f t="shared" si="982"/>
        <v>0</v>
      </c>
      <c r="CN630" s="55">
        <f t="shared" si="982"/>
        <v>0</v>
      </c>
      <c r="CO630" s="55">
        <f t="shared" si="982"/>
        <v>223348</v>
      </c>
      <c r="CP630" s="55">
        <f t="shared" si="982"/>
        <v>223348</v>
      </c>
      <c r="CQ630" s="55">
        <f t="shared" si="982"/>
        <v>0</v>
      </c>
      <c r="CR630" s="55">
        <f t="shared" si="982"/>
        <v>0</v>
      </c>
      <c r="CS630" s="55">
        <f t="shared" si="982"/>
        <v>0</v>
      </c>
      <c r="CT630" s="55">
        <f t="shared" si="982"/>
        <v>0</v>
      </c>
      <c r="CU630" s="55">
        <f t="shared" si="982"/>
        <v>0</v>
      </c>
      <c r="CV630" s="55">
        <f t="shared" si="982"/>
        <v>0</v>
      </c>
      <c r="CW630" s="55">
        <f t="shared" si="982"/>
        <v>223348</v>
      </c>
      <c r="CX630" s="55">
        <f t="shared" si="982"/>
        <v>223348</v>
      </c>
      <c r="CY630" s="55">
        <f t="shared" si="982"/>
        <v>0</v>
      </c>
      <c r="CZ630" s="55">
        <f t="shared" si="982"/>
        <v>0</v>
      </c>
      <c r="DA630" s="55">
        <f t="shared" si="982"/>
        <v>0</v>
      </c>
      <c r="DB630" s="55">
        <f t="shared" si="982"/>
        <v>0</v>
      </c>
      <c r="DC630" s="55">
        <f t="shared" si="982"/>
        <v>0</v>
      </c>
      <c r="DD630" s="55">
        <f t="shared" si="982"/>
        <v>0</v>
      </c>
      <c r="DE630" s="55">
        <f t="shared" si="982"/>
        <v>223348</v>
      </c>
      <c r="DF630" s="55">
        <f t="shared" si="982"/>
        <v>223348</v>
      </c>
    </row>
    <row r="631" spans="1:110" s="9" customFormat="1" ht="66" customHeight="1">
      <c r="A631" s="63" t="s">
        <v>144</v>
      </c>
      <c r="B631" s="64" t="s">
        <v>153</v>
      </c>
      <c r="C631" s="64" t="s">
        <v>153</v>
      </c>
      <c r="D631" s="65" t="s">
        <v>445</v>
      </c>
      <c r="E631" s="64" t="s">
        <v>145</v>
      </c>
      <c r="F631" s="55"/>
      <c r="G631" s="55"/>
      <c r="H631" s="55"/>
      <c r="I631" s="55"/>
      <c r="J631" s="55"/>
      <c r="K631" s="56"/>
      <c r="L631" s="56"/>
      <c r="M631" s="55"/>
      <c r="N631" s="55"/>
      <c r="O631" s="55"/>
      <c r="P631" s="55"/>
      <c r="Q631" s="55"/>
      <c r="R631" s="57"/>
      <c r="S631" s="57"/>
      <c r="T631" s="55"/>
      <c r="U631" s="55"/>
      <c r="V631" s="57"/>
      <c r="W631" s="57"/>
      <c r="X631" s="55"/>
      <c r="Y631" s="55"/>
      <c r="Z631" s="57"/>
      <c r="AA631" s="55"/>
      <c r="AB631" s="55"/>
      <c r="AC631" s="57"/>
      <c r="AD631" s="57"/>
      <c r="AE631" s="57"/>
      <c r="AF631" s="55"/>
      <c r="AG631" s="57"/>
      <c r="AH631" s="55"/>
      <c r="AI631" s="56"/>
      <c r="AJ631" s="56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55"/>
      <c r="BF631" s="55"/>
      <c r="BG631" s="55"/>
      <c r="BH631" s="55"/>
      <c r="BI631" s="55"/>
      <c r="BJ631" s="55"/>
      <c r="BK631" s="55">
        <v>223348</v>
      </c>
      <c r="BL631" s="55">
        <f>BE631+BG631+BH631+BI631+BJ631+BK631</f>
        <v>223348</v>
      </c>
      <c r="BM631" s="55">
        <f>BF631+BK631</f>
        <v>223348</v>
      </c>
      <c r="BN631" s="47"/>
      <c r="BO631" s="47"/>
      <c r="BP631" s="47"/>
      <c r="BQ631" s="47"/>
      <c r="BR631" s="55">
        <f>BL631+BN631+BO631+BP631+BQ631</f>
        <v>223348</v>
      </c>
      <c r="BS631" s="55">
        <f>BM631+BQ631</f>
        <v>223348</v>
      </c>
      <c r="BT631" s="46"/>
      <c r="BU631" s="46"/>
      <c r="BV631" s="46"/>
      <c r="BW631" s="46"/>
      <c r="BX631" s="46"/>
      <c r="BY631" s="55">
        <f>BR631+BT631+BU631+BV631+BW631+BX631</f>
        <v>223348</v>
      </c>
      <c r="BZ631" s="55">
        <f>BS631+BX631</f>
        <v>223348</v>
      </c>
      <c r="CA631" s="47"/>
      <c r="CB631" s="47"/>
      <c r="CC631" s="47"/>
      <c r="CD631" s="47"/>
      <c r="CE631" s="47"/>
      <c r="CF631" s="55">
        <f>BY631+CA631+CB631+CC631+CE631</f>
        <v>223348</v>
      </c>
      <c r="CG631" s="55">
        <f>BZ631+CE631</f>
        <v>223348</v>
      </c>
      <c r="CH631" s="47"/>
      <c r="CI631" s="47"/>
      <c r="CJ631" s="47"/>
      <c r="CK631" s="47"/>
      <c r="CL631" s="47"/>
      <c r="CM631" s="47"/>
      <c r="CN631" s="47"/>
      <c r="CO631" s="55">
        <f>CF631+CH631+CI631+CJ631+CM631+CN631</f>
        <v>223348</v>
      </c>
      <c r="CP631" s="55">
        <f>CG631+CN631</f>
        <v>223348</v>
      </c>
      <c r="CQ631" s="55"/>
      <c r="CR631" s="47"/>
      <c r="CS631" s="47"/>
      <c r="CT631" s="47"/>
      <c r="CU631" s="47"/>
      <c r="CV631" s="47"/>
      <c r="CW631" s="55">
        <f>CO631+CQ631+CR631+CS631+CT631+CU631+CV631</f>
        <v>223348</v>
      </c>
      <c r="CX631" s="55">
        <f>CP631+CV631</f>
        <v>223348</v>
      </c>
      <c r="CY631" s="55"/>
      <c r="CZ631" s="47"/>
      <c r="DA631" s="47"/>
      <c r="DB631" s="47"/>
      <c r="DC631" s="47"/>
      <c r="DD631" s="47"/>
      <c r="DE631" s="55">
        <f>CW631+CY631+CZ631+DA631+DB631+DC631+DD631</f>
        <v>223348</v>
      </c>
      <c r="DF631" s="55">
        <f>CX631+DD631</f>
        <v>223348</v>
      </c>
    </row>
    <row r="632" spans="1:110" s="9" customFormat="1" ht="147.75" customHeight="1">
      <c r="A632" s="109" t="s">
        <v>310</v>
      </c>
      <c r="B632" s="64" t="s">
        <v>153</v>
      </c>
      <c r="C632" s="64" t="s">
        <v>153</v>
      </c>
      <c r="D632" s="65" t="s">
        <v>311</v>
      </c>
      <c r="E632" s="64"/>
      <c r="F632" s="55"/>
      <c r="G632" s="55"/>
      <c r="H632" s="55"/>
      <c r="I632" s="55"/>
      <c r="J632" s="55"/>
      <c r="K632" s="56"/>
      <c r="L632" s="56"/>
      <c r="M632" s="55"/>
      <c r="N632" s="55"/>
      <c r="O632" s="55"/>
      <c r="P632" s="55"/>
      <c r="Q632" s="55"/>
      <c r="R632" s="57"/>
      <c r="S632" s="57"/>
      <c r="T632" s="55"/>
      <c r="U632" s="55"/>
      <c r="V632" s="57"/>
      <c r="W632" s="57"/>
      <c r="X632" s="55"/>
      <c r="Y632" s="55"/>
      <c r="Z632" s="57"/>
      <c r="AA632" s="55"/>
      <c r="AB632" s="55"/>
      <c r="AC632" s="57"/>
      <c r="AD632" s="57"/>
      <c r="AE632" s="57"/>
      <c r="AF632" s="55"/>
      <c r="AG632" s="57"/>
      <c r="AH632" s="55"/>
      <c r="AI632" s="56"/>
      <c r="AJ632" s="56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  <c r="BI632" s="55"/>
      <c r="BJ632" s="55"/>
      <c r="BK632" s="55"/>
      <c r="BL632" s="55"/>
      <c r="BM632" s="55"/>
      <c r="BN632" s="47"/>
      <c r="BO632" s="47"/>
      <c r="BP632" s="47"/>
      <c r="BQ632" s="47"/>
      <c r="BR632" s="55"/>
      <c r="BS632" s="55"/>
      <c r="BT632" s="46"/>
      <c r="BU632" s="46"/>
      <c r="BV632" s="46"/>
      <c r="BW632" s="46"/>
      <c r="BX632" s="46"/>
      <c r="BY632" s="55"/>
      <c r="BZ632" s="55"/>
      <c r="CA632" s="47"/>
      <c r="CB632" s="47"/>
      <c r="CC632" s="47"/>
      <c r="CD632" s="47"/>
      <c r="CE632" s="47"/>
      <c r="CF632" s="55"/>
      <c r="CG632" s="55"/>
      <c r="CH632" s="47">
        <f>CH633</f>
        <v>0</v>
      </c>
      <c r="CI632" s="47">
        <f>CI633</f>
        <v>0</v>
      </c>
      <c r="CJ632" s="47">
        <f>CJ633</f>
        <v>0</v>
      </c>
      <c r="CK632" s="47"/>
      <c r="CL632" s="47"/>
      <c r="CM632" s="47">
        <f>CM633</f>
        <v>0</v>
      </c>
      <c r="CN632" s="55">
        <f>CN633</f>
        <v>24741</v>
      </c>
      <c r="CO632" s="55">
        <f>CO633</f>
        <v>24741</v>
      </c>
      <c r="CP632" s="55">
        <f>CP633</f>
        <v>24741</v>
      </c>
      <c r="CQ632" s="55">
        <f t="shared" ref="CQ632:DF632" si="983">CQ633</f>
        <v>0</v>
      </c>
      <c r="CR632" s="55">
        <f t="shared" si="983"/>
        <v>0</v>
      </c>
      <c r="CS632" s="55">
        <f t="shared" si="983"/>
        <v>0</v>
      </c>
      <c r="CT632" s="55">
        <f t="shared" si="983"/>
        <v>0</v>
      </c>
      <c r="CU632" s="55">
        <f t="shared" si="983"/>
        <v>0</v>
      </c>
      <c r="CV632" s="55">
        <f t="shared" si="983"/>
        <v>0</v>
      </c>
      <c r="CW632" s="55">
        <f t="shared" si="983"/>
        <v>24741</v>
      </c>
      <c r="CX632" s="55">
        <f t="shared" si="983"/>
        <v>24741</v>
      </c>
      <c r="CY632" s="55">
        <f t="shared" si="983"/>
        <v>0</v>
      </c>
      <c r="CZ632" s="55">
        <f t="shared" si="983"/>
        <v>0</v>
      </c>
      <c r="DA632" s="55">
        <f t="shared" si="983"/>
        <v>0</v>
      </c>
      <c r="DB632" s="55">
        <f t="shared" si="983"/>
        <v>0</v>
      </c>
      <c r="DC632" s="55">
        <f t="shared" si="983"/>
        <v>0</v>
      </c>
      <c r="DD632" s="55">
        <f t="shared" si="983"/>
        <v>0</v>
      </c>
      <c r="DE632" s="55">
        <f t="shared" si="983"/>
        <v>24741</v>
      </c>
      <c r="DF632" s="55">
        <f t="shared" si="983"/>
        <v>24741</v>
      </c>
    </row>
    <row r="633" spans="1:110" s="9" customFormat="1" ht="57.75" customHeight="1">
      <c r="A633" s="63" t="s">
        <v>144</v>
      </c>
      <c r="B633" s="64" t="s">
        <v>153</v>
      </c>
      <c r="C633" s="64" t="s">
        <v>153</v>
      </c>
      <c r="D633" s="65" t="s">
        <v>311</v>
      </c>
      <c r="E633" s="64" t="s">
        <v>145</v>
      </c>
      <c r="F633" s="55"/>
      <c r="G633" s="55"/>
      <c r="H633" s="55"/>
      <c r="I633" s="55"/>
      <c r="J633" s="55"/>
      <c r="K633" s="56"/>
      <c r="L633" s="56"/>
      <c r="M633" s="55"/>
      <c r="N633" s="55"/>
      <c r="O633" s="55"/>
      <c r="P633" s="55"/>
      <c r="Q633" s="55"/>
      <c r="R633" s="57"/>
      <c r="S633" s="57"/>
      <c r="T633" s="55"/>
      <c r="U633" s="55"/>
      <c r="V633" s="57"/>
      <c r="W633" s="57"/>
      <c r="X633" s="55"/>
      <c r="Y633" s="55"/>
      <c r="Z633" s="57"/>
      <c r="AA633" s="55"/>
      <c r="AB633" s="55"/>
      <c r="AC633" s="57"/>
      <c r="AD633" s="57"/>
      <c r="AE633" s="57"/>
      <c r="AF633" s="55"/>
      <c r="AG633" s="57"/>
      <c r="AH633" s="55"/>
      <c r="AI633" s="56"/>
      <c r="AJ633" s="56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5"/>
      <c r="BM633" s="55"/>
      <c r="BN633" s="47"/>
      <c r="BO633" s="47"/>
      <c r="BP633" s="47"/>
      <c r="BQ633" s="47"/>
      <c r="BR633" s="55"/>
      <c r="BS633" s="55"/>
      <c r="BT633" s="46"/>
      <c r="BU633" s="46"/>
      <c r="BV633" s="46"/>
      <c r="BW633" s="46"/>
      <c r="BX633" s="46"/>
      <c r="BY633" s="55"/>
      <c r="BZ633" s="55"/>
      <c r="CA633" s="47"/>
      <c r="CB633" s="47"/>
      <c r="CC633" s="47"/>
      <c r="CD633" s="47"/>
      <c r="CE633" s="47"/>
      <c r="CF633" s="55"/>
      <c r="CG633" s="55"/>
      <c r="CH633" s="47"/>
      <c r="CI633" s="47"/>
      <c r="CJ633" s="47"/>
      <c r="CK633" s="47"/>
      <c r="CL633" s="47"/>
      <c r="CM633" s="47"/>
      <c r="CN633" s="55">
        <v>24741</v>
      </c>
      <c r="CO633" s="55">
        <f>CF633+CH633+CI633+CJ633+CM633+CN633</f>
        <v>24741</v>
      </c>
      <c r="CP633" s="55">
        <f>CG633+CN633</f>
        <v>24741</v>
      </c>
      <c r="CQ633" s="55"/>
      <c r="CR633" s="47"/>
      <c r="CS633" s="47"/>
      <c r="CT633" s="47"/>
      <c r="CU633" s="47"/>
      <c r="CV633" s="47"/>
      <c r="CW633" s="55">
        <f>CO633+CQ633+CR633+CS633+CT633+CU633+CV633</f>
        <v>24741</v>
      </c>
      <c r="CX633" s="55">
        <f>CP633+CV633</f>
        <v>24741</v>
      </c>
      <c r="CY633" s="55"/>
      <c r="CZ633" s="47"/>
      <c r="DA633" s="47"/>
      <c r="DB633" s="47"/>
      <c r="DC633" s="47"/>
      <c r="DD633" s="47"/>
      <c r="DE633" s="55">
        <f>CW633+CY633+CZ633+DA633+DB633+DC633+DD633</f>
        <v>24741</v>
      </c>
      <c r="DF633" s="55">
        <f>CX633+DD633</f>
        <v>24741</v>
      </c>
    </row>
    <row r="634" spans="1:110" s="9" customFormat="1" ht="61.5" customHeight="1">
      <c r="A634" s="63" t="s">
        <v>355</v>
      </c>
      <c r="B634" s="64" t="s">
        <v>153</v>
      </c>
      <c r="C634" s="64" t="s">
        <v>153</v>
      </c>
      <c r="D634" s="65" t="s">
        <v>354</v>
      </c>
      <c r="E634" s="64"/>
      <c r="F634" s="55"/>
      <c r="G634" s="55"/>
      <c r="H634" s="55"/>
      <c r="I634" s="55"/>
      <c r="J634" s="55"/>
      <c r="K634" s="56"/>
      <c r="L634" s="56"/>
      <c r="M634" s="55"/>
      <c r="N634" s="55"/>
      <c r="O634" s="55"/>
      <c r="P634" s="55"/>
      <c r="Q634" s="55"/>
      <c r="R634" s="57"/>
      <c r="S634" s="57"/>
      <c r="T634" s="55"/>
      <c r="U634" s="55"/>
      <c r="V634" s="57"/>
      <c r="W634" s="57"/>
      <c r="X634" s="55"/>
      <c r="Y634" s="55"/>
      <c r="Z634" s="57"/>
      <c r="AA634" s="55"/>
      <c r="AB634" s="55"/>
      <c r="AC634" s="57"/>
      <c r="AD634" s="57"/>
      <c r="AE634" s="57"/>
      <c r="AF634" s="55"/>
      <c r="AG634" s="57"/>
      <c r="AH634" s="55"/>
      <c r="AI634" s="56"/>
      <c r="AJ634" s="56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  <c r="BM634" s="55"/>
      <c r="BN634" s="47"/>
      <c r="BO634" s="47"/>
      <c r="BP634" s="47"/>
      <c r="BQ634" s="47"/>
      <c r="BR634" s="55"/>
      <c r="BS634" s="55"/>
      <c r="BT634" s="46"/>
      <c r="BU634" s="46"/>
      <c r="BV634" s="46"/>
      <c r="BW634" s="46"/>
      <c r="BX634" s="46"/>
      <c r="BY634" s="55"/>
      <c r="BZ634" s="55"/>
      <c r="CA634" s="47"/>
      <c r="CB634" s="47"/>
      <c r="CC634" s="47"/>
      <c r="CD634" s="47"/>
      <c r="CE634" s="47"/>
      <c r="CF634" s="55"/>
      <c r="CG634" s="55"/>
      <c r="CH634" s="47">
        <f>CH635</f>
        <v>0</v>
      </c>
      <c r="CI634" s="47">
        <f t="shared" ref="CI634:DF634" si="984">CI635</f>
        <v>0</v>
      </c>
      <c r="CJ634" s="47">
        <f t="shared" si="984"/>
        <v>0</v>
      </c>
      <c r="CK634" s="47"/>
      <c r="CL634" s="47"/>
      <c r="CM634" s="56">
        <f t="shared" si="984"/>
        <v>948</v>
      </c>
      <c r="CN634" s="55">
        <f t="shared" si="984"/>
        <v>3789</v>
      </c>
      <c r="CO634" s="55">
        <f t="shared" si="984"/>
        <v>4737</v>
      </c>
      <c r="CP634" s="55">
        <f t="shared" si="984"/>
        <v>3789</v>
      </c>
      <c r="CQ634" s="55">
        <f t="shared" si="984"/>
        <v>0</v>
      </c>
      <c r="CR634" s="55">
        <f t="shared" si="984"/>
        <v>0</v>
      </c>
      <c r="CS634" s="55">
        <f t="shared" si="984"/>
        <v>0</v>
      </c>
      <c r="CT634" s="55">
        <f t="shared" si="984"/>
        <v>0</v>
      </c>
      <c r="CU634" s="55">
        <f t="shared" si="984"/>
        <v>0</v>
      </c>
      <c r="CV634" s="55">
        <f t="shared" si="984"/>
        <v>0</v>
      </c>
      <c r="CW634" s="55">
        <f t="shared" si="984"/>
        <v>4737</v>
      </c>
      <c r="CX634" s="55">
        <f t="shared" si="984"/>
        <v>3789</v>
      </c>
      <c r="CY634" s="55">
        <f t="shared" si="984"/>
        <v>-948</v>
      </c>
      <c r="CZ634" s="55">
        <f t="shared" si="984"/>
        <v>0</v>
      </c>
      <c r="DA634" s="55">
        <f t="shared" si="984"/>
        <v>0</v>
      </c>
      <c r="DB634" s="55">
        <f t="shared" si="984"/>
        <v>0</v>
      </c>
      <c r="DC634" s="55">
        <f t="shared" si="984"/>
        <v>0</v>
      </c>
      <c r="DD634" s="55">
        <f t="shared" si="984"/>
        <v>0</v>
      </c>
      <c r="DE634" s="55">
        <f t="shared" si="984"/>
        <v>3789</v>
      </c>
      <c r="DF634" s="55">
        <f t="shared" si="984"/>
        <v>3789</v>
      </c>
    </row>
    <row r="635" spans="1:110" s="9" customFormat="1" ht="63" customHeight="1">
      <c r="A635" s="63" t="s">
        <v>144</v>
      </c>
      <c r="B635" s="64" t="s">
        <v>153</v>
      </c>
      <c r="C635" s="64" t="s">
        <v>153</v>
      </c>
      <c r="D635" s="65" t="s">
        <v>354</v>
      </c>
      <c r="E635" s="64" t="s">
        <v>145</v>
      </c>
      <c r="F635" s="55"/>
      <c r="G635" s="55"/>
      <c r="H635" s="55"/>
      <c r="I635" s="55"/>
      <c r="J635" s="55"/>
      <c r="K635" s="56"/>
      <c r="L635" s="56"/>
      <c r="M635" s="55"/>
      <c r="N635" s="55"/>
      <c r="O635" s="55"/>
      <c r="P635" s="55"/>
      <c r="Q635" s="55"/>
      <c r="R635" s="57"/>
      <c r="S635" s="57"/>
      <c r="T635" s="55"/>
      <c r="U635" s="55"/>
      <c r="V635" s="57"/>
      <c r="W635" s="57"/>
      <c r="X635" s="55"/>
      <c r="Y635" s="55"/>
      <c r="Z635" s="57"/>
      <c r="AA635" s="55"/>
      <c r="AB635" s="55"/>
      <c r="AC635" s="57"/>
      <c r="AD635" s="57"/>
      <c r="AE635" s="57"/>
      <c r="AF635" s="55"/>
      <c r="AG635" s="57"/>
      <c r="AH635" s="55"/>
      <c r="AI635" s="56"/>
      <c r="AJ635" s="56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5"/>
      <c r="BM635" s="55"/>
      <c r="BN635" s="47"/>
      <c r="BO635" s="47"/>
      <c r="BP635" s="47"/>
      <c r="BQ635" s="47"/>
      <c r="BR635" s="55"/>
      <c r="BS635" s="55"/>
      <c r="BT635" s="46"/>
      <c r="BU635" s="46"/>
      <c r="BV635" s="46"/>
      <c r="BW635" s="46"/>
      <c r="BX635" s="46"/>
      <c r="BY635" s="55"/>
      <c r="BZ635" s="55"/>
      <c r="CA635" s="47"/>
      <c r="CB635" s="47"/>
      <c r="CC635" s="47"/>
      <c r="CD635" s="47"/>
      <c r="CE635" s="47"/>
      <c r="CF635" s="55"/>
      <c r="CG635" s="55"/>
      <c r="CH635" s="47"/>
      <c r="CI635" s="47"/>
      <c r="CJ635" s="47"/>
      <c r="CK635" s="47"/>
      <c r="CL635" s="47"/>
      <c r="CM635" s="56">
        <v>948</v>
      </c>
      <c r="CN635" s="55">
        <v>3789</v>
      </c>
      <c r="CO635" s="55">
        <f>CF635+CH635+CI635+CJ635+CM635+CN635</f>
        <v>4737</v>
      </c>
      <c r="CP635" s="55">
        <f>CG635+CN635</f>
        <v>3789</v>
      </c>
      <c r="CQ635" s="55"/>
      <c r="CR635" s="47"/>
      <c r="CS635" s="47"/>
      <c r="CT635" s="47"/>
      <c r="CU635" s="47"/>
      <c r="CV635" s="47"/>
      <c r="CW635" s="55">
        <f>CO635+CQ635+CR635+CS635+CT635+CU635+CV635</f>
        <v>4737</v>
      </c>
      <c r="CX635" s="55">
        <f>CP635+CV635</f>
        <v>3789</v>
      </c>
      <c r="CY635" s="55">
        <v>-948</v>
      </c>
      <c r="CZ635" s="47"/>
      <c r="DA635" s="47"/>
      <c r="DB635" s="47"/>
      <c r="DC635" s="47"/>
      <c r="DD635" s="47"/>
      <c r="DE635" s="55">
        <f>CW635+CY635+CZ635+DA635+DB635+DC635+DD635</f>
        <v>3789</v>
      </c>
      <c r="DF635" s="55">
        <f>CX635+DD635</f>
        <v>3789</v>
      </c>
    </row>
    <row r="636" spans="1:110" s="9" customFormat="1" ht="48.75" customHeight="1">
      <c r="A636" s="63" t="s">
        <v>104</v>
      </c>
      <c r="B636" s="64" t="s">
        <v>153</v>
      </c>
      <c r="C636" s="64" t="s">
        <v>153</v>
      </c>
      <c r="D636" s="65" t="s">
        <v>105</v>
      </c>
      <c r="E636" s="64"/>
      <c r="F636" s="55"/>
      <c r="G636" s="55"/>
      <c r="H636" s="55"/>
      <c r="I636" s="55"/>
      <c r="J636" s="55"/>
      <c r="K636" s="60"/>
      <c r="L636" s="60"/>
      <c r="M636" s="55"/>
      <c r="N636" s="55"/>
      <c r="O636" s="55"/>
      <c r="P636" s="55"/>
      <c r="Q636" s="55"/>
      <c r="R636" s="47"/>
      <c r="S636" s="47"/>
      <c r="T636" s="55"/>
      <c r="U636" s="55"/>
      <c r="V636" s="47"/>
      <c r="W636" s="47"/>
      <c r="X636" s="55"/>
      <c r="Y636" s="55"/>
      <c r="Z636" s="47"/>
      <c r="AA636" s="55"/>
      <c r="AB636" s="55"/>
      <c r="AC636" s="47"/>
      <c r="AD636" s="47"/>
      <c r="AE636" s="47"/>
      <c r="AF636" s="55"/>
      <c r="AG636" s="47"/>
      <c r="AH636" s="55"/>
      <c r="AI636" s="56"/>
      <c r="AJ636" s="56"/>
      <c r="AK636" s="55"/>
      <c r="AL636" s="55"/>
      <c r="AM636" s="55">
        <f t="shared" ref="AM636:AT636" si="985">AM637+AM638</f>
        <v>40830</v>
      </c>
      <c r="AN636" s="55">
        <f t="shared" si="985"/>
        <v>40830</v>
      </c>
      <c r="AO636" s="55">
        <f t="shared" si="985"/>
        <v>0</v>
      </c>
      <c r="AP636" s="55">
        <f t="shared" si="985"/>
        <v>29313</v>
      </c>
      <c r="AQ636" s="55">
        <f t="shared" si="985"/>
        <v>70143</v>
      </c>
      <c r="AR636" s="55">
        <f t="shared" si="985"/>
        <v>0</v>
      </c>
      <c r="AS636" s="55">
        <f t="shared" si="985"/>
        <v>0</v>
      </c>
      <c r="AT636" s="55">
        <f t="shared" si="985"/>
        <v>70143</v>
      </c>
      <c r="AU636" s="55">
        <f>AU637+AU638</f>
        <v>0</v>
      </c>
      <c r="AV636" s="55">
        <f>AV637+AV638</f>
        <v>-10715</v>
      </c>
      <c r="AW636" s="55">
        <f>AW637+AW638</f>
        <v>0</v>
      </c>
      <c r="AX636" s="55">
        <f>AX637+AX638</f>
        <v>0</v>
      </c>
      <c r="AY636" s="55">
        <f>AY637+AY638</f>
        <v>59428</v>
      </c>
      <c r="AZ636" s="55">
        <f t="shared" ref="AZ636:BE636" si="986">AZ637+AZ638</f>
        <v>0</v>
      </c>
      <c r="BA636" s="55">
        <f t="shared" si="986"/>
        <v>-237</v>
      </c>
      <c r="BB636" s="55">
        <f t="shared" si="986"/>
        <v>0</v>
      </c>
      <c r="BC636" s="55">
        <f t="shared" si="986"/>
        <v>-4</v>
      </c>
      <c r="BD636" s="55">
        <f t="shared" si="986"/>
        <v>0</v>
      </c>
      <c r="BE636" s="55">
        <f t="shared" si="986"/>
        <v>59187</v>
      </c>
      <c r="BF636" s="55">
        <f t="shared" ref="BF636:BM636" si="987">BF637+BF638</f>
        <v>0</v>
      </c>
      <c r="BG636" s="55">
        <f t="shared" si="987"/>
        <v>0</v>
      </c>
      <c r="BH636" s="55">
        <f t="shared" si="987"/>
        <v>-241</v>
      </c>
      <c r="BI636" s="55">
        <f t="shared" si="987"/>
        <v>0</v>
      </c>
      <c r="BJ636" s="55">
        <f t="shared" si="987"/>
        <v>0</v>
      </c>
      <c r="BK636" s="55">
        <f t="shared" si="987"/>
        <v>0</v>
      </c>
      <c r="BL636" s="55">
        <f t="shared" si="987"/>
        <v>58946</v>
      </c>
      <c r="BM636" s="55">
        <f t="shared" si="987"/>
        <v>0</v>
      </c>
      <c r="BN636" s="55">
        <f t="shared" ref="BN636:BS636" si="988">BN637+BN638+BN640</f>
        <v>0</v>
      </c>
      <c r="BO636" s="55">
        <f t="shared" si="988"/>
        <v>3792</v>
      </c>
      <c r="BP636" s="55">
        <f t="shared" si="988"/>
        <v>0</v>
      </c>
      <c r="BQ636" s="55">
        <f t="shared" si="988"/>
        <v>0</v>
      </c>
      <c r="BR636" s="55">
        <f t="shared" si="988"/>
        <v>62738</v>
      </c>
      <c r="BS636" s="55">
        <f t="shared" si="988"/>
        <v>0</v>
      </c>
      <c r="BT636" s="55">
        <f t="shared" ref="BT636:DF636" si="989">BT637+BT638+BT640</f>
        <v>0</v>
      </c>
      <c r="BU636" s="55">
        <f>BU637+BU638+BU640</f>
        <v>0</v>
      </c>
      <c r="BV636" s="55">
        <f>BV637+BV638+BV640</f>
        <v>-17</v>
      </c>
      <c r="BW636" s="55">
        <f>BW637+BW638+BW640</f>
        <v>0</v>
      </c>
      <c r="BX636" s="55">
        <f>BX637+BX638+BX640</f>
        <v>0</v>
      </c>
      <c r="BY636" s="55">
        <f t="shared" si="989"/>
        <v>62721</v>
      </c>
      <c r="BZ636" s="55">
        <f t="shared" si="989"/>
        <v>0</v>
      </c>
      <c r="CA636" s="55">
        <f t="shared" si="989"/>
        <v>-712</v>
      </c>
      <c r="CB636" s="55">
        <f t="shared" si="989"/>
        <v>0</v>
      </c>
      <c r="CC636" s="55">
        <f t="shared" si="989"/>
        <v>0</v>
      </c>
      <c r="CD636" s="55">
        <f>CD637+CD638+CD640</f>
        <v>0</v>
      </c>
      <c r="CE636" s="55">
        <f t="shared" si="989"/>
        <v>0</v>
      </c>
      <c r="CF636" s="55">
        <f t="shared" si="989"/>
        <v>62009</v>
      </c>
      <c r="CG636" s="55">
        <f t="shared" si="989"/>
        <v>0</v>
      </c>
      <c r="CH636" s="55">
        <f t="shared" si="989"/>
        <v>-592</v>
      </c>
      <c r="CI636" s="55">
        <f t="shared" si="989"/>
        <v>0</v>
      </c>
      <c r="CJ636" s="55">
        <f t="shared" si="989"/>
        <v>0</v>
      </c>
      <c r="CK636" s="55">
        <f t="shared" si="989"/>
        <v>-9</v>
      </c>
      <c r="CL636" s="55">
        <f t="shared" si="989"/>
        <v>0</v>
      </c>
      <c r="CM636" s="55">
        <f t="shared" si="989"/>
        <v>0</v>
      </c>
      <c r="CN636" s="55">
        <f t="shared" si="989"/>
        <v>0</v>
      </c>
      <c r="CO636" s="55">
        <f t="shared" si="989"/>
        <v>61408</v>
      </c>
      <c r="CP636" s="55">
        <f t="shared" si="989"/>
        <v>0</v>
      </c>
      <c r="CQ636" s="55">
        <f t="shared" si="989"/>
        <v>0</v>
      </c>
      <c r="CR636" s="55">
        <f t="shared" si="989"/>
        <v>-210</v>
      </c>
      <c r="CS636" s="55">
        <f t="shared" si="989"/>
        <v>0</v>
      </c>
      <c r="CT636" s="55">
        <f t="shared" si="989"/>
        <v>0</v>
      </c>
      <c r="CU636" s="55">
        <f t="shared" si="989"/>
        <v>0</v>
      </c>
      <c r="CV636" s="55">
        <f t="shared" si="989"/>
        <v>0</v>
      </c>
      <c r="CW636" s="55">
        <f t="shared" si="989"/>
        <v>61198</v>
      </c>
      <c r="CX636" s="55">
        <f t="shared" si="989"/>
        <v>0</v>
      </c>
      <c r="CY636" s="55">
        <f t="shared" si="989"/>
        <v>0</v>
      </c>
      <c r="CZ636" s="55">
        <f t="shared" si="989"/>
        <v>0</v>
      </c>
      <c r="DA636" s="55">
        <f t="shared" si="989"/>
        <v>0</v>
      </c>
      <c r="DB636" s="55">
        <f t="shared" si="989"/>
        <v>0</v>
      </c>
      <c r="DC636" s="55">
        <f t="shared" si="989"/>
        <v>0</v>
      </c>
      <c r="DD636" s="55">
        <f t="shared" si="989"/>
        <v>0</v>
      </c>
      <c r="DE636" s="55">
        <f t="shared" si="989"/>
        <v>61198</v>
      </c>
      <c r="DF636" s="55">
        <f t="shared" si="989"/>
        <v>0</v>
      </c>
    </row>
    <row r="637" spans="1:110" s="9" customFormat="1" ht="45.75" customHeight="1">
      <c r="A637" s="63" t="s">
        <v>136</v>
      </c>
      <c r="B637" s="64" t="s">
        <v>153</v>
      </c>
      <c r="C637" s="64" t="s">
        <v>153</v>
      </c>
      <c r="D637" s="65" t="s">
        <v>105</v>
      </c>
      <c r="E637" s="64" t="s">
        <v>137</v>
      </c>
      <c r="F637" s="55"/>
      <c r="G637" s="55"/>
      <c r="H637" s="55"/>
      <c r="I637" s="55"/>
      <c r="J637" s="55"/>
      <c r="K637" s="60"/>
      <c r="L637" s="60"/>
      <c r="M637" s="55"/>
      <c r="N637" s="55"/>
      <c r="O637" s="55"/>
      <c r="P637" s="55"/>
      <c r="Q637" s="55"/>
      <c r="R637" s="47"/>
      <c r="S637" s="47"/>
      <c r="T637" s="55"/>
      <c r="U637" s="55"/>
      <c r="V637" s="47"/>
      <c r="W637" s="47"/>
      <c r="X637" s="55"/>
      <c r="Y637" s="55"/>
      <c r="Z637" s="47"/>
      <c r="AA637" s="55"/>
      <c r="AB637" s="55"/>
      <c r="AC637" s="47"/>
      <c r="AD637" s="47"/>
      <c r="AE637" s="47"/>
      <c r="AF637" s="55"/>
      <c r="AG637" s="47"/>
      <c r="AH637" s="55"/>
      <c r="AI637" s="56"/>
      <c r="AJ637" s="56"/>
      <c r="AK637" s="55"/>
      <c r="AL637" s="55"/>
      <c r="AM637" s="55">
        <f>AN637-AK637</f>
        <v>40830</v>
      </c>
      <c r="AN637" s="55">
        <v>40830</v>
      </c>
      <c r="AO637" s="47"/>
      <c r="AP637" s="47"/>
      <c r="AQ637" s="55">
        <f>AN637+AP637</f>
        <v>40830</v>
      </c>
      <c r="AR637" s="55">
        <f>AO637</f>
        <v>0</v>
      </c>
      <c r="AS637" s="47"/>
      <c r="AT637" s="55">
        <f>AQ637+AS637</f>
        <v>40830</v>
      </c>
      <c r="AU637" s="56">
        <f>AR637</f>
        <v>0</v>
      </c>
      <c r="AV637" s="55">
        <v>-10715</v>
      </c>
      <c r="AW637" s="47"/>
      <c r="AX637" s="47"/>
      <c r="AY637" s="55">
        <f>AT637+AV637+AW637+AX637</f>
        <v>30115</v>
      </c>
      <c r="AZ637" s="55">
        <f>AU637+AX637</f>
        <v>0</v>
      </c>
      <c r="BA637" s="56">
        <v>-237</v>
      </c>
      <c r="BB637" s="47"/>
      <c r="BC637" s="56">
        <v>-4</v>
      </c>
      <c r="BD637" s="47"/>
      <c r="BE637" s="55">
        <f>AY637+BA637+BB637+BC637+BD637</f>
        <v>29874</v>
      </c>
      <c r="BF637" s="55">
        <f>AZ637+BD637</f>
        <v>0</v>
      </c>
      <c r="BG637" s="55"/>
      <c r="BH637" s="55">
        <v>-241</v>
      </c>
      <c r="BI637" s="48"/>
      <c r="BJ637" s="48"/>
      <c r="BK637" s="48"/>
      <c r="BL637" s="55">
        <f>BE637+BG637+BH637+BI637+BJ637+BK637</f>
        <v>29633</v>
      </c>
      <c r="BM637" s="55">
        <f>BF637+BK637</f>
        <v>0</v>
      </c>
      <c r="BN637" s="47"/>
      <c r="BO637" s="47"/>
      <c r="BP637" s="47"/>
      <c r="BQ637" s="47"/>
      <c r="BR637" s="55">
        <f>BL637+BN637+BO637+BP637+BQ637</f>
        <v>29633</v>
      </c>
      <c r="BS637" s="55">
        <f>BM637+BQ637</f>
        <v>0</v>
      </c>
      <c r="BT637" s="46"/>
      <c r="BU637" s="46"/>
      <c r="BV637" s="55">
        <v>-17</v>
      </c>
      <c r="BW637" s="46"/>
      <c r="BX637" s="46"/>
      <c r="BY637" s="55">
        <f>BR637+BT637+BU637+BV637+BW637+BX637</f>
        <v>29616</v>
      </c>
      <c r="BZ637" s="55">
        <f>BS637+BX637</f>
        <v>0</v>
      </c>
      <c r="CA637" s="56">
        <v>-712</v>
      </c>
      <c r="CB637" s="47"/>
      <c r="CC637" s="47"/>
      <c r="CD637" s="47"/>
      <c r="CE637" s="47"/>
      <c r="CF637" s="55">
        <f>BY637+CA637+CB637+CC637+CE637</f>
        <v>28904</v>
      </c>
      <c r="CG637" s="55">
        <f>BZ637+CE637</f>
        <v>0</v>
      </c>
      <c r="CH637" s="56">
        <v>-592</v>
      </c>
      <c r="CI637" s="47"/>
      <c r="CJ637" s="56"/>
      <c r="CK637" s="56">
        <v>-9</v>
      </c>
      <c r="CL637" s="56"/>
      <c r="CM637" s="47"/>
      <c r="CN637" s="47"/>
      <c r="CO637" s="55">
        <f>CF637+CH637+CI637+CJ637+CK637+CL637+CM637+CN637</f>
        <v>28303</v>
      </c>
      <c r="CP637" s="55">
        <f>CG637+CN637</f>
        <v>0</v>
      </c>
      <c r="CQ637" s="55"/>
      <c r="CR637" s="56">
        <v>-210</v>
      </c>
      <c r="CS637" s="47"/>
      <c r="CT637" s="47"/>
      <c r="CU637" s="47"/>
      <c r="CV637" s="47"/>
      <c r="CW637" s="55">
        <f>CO637+CQ637+CR637+CS637+CT637+CU637+CV637</f>
        <v>28093</v>
      </c>
      <c r="CX637" s="55">
        <f>CP637+CV637</f>
        <v>0</v>
      </c>
      <c r="CY637" s="55"/>
      <c r="CZ637" s="47"/>
      <c r="DA637" s="47"/>
      <c r="DB637" s="47"/>
      <c r="DC637" s="47"/>
      <c r="DD637" s="47"/>
      <c r="DE637" s="55">
        <f>CW637+CY637+CZ637+DA637+DB637+DC637+DD637</f>
        <v>28093</v>
      </c>
      <c r="DF637" s="55">
        <f>CX637+DD637</f>
        <v>0</v>
      </c>
    </row>
    <row r="638" spans="1:110" s="9" customFormat="1" ht="102" customHeight="1">
      <c r="A638" s="89" t="s">
        <v>398</v>
      </c>
      <c r="B638" s="64" t="s">
        <v>153</v>
      </c>
      <c r="C638" s="64" t="s">
        <v>153</v>
      </c>
      <c r="D638" s="65" t="s">
        <v>397</v>
      </c>
      <c r="E638" s="64"/>
      <c r="F638" s="55"/>
      <c r="G638" s="55"/>
      <c r="H638" s="55"/>
      <c r="I638" s="55"/>
      <c r="J638" s="55"/>
      <c r="K638" s="60"/>
      <c r="L638" s="60"/>
      <c r="M638" s="55"/>
      <c r="N638" s="55"/>
      <c r="O638" s="55"/>
      <c r="P638" s="55"/>
      <c r="Q638" s="55"/>
      <c r="R638" s="47"/>
      <c r="S638" s="47"/>
      <c r="T638" s="55"/>
      <c r="U638" s="55"/>
      <c r="V638" s="47"/>
      <c r="W638" s="47"/>
      <c r="X638" s="55"/>
      <c r="Y638" s="55"/>
      <c r="Z638" s="47"/>
      <c r="AA638" s="55"/>
      <c r="AB638" s="55"/>
      <c r="AC638" s="47"/>
      <c r="AD638" s="47"/>
      <c r="AE638" s="47"/>
      <c r="AF638" s="55"/>
      <c r="AG638" s="47"/>
      <c r="AH638" s="55"/>
      <c r="AI638" s="56"/>
      <c r="AJ638" s="56"/>
      <c r="AK638" s="55"/>
      <c r="AL638" s="55"/>
      <c r="AM638" s="55">
        <f t="shared" ref="AM638:CX638" si="990">AM639</f>
        <v>0</v>
      </c>
      <c r="AN638" s="55">
        <f t="shared" si="990"/>
        <v>0</v>
      </c>
      <c r="AO638" s="55">
        <f t="shared" si="990"/>
        <v>0</v>
      </c>
      <c r="AP638" s="55">
        <f t="shared" si="990"/>
        <v>29313</v>
      </c>
      <c r="AQ638" s="55">
        <f t="shared" si="990"/>
        <v>29313</v>
      </c>
      <c r="AR638" s="55">
        <f t="shared" si="990"/>
        <v>0</v>
      </c>
      <c r="AS638" s="55">
        <f t="shared" si="990"/>
        <v>0</v>
      </c>
      <c r="AT638" s="55">
        <f t="shared" si="990"/>
        <v>29313</v>
      </c>
      <c r="AU638" s="55">
        <f t="shared" si="990"/>
        <v>0</v>
      </c>
      <c r="AV638" s="55">
        <f t="shared" si="990"/>
        <v>0</v>
      </c>
      <c r="AW638" s="55">
        <f t="shared" si="990"/>
        <v>0</v>
      </c>
      <c r="AX638" s="55">
        <f t="shared" si="990"/>
        <v>0</v>
      </c>
      <c r="AY638" s="55">
        <f t="shared" si="990"/>
        <v>29313</v>
      </c>
      <c r="AZ638" s="55">
        <f t="shared" si="990"/>
        <v>0</v>
      </c>
      <c r="BA638" s="55">
        <f t="shared" si="990"/>
        <v>0</v>
      </c>
      <c r="BB638" s="55">
        <f t="shared" si="990"/>
        <v>0</v>
      </c>
      <c r="BC638" s="55">
        <f t="shared" si="990"/>
        <v>0</v>
      </c>
      <c r="BD638" s="55">
        <f t="shared" si="990"/>
        <v>0</v>
      </c>
      <c r="BE638" s="55">
        <f t="shared" si="990"/>
        <v>29313</v>
      </c>
      <c r="BF638" s="55">
        <f t="shared" si="990"/>
        <v>0</v>
      </c>
      <c r="BG638" s="55">
        <f t="shared" si="990"/>
        <v>0</v>
      </c>
      <c r="BH638" s="55">
        <f t="shared" si="990"/>
        <v>0</v>
      </c>
      <c r="BI638" s="55">
        <f t="shared" si="990"/>
        <v>0</v>
      </c>
      <c r="BJ638" s="55">
        <f t="shared" si="990"/>
        <v>0</v>
      </c>
      <c r="BK638" s="55">
        <f t="shared" si="990"/>
        <v>0</v>
      </c>
      <c r="BL638" s="55">
        <f t="shared" si="990"/>
        <v>29313</v>
      </c>
      <c r="BM638" s="55">
        <f t="shared" si="990"/>
        <v>0</v>
      </c>
      <c r="BN638" s="55">
        <f t="shared" si="990"/>
        <v>0</v>
      </c>
      <c r="BO638" s="55">
        <f t="shared" si="990"/>
        <v>0</v>
      </c>
      <c r="BP638" s="55">
        <f t="shared" si="990"/>
        <v>0</v>
      </c>
      <c r="BQ638" s="55">
        <f t="shared" si="990"/>
        <v>0</v>
      </c>
      <c r="BR638" s="55">
        <f t="shared" si="990"/>
        <v>29313</v>
      </c>
      <c r="BS638" s="55">
        <f t="shared" si="990"/>
        <v>0</v>
      </c>
      <c r="BT638" s="55">
        <f t="shared" si="990"/>
        <v>0</v>
      </c>
      <c r="BU638" s="55">
        <f t="shared" si="990"/>
        <v>0</v>
      </c>
      <c r="BV638" s="55">
        <f t="shared" si="990"/>
        <v>0</v>
      </c>
      <c r="BW638" s="55">
        <f t="shared" si="990"/>
        <v>0</v>
      </c>
      <c r="BX638" s="55">
        <f t="shared" si="990"/>
        <v>0</v>
      </c>
      <c r="BY638" s="55">
        <f t="shared" si="990"/>
        <v>29313</v>
      </c>
      <c r="BZ638" s="55">
        <f t="shared" si="990"/>
        <v>0</v>
      </c>
      <c r="CA638" s="55">
        <f t="shared" si="990"/>
        <v>0</v>
      </c>
      <c r="CB638" s="55">
        <f t="shared" si="990"/>
        <v>0</v>
      </c>
      <c r="CC638" s="55">
        <f t="shared" si="990"/>
        <v>0</v>
      </c>
      <c r="CD638" s="55">
        <f t="shared" si="990"/>
        <v>0</v>
      </c>
      <c r="CE638" s="55">
        <f t="shared" si="990"/>
        <v>0</v>
      </c>
      <c r="CF638" s="55">
        <f t="shared" si="990"/>
        <v>29313</v>
      </c>
      <c r="CG638" s="55">
        <f t="shared" si="990"/>
        <v>0</v>
      </c>
      <c r="CH638" s="55">
        <f t="shared" si="990"/>
        <v>0</v>
      </c>
      <c r="CI638" s="55">
        <f t="shared" si="990"/>
        <v>0</v>
      </c>
      <c r="CJ638" s="55">
        <f t="shared" si="990"/>
        <v>0</v>
      </c>
      <c r="CK638" s="55"/>
      <c r="CL638" s="55"/>
      <c r="CM638" s="55">
        <f t="shared" si="990"/>
        <v>0</v>
      </c>
      <c r="CN638" s="55">
        <f t="shared" si="990"/>
        <v>0</v>
      </c>
      <c r="CO638" s="55">
        <f t="shared" si="990"/>
        <v>29313</v>
      </c>
      <c r="CP638" s="55">
        <f t="shared" si="990"/>
        <v>0</v>
      </c>
      <c r="CQ638" s="55">
        <f t="shared" si="990"/>
        <v>0</v>
      </c>
      <c r="CR638" s="55">
        <f t="shared" si="990"/>
        <v>0</v>
      </c>
      <c r="CS638" s="55">
        <f t="shared" si="990"/>
        <v>0</v>
      </c>
      <c r="CT638" s="55">
        <f t="shared" si="990"/>
        <v>0</v>
      </c>
      <c r="CU638" s="55">
        <f t="shared" si="990"/>
        <v>0</v>
      </c>
      <c r="CV638" s="55">
        <f t="shared" si="990"/>
        <v>0</v>
      </c>
      <c r="CW638" s="55">
        <f t="shared" si="990"/>
        <v>29313</v>
      </c>
      <c r="CX638" s="55">
        <f t="shared" si="990"/>
        <v>0</v>
      </c>
      <c r="CY638" s="55">
        <f t="shared" ref="CY638:DF638" si="991">CY639</f>
        <v>0</v>
      </c>
      <c r="CZ638" s="55">
        <f t="shared" si="991"/>
        <v>0</v>
      </c>
      <c r="DA638" s="55">
        <f t="shared" si="991"/>
        <v>0</v>
      </c>
      <c r="DB638" s="55">
        <f t="shared" si="991"/>
        <v>0</v>
      </c>
      <c r="DC638" s="55">
        <f t="shared" si="991"/>
        <v>0</v>
      </c>
      <c r="DD638" s="55">
        <f t="shared" si="991"/>
        <v>0</v>
      </c>
      <c r="DE638" s="55">
        <f t="shared" si="991"/>
        <v>29313</v>
      </c>
      <c r="DF638" s="55">
        <f t="shared" si="991"/>
        <v>0</v>
      </c>
    </row>
    <row r="639" spans="1:110" s="9" customFormat="1" ht="86.25" customHeight="1">
      <c r="A639" s="63" t="s">
        <v>345</v>
      </c>
      <c r="B639" s="64" t="s">
        <v>153</v>
      </c>
      <c r="C639" s="64" t="s">
        <v>153</v>
      </c>
      <c r="D639" s="65" t="s">
        <v>397</v>
      </c>
      <c r="E639" s="64" t="s">
        <v>251</v>
      </c>
      <c r="F639" s="55"/>
      <c r="G639" s="55"/>
      <c r="H639" s="55"/>
      <c r="I639" s="55"/>
      <c r="J639" s="55"/>
      <c r="K639" s="60"/>
      <c r="L639" s="60"/>
      <c r="M639" s="55"/>
      <c r="N639" s="55"/>
      <c r="O639" s="55"/>
      <c r="P639" s="55"/>
      <c r="Q639" s="55"/>
      <c r="R639" s="47"/>
      <c r="S639" s="47"/>
      <c r="T639" s="55"/>
      <c r="U639" s="55"/>
      <c r="V639" s="47"/>
      <c r="W639" s="47"/>
      <c r="X639" s="55"/>
      <c r="Y639" s="55"/>
      <c r="Z639" s="47"/>
      <c r="AA639" s="55"/>
      <c r="AB639" s="55"/>
      <c r="AC639" s="47"/>
      <c r="AD639" s="47"/>
      <c r="AE639" s="47"/>
      <c r="AF639" s="55"/>
      <c r="AG639" s="47"/>
      <c r="AH639" s="55"/>
      <c r="AI639" s="56"/>
      <c r="AJ639" s="56"/>
      <c r="AK639" s="55"/>
      <c r="AL639" s="55"/>
      <c r="AM639" s="55">
        <f>AN639-AK639</f>
        <v>0</v>
      </c>
      <c r="AN639" s="55"/>
      <c r="AO639" s="47"/>
      <c r="AP639" s="55">
        <v>29313</v>
      </c>
      <c r="AQ639" s="55">
        <f>AN639+AP639</f>
        <v>29313</v>
      </c>
      <c r="AR639" s="55">
        <f>AO639</f>
        <v>0</v>
      </c>
      <c r="AS639" s="47"/>
      <c r="AT639" s="55">
        <f>AQ639+AS639</f>
        <v>29313</v>
      </c>
      <c r="AU639" s="56">
        <f>AR639</f>
        <v>0</v>
      </c>
      <c r="AV639" s="47"/>
      <c r="AW639" s="47"/>
      <c r="AX639" s="47"/>
      <c r="AY639" s="55">
        <f>AT639+AV639+AW639+AX639</f>
        <v>29313</v>
      </c>
      <c r="AZ639" s="55">
        <f>AU639+AX639</f>
        <v>0</v>
      </c>
      <c r="BA639" s="47"/>
      <c r="BB639" s="47"/>
      <c r="BC639" s="47"/>
      <c r="BD639" s="47"/>
      <c r="BE639" s="55">
        <f>AY639+BA639+BB639+BC639+BD639</f>
        <v>29313</v>
      </c>
      <c r="BF639" s="55">
        <f>AZ639+BD639</f>
        <v>0</v>
      </c>
      <c r="BG639" s="55"/>
      <c r="BH639" s="55"/>
      <c r="BI639" s="48"/>
      <c r="BJ639" s="48"/>
      <c r="BK639" s="48"/>
      <c r="BL639" s="55">
        <f>BE639+BG639+BH639+BI639+BJ639+BK639</f>
        <v>29313</v>
      </c>
      <c r="BM639" s="55">
        <f>BF639+BK639</f>
        <v>0</v>
      </c>
      <c r="BN639" s="47"/>
      <c r="BO639" s="47"/>
      <c r="BP639" s="47"/>
      <c r="BQ639" s="47"/>
      <c r="BR639" s="55">
        <f>BL639+BN639+BO639+BP639+BQ639</f>
        <v>29313</v>
      </c>
      <c r="BS639" s="55">
        <f>BM639+BQ639</f>
        <v>0</v>
      </c>
      <c r="BT639" s="46"/>
      <c r="BU639" s="46"/>
      <c r="BV639" s="46"/>
      <c r="BW639" s="46"/>
      <c r="BX639" s="46"/>
      <c r="BY639" s="55">
        <f>BR639+BT639+BU639+BV639+BW639+BX639</f>
        <v>29313</v>
      </c>
      <c r="BZ639" s="55">
        <f>BS639+BX639</f>
        <v>0</v>
      </c>
      <c r="CA639" s="47"/>
      <c r="CB639" s="47"/>
      <c r="CC639" s="47"/>
      <c r="CD639" s="47"/>
      <c r="CE639" s="47"/>
      <c r="CF639" s="55">
        <f>BY639+CA639+CB639+CC639+CE639</f>
        <v>29313</v>
      </c>
      <c r="CG639" s="55">
        <f>BZ639+CE639</f>
        <v>0</v>
      </c>
      <c r="CH639" s="47"/>
      <c r="CI639" s="47"/>
      <c r="CJ639" s="47"/>
      <c r="CK639" s="47"/>
      <c r="CL639" s="47"/>
      <c r="CM639" s="47"/>
      <c r="CN639" s="47"/>
      <c r="CO639" s="55">
        <f>CF639+CH639+CI639+CJ639+CM639+CN639</f>
        <v>29313</v>
      </c>
      <c r="CP639" s="55">
        <f>CG639+CN639</f>
        <v>0</v>
      </c>
      <c r="CQ639" s="55"/>
      <c r="CR639" s="47"/>
      <c r="CS639" s="47"/>
      <c r="CT639" s="47"/>
      <c r="CU639" s="47"/>
      <c r="CV639" s="47"/>
      <c r="CW639" s="55">
        <f>CO639+CQ639+CR639+CS639+CT639+CU639+CV639</f>
        <v>29313</v>
      </c>
      <c r="CX639" s="55">
        <f>CP639+CV639</f>
        <v>0</v>
      </c>
      <c r="CY639" s="55"/>
      <c r="CZ639" s="47"/>
      <c r="DA639" s="47"/>
      <c r="DB639" s="47"/>
      <c r="DC639" s="47"/>
      <c r="DD639" s="47"/>
      <c r="DE639" s="55">
        <f>CW639+CY639+CZ639+DA639+DB639+DC639+DD639</f>
        <v>29313</v>
      </c>
      <c r="DF639" s="55">
        <f>CX639+DD639</f>
        <v>0</v>
      </c>
    </row>
    <row r="640" spans="1:110" s="9" customFormat="1" ht="87.75" customHeight="1">
      <c r="A640" s="63" t="s">
        <v>196</v>
      </c>
      <c r="B640" s="64" t="s">
        <v>153</v>
      </c>
      <c r="C640" s="64" t="s">
        <v>153</v>
      </c>
      <c r="D640" s="65" t="s">
        <v>259</v>
      </c>
      <c r="E640" s="64"/>
      <c r="F640" s="55"/>
      <c r="G640" s="55"/>
      <c r="H640" s="55"/>
      <c r="I640" s="55"/>
      <c r="J640" s="55"/>
      <c r="K640" s="60"/>
      <c r="L640" s="60"/>
      <c r="M640" s="55"/>
      <c r="N640" s="55"/>
      <c r="O640" s="55"/>
      <c r="P640" s="55"/>
      <c r="Q640" s="55"/>
      <c r="R640" s="47"/>
      <c r="S640" s="47"/>
      <c r="T640" s="55"/>
      <c r="U640" s="55"/>
      <c r="V640" s="47"/>
      <c r="W640" s="47"/>
      <c r="X640" s="55"/>
      <c r="Y640" s="55"/>
      <c r="Z640" s="47"/>
      <c r="AA640" s="55"/>
      <c r="AB640" s="55"/>
      <c r="AC640" s="47"/>
      <c r="AD640" s="47"/>
      <c r="AE640" s="47"/>
      <c r="AF640" s="55"/>
      <c r="AG640" s="47"/>
      <c r="AH640" s="55"/>
      <c r="AI640" s="56"/>
      <c r="AJ640" s="56"/>
      <c r="AK640" s="55"/>
      <c r="AL640" s="55"/>
      <c r="AM640" s="55"/>
      <c r="AN640" s="55"/>
      <c r="AO640" s="47"/>
      <c r="AP640" s="55"/>
      <c r="AQ640" s="55"/>
      <c r="AR640" s="55"/>
      <c r="AS640" s="47"/>
      <c r="AT640" s="55"/>
      <c r="AU640" s="56"/>
      <c r="AV640" s="47"/>
      <c r="AW640" s="47"/>
      <c r="AX640" s="47"/>
      <c r="AY640" s="55"/>
      <c r="AZ640" s="55"/>
      <c r="BA640" s="47"/>
      <c r="BB640" s="47"/>
      <c r="BC640" s="47"/>
      <c r="BD640" s="47"/>
      <c r="BE640" s="55"/>
      <c r="BF640" s="55"/>
      <c r="BG640" s="55"/>
      <c r="BH640" s="55"/>
      <c r="BI640" s="48"/>
      <c r="BJ640" s="48"/>
      <c r="BK640" s="48"/>
      <c r="BL640" s="55"/>
      <c r="BM640" s="55"/>
      <c r="BN640" s="47">
        <f t="shared" ref="BN640:DF640" si="992">BN641</f>
        <v>0</v>
      </c>
      <c r="BO640" s="55">
        <f t="shared" si="992"/>
        <v>3792</v>
      </c>
      <c r="BP640" s="47">
        <f t="shared" si="992"/>
        <v>0</v>
      </c>
      <c r="BQ640" s="47">
        <f t="shared" si="992"/>
        <v>0</v>
      </c>
      <c r="BR640" s="55">
        <f t="shared" si="992"/>
        <v>3792</v>
      </c>
      <c r="BS640" s="55">
        <f t="shared" si="992"/>
        <v>0</v>
      </c>
      <c r="BT640" s="46">
        <f t="shared" si="992"/>
        <v>0</v>
      </c>
      <c r="BU640" s="46">
        <f t="shared" si="992"/>
        <v>0</v>
      </c>
      <c r="BV640" s="46">
        <f t="shared" si="992"/>
        <v>0</v>
      </c>
      <c r="BW640" s="46">
        <f t="shared" si="992"/>
        <v>0</v>
      </c>
      <c r="BX640" s="46">
        <f t="shared" si="992"/>
        <v>0</v>
      </c>
      <c r="BY640" s="55">
        <f t="shared" si="992"/>
        <v>3792</v>
      </c>
      <c r="BZ640" s="55">
        <f t="shared" si="992"/>
        <v>0</v>
      </c>
      <c r="CA640" s="55">
        <f t="shared" si="992"/>
        <v>0</v>
      </c>
      <c r="CB640" s="55">
        <f t="shared" si="992"/>
        <v>0</v>
      </c>
      <c r="CC640" s="55">
        <f t="shared" si="992"/>
        <v>0</v>
      </c>
      <c r="CD640" s="55">
        <f t="shared" si="992"/>
        <v>0</v>
      </c>
      <c r="CE640" s="55">
        <f t="shared" si="992"/>
        <v>0</v>
      </c>
      <c r="CF640" s="55">
        <f t="shared" si="992"/>
        <v>3792</v>
      </c>
      <c r="CG640" s="55">
        <f t="shared" si="992"/>
        <v>0</v>
      </c>
      <c r="CH640" s="55">
        <f t="shared" si="992"/>
        <v>0</v>
      </c>
      <c r="CI640" s="55">
        <f t="shared" si="992"/>
        <v>0</v>
      </c>
      <c r="CJ640" s="55">
        <f t="shared" si="992"/>
        <v>0</v>
      </c>
      <c r="CK640" s="55"/>
      <c r="CL640" s="55"/>
      <c r="CM640" s="55">
        <f t="shared" si="992"/>
        <v>0</v>
      </c>
      <c r="CN640" s="55">
        <f t="shared" si="992"/>
        <v>0</v>
      </c>
      <c r="CO640" s="55">
        <f t="shared" si="992"/>
        <v>3792</v>
      </c>
      <c r="CP640" s="55">
        <f t="shared" si="992"/>
        <v>0</v>
      </c>
      <c r="CQ640" s="55">
        <f t="shared" si="992"/>
        <v>0</v>
      </c>
      <c r="CR640" s="55">
        <f t="shared" si="992"/>
        <v>0</v>
      </c>
      <c r="CS640" s="55">
        <f t="shared" si="992"/>
        <v>0</v>
      </c>
      <c r="CT640" s="55">
        <f t="shared" si="992"/>
        <v>0</v>
      </c>
      <c r="CU640" s="55">
        <f t="shared" si="992"/>
        <v>0</v>
      </c>
      <c r="CV640" s="55">
        <f t="shared" si="992"/>
        <v>0</v>
      </c>
      <c r="CW640" s="55">
        <f t="shared" si="992"/>
        <v>3792</v>
      </c>
      <c r="CX640" s="55">
        <f t="shared" si="992"/>
        <v>0</v>
      </c>
      <c r="CY640" s="55">
        <f t="shared" si="992"/>
        <v>0</v>
      </c>
      <c r="CZ640" s="55">
        <f t="shared" si="992"/>
        <v>0</v>
      </c>
      <c r="DA640" s="55">
        <f t="shared" si="992"/>
        <v>0</v>
      </c>
      <c r="DB640" s="55">
        <f t="shared" si="992"/>
        <v>0</v>
      </c>
      <c r="DC640" s="55">
        <f t="shared" si="992"/>
        <v>0</v>
      </c>
      <c r="DD640" s="55">
        <f t="shared" si="992"/>
        <v>0</v>
      </c>
      <c r="DE640" s="55">
        <f t="shared" si="992"/>
        <v>3792</v>
      </c>
      <c r="DF640" s="55">
        <f t="shared" si="992"/>
        <v>0</v>
      </c>
    </row>
    <row r="641" spans="1:110" s="9" customFormat="1" ht="89.25" customHeight="1">
      <c r="A641" s="63" t="s">
        <v>197</v>
      </c>
      <c r="B641" s="64" t="s">
        <v>153</v>
      </c>
      <c r="C641" s="64" t="s">
        <v>153</v>
      </c>
      <c r="D641" s="65" t="s">
        <v>259</v>
      </c>
      <c r="E641" s="64" t="s">
        <v>198</v>
      </c>
      <c r="F641" s="55"/>
      <c r="G641" s="55"/>
      <c r="H641" s="55"/>
      <c r="I641" s="55"/>
      <c r="J641" s="55"/>
      <c r="K641" s="60"/>
      <c r="L641" s="60"/>
      <c r="M641" s="55"/>
      <c r="N641" s="55"/>
      <c r="O641" s="55"/>
      <c r="P641" s="55"/>
      <c r="Q641" s="55"/>
      <c r="R641" s="47"/>
      <c r="S641" s="47"/>
      <c r="T641" s="55"/>
      <c r="U641" s="55"/>
      <c r="V641" s="47"/>
      <c r="W641" s="47"/>
      <c r="X641" s="55"/>
      <c r="Y641" s="55"/>
      <c r="Z641" s="47"/>
      <c r="AA641" s="55"/>
      <c r="AB641" s="55"/>
      <c r="AC641" s="47"/>
      <c r="AD641" s="47"/>
      <c r="AE641" s="47"/>
      <c r="AF641" s="55"/>
      <c r="AG641" s="47"/>
      <c r="AH641" s="55"/>
      <c r="AI641" s="56"/>
      <c r="AJ641" s="56"/>
      <c r="AK641" s="55"/>
      <c r="AL641" s="55"/>
      <c r="AM641" s="55"/>
      <c r="AN641" s="55"/>
      <c r="AO641" s="47"/>
      <c r="AP641" s="55"/>
      <c r="AQ641" s="55"/>
      <c r="AR641" s="55"/>
      <c r="AS641" s="47"/>
      <c r="AT641" s="55"/>
      <c r="AU641" s="56"/>
      <c r="AV641" s="47"/>
      <c r="AW641" s="47"/>
      <c r="AX641" s="47"/>
      <c r="AY641" s="55"/>
      <c r="AZ641" s="55"/>
      <c r="BA641" s="47"/>
      <c r="BB641" s="47"/>
      <c r="BC641" s="47"/>
      <c r="BD641" s="47"/>
      <c r="BE641" s="55"/>
      <c r="BF641" s="55"/>
      <c r="BG641" s="55"/>
      <c r="BH641" s="55"/>
      <c r="BI641" s="48"/>
      <c r="BJ641" s="48"/>
      <c r="BK641" s="48"/>
      <c r="BL641" s="55"/>
      <c r="BM641" s="55"/>
      <c r="BN641" s="47"/>
      <c r="BO641" s="55">
        <v>3792</v>
      </c>
      <c r="BP641" s="47"/>
      <c r="BQ641" s="47"/>
      <c r="BR641" s="55">
        <f>BL641+BN641+BO641+BP641+BQ641</f>
        <v>3792</v>
      </c>
      <c r="BS641" s="55">
        <f>BM641+BQ641</f>
        <v>0</v>
      </c>
      <c r="BT641" s="46"/>
      <c r="BU641" s="46"/>
      <c r="BV641" s="46"/>
      <c r="BW641" s="46"/>
      <c r="BX641" s="46"/>
      <c r="BY641" s="55">
        <f>BR641+BT641+BU641+BV641+BW641+BX641</f>
        <v>3792</v>
      </c>
      <c r="BZ641" s="55">
        <f>BS641+BX641</f>
        <v>0</v>
      </c>
      <c r="CA641" s="47"/>
      <c r="CB641" s="47"/>
      <c r="CC641" s="47"/>
      <c r="CD641" s="47"/>
      <c r="CE641" s="47"/>
      <c r="CF641" s="55">
        <f>BY641+CA641+CB641+CC641+CE641</f>
        <v>3792</v>
      </c>
      <c r="CG641" s="55">
        <f>BZ641+CE641</f>
        <v>0</v>
      </c>
      <c r="CH641" s="47"/>
      <c r="CI641" s="47"/>
      <c r="CJ641" s="47"/>
      <c r="CK641" s="47"/>
      <c r="CL641" s="47"/>
      <c r="CM641" s="47"/>
      <c r="CN641" s="47"/>
      <c r="CO641" s="55">
        <f>CF641+CH641+CI641+CJ641+CM641+CN641</f>
        <v>3792</v>
      </c>
      <c r="CP641" s="55">
        <f>CG641+CN641</f>
        <v>0</v>
      </c>
      <c r="CQ641" s="55"/>
      <c r="CR641" s="47"/>
      <c r="CS641" s="47"/>
      <c r="CT641" s="47"/>
      <c r="CU641" s="47"/>
      <c r="CV641" s="47"/>
      <c r="CW641" s="55">
        <f>CO641+CQ641+CR641+CS641+CT641+CU641+CV641</f>
        <v>3792</v>
      </c>
      <c r="CX641" s="55">
        <f>CP641+CV641</f>
        <v>0</v>
      </c>
      <c r="CY641" s="55"/>
      <c r="CZ641" s="47"/>
      <c r="DA641" s="47"/>
      <c r="DB641" s="47"/>
      <c r="DC641" s="47"/>
      <c r="DD641" s="47"/>
      <c r="DE641" s="55">
        <f>CW641+CY641+CZ641+DA641+DB641+DC641+DD641</f>
        <v>3792</v>
      </c>
      <c r="DF641" s="55">
        <f>CX641+DD641</f>
        <v>0</v>
      </c>
    </row>
    <row r="642" spans="1:110" s="9" customFormat="1" ht="24" customHeight="1">
      <c r="A642" s="63" t="s">
        <v>580</v>
      </c>
      <c r="B642" s="64" t="s">
        <v>153</v>
      </c>
      <c r="C642" s="64" t="s">
        <v>153</v>
      </c>
      <c r="D642" s="65" t="s">
        <v>113</v>
      </c>
      <c r="E642" s="64"/>
      <c r="F642" s="55"/>
      <c r="G642" s="55"/>
      <c r="H642" s="55"/>
      <c r="I642" s="55"/>
      <c r="J642" s="55"/>
      <c r="K642" s="60"/>
      <c r="L642" s="60"/>
      <c r="M642" s="55"/>
      <c r="N642" s="55"/>
      <c r="O642" s="55"/>
      <c r="P642" s="55"/>
      <c r="Q642" s="55"/>
      <c r="R642" s="47"/>
      <c r="S642" s="47"/>
      <c r="T642" s="55"/>
      <c r="U642" s="55"/>
      <c r="V642" s="47"/>
      <c r="W642" s="47"/>
      <c r="X642" s="55"/>
      <c r="Y642" s="55"/>
      <c r="Z642" s="47"/>
      <c r="AA642" s="55"/>
      <c r="AB642" s="55"/>
      <c r="AC642" s="47"/>
      <c r="AD642" s="47"/>
      <c r="AE642" s="47"/>
      <c r="AF642" s="55"/>
      <c r="AG642" s="47"/>
      <c r="AH642" s="55"/>
      <c r="AI642" s="56"/>
      <c r="AJ642" s="56"/>
      <c r="AK642" s="55"/>
      <c r="AL642" s="55"/>
      <c r="AM642" s="55">
        <f t="shared" ref="AM642:CX642" si="993">AM643</f>
        <v>49723</v>
      </c>
      <c r="AN642" s="55">
        <f t="shared" si="993"/>
        <v>49723</v>
      </c>
      <c r="AO642" s="55">
        <f t="shared" si="993"/>
        <v>0</v>
      </c>
      <c r="AP642" s="55">
        <f t="shared" si="993"/>
        <v>0</v>
      </c>
      <c r="AQ642" s="55">
        <f t="shared" si="993"/>
        <v>49723</v>
      </c>
      <c r="AR642" s="55">
        <f t="shared" si="993"/>
        <v>0</v>
      </c>
      <c r="AS642" s="55">
        <f t="shared" si="993"/>
        <v>0</v>
      </c>
      <c r="AT642" s="55">
        <f t="shared" si="993"/>
        <v>49723</v>
      </c>
      <c r="AU642" s="55">
        <f t="shared" si="993"/>
        <v>0</v>
      </c>
      <c r="AV642" s="55">
        <f t="shared" si="993"/>
        <v>0</v>
      </c>
      <c r="AW642" s="55">
        <f t="shared" si="993"/>
        <v>0</v>
      </c>
      <c r="AX642" s="55">
        <f t="shared" si="993"/>
        <v>0</v>
      </c>
      <c r="AY642" s="55">
        <f t="shared" si="993"/>
        <v>49723</v>
      </c>
      <c r="AZ642" s="55">
        <f t="shared" si="993"/>
        <v>0</v>
      </c>
      <c r="BA642" s="55">
        <f t="shared" si="993"/>
        <v>-43</v>
      </c>
      <c r="BB642" s="55">
        <f t="shared" si="993"/>
        <v>181</v>
      </c>
      <c r="BC642" s="55">
        <f t="shared" si="993"/>
        <v>-45</v>
      </c>
      <c r="BD642" s="55">
        <f t="shared" si="993"/>
        <v>0</v>
      </c>
      <c r="BE642" s="55">
        <f t="shared" si="993"/>
        <v>49816</v>
      </c>
      <c r="BF642" s="55">
        <f t="shared" si="993"/>
        <v>0</v>
      </c>
      <c r="BG642" s="55">
        <f t="shared" si="993"/>
        <v>0</v>
      </c>
      <c r="BH642" s="55">
        <f t="shared" si="993"/>
        <v>-85</v>
      </c>
      <c r="BI642" s="55">
        <f t="shared" si="993"/>
        <v>0</v>
      </c>
      <c r="BJ642" s="55">
        <f t="shared" si="993"/>
        <v>0</v>
      </c>
      <c r="BK642" s="55">
        <f t="shared" si="993"/>
        <v>0</v>
      </c>
      <c r="BL642" s="55">
        <f t="shared" si="993"/>
        <v>49731</v>
      </c>
      <c r="BM642" s="55">
        <f t="shared" si="993"/>
        <v>0</v>
      </c>
      <c r="BN642" s="55">
        <f t="shared" si="993"/>
        <v>0</v>
      </c>
      <c r="BO642" s="55">
        <f t="shared" si="993"/>
        <v>0</v>
      </c>
      <c r="BP642" s="55">
        <f t="shared" si="993"/>
        <v>181</v>
      </c>
      <c r="BQ642" s="55">
        <f t="shared" si="993"/>
        <v>0</v>
      </c>
      <c r="BR642" s="55">
        <f t="shared" si="993"/>
        <v>49912</v>
      </c>
      <c r="BS642" s="55">
        <f t="shared" si="993"/>
        <v>0</v>
      </c>
      <c r="BT642" s="55">
        <f t="shared" si="993"/>
        <v>0</v>
      </c>
      <c r="BU642" s="55">
        <f t="shared" si="993"/>
        <v>0</v>
      </c>
      <c r="BV642" s="55">
        <f t="shared" si="993"/>
        <v>-106</v>
      </c>
      <c r="BW642" s="55">
        <f t="shared" si="993"/>
        <v>181</v>
      </c>
      <c r="BX642" s="55">
        <f t="shared" si="993"/>
        <v>0</v>
      </c>
      <c r="BY642" s="55">
        <f t="shared" si="993"/>
        <v>49987</v>
      </c>
      <c r="BZ642" s="55">
        <f t="shared" si="993"/>
        <v>0</v>
      </c>
      <c r="CA642" s="55">
        <f t="shared" si="993"/>
        <v>0</v>
      </c>
      <c r="CB642" s="55">
        <f t="shared" si="993"/>
        <v>0</v>
      </c>
      <c r="CC642" s="55">
        <f t="shared" si="993"/>
        <v>0</v>
      </c>
      <c r="CD642" s="55">
        <f t="shared" si="993"/>
        <v>-205</v>
      </c>
      <c r="CE642" s="55">
        <f t="shared" si="993"/>
        <v>0</v>
      </c>
      <c r="CF642" s="55">
        <f t="shared" si="993"/>
        <v>49782</v>
      </c>
      <c r="CG642" s="55">
        <f t="shared" si="993"/>
        <v>0</v>
      </c>
      <c r="CH642" s="55">
        <f t="shared" si="993"/>
        <v>0</v>
      </c>
      <c r="CI642" s="55">
        <f t="shared" si="993"/>
        <v>-90</v>
      </c>
      <c r="CJ642" s="55">
        <f t="shared" si="993"/>
        <v>0</v>
      </c>
      <c r="CK642" s="55">
        <f t="shared" si="993"/>
        <v>-3</v>
      </c>
      <c r="CL642" s="55">
        <f t="shared" si="993"/>
        <v>0</v>
      </c>
      <c r="CM642" s="55">
        <f t="shared" si="993"/>
        <v>0</v>
      </c>
      <c r="CN642" s="55">
        <f t="shared" si="993"/>
        <v>0</v>
      </c>
      <c r="CO642" s="55">
        <f t="shared" si="993"/>
        <v>49689</v>
      </c>
      <c r="CP642" s="55">
        <f t="shared" si="993"/>
        <v>0</v>
      </c>
      <c r="CQ642" s="55">
        <f t="shared" si="993"/>
        <v>0</v>
      </c>
      <c r="CR642" s="55">
        <f t="shared" si="993"/>
        <v>0</v>
      </c>
      <c r="CS642" s="55">
        <f t="shared" si="993"/>
        <v>0</v>
      </c>
      <c r="CT642" s="55">
        <f t="shared" si="993"/>
        <v>0</v>
      </c>
      <c r="CU642" s="55">
        <f t="shared" si="993"/>
        <v>0</v>
      </c>
      <c r="CV642" s="55">
        <f t="shared" si="993"/>
        <v>0</v>
      </c>
      <c r="CW642" s="55">
        <f t="shared" si="993"/>
        <v>49689</v>
      </c>
      <c r="CX642" s="55">
        <f t="shared" si="993"/>
        <v>0</v>
      </c>
      <c r="CY642" s="55">
        <f t="shared" ref="CY642:DF642" si="994">CY643</f>
        <v>0</v>
      </c>
      <c r="CZ642" s="55">
        <f t="shared" si="994"/>
        <v>0</v>
      </c>
      <c r="DA642" s="55">
        <f t="shared" si="994"/>
        <v>0</v>
      </c>
      <c r="DB642" s="55">
        <f t="shared" si="994"/>
        <v>0</v>
      </c>
      <c r="DC642" s="55">
        <f t="shared" si="994"/>
        <v>0</v>
      </c>
      <c r="DD642" s="55">
        <f t="shared" si="994"/>
        <v>0</v>
      </c>
      <c r="DE642" s="55">
        <f t="shared" si="994"/>
        <v>49689</v>
      </c>
      <c r="DF642" s="55">
        <f t="shared" si="994"/>
        <v>0</v>
      </c>
    </row>
    <row r="643" spans="1:110" s="9" customFormat="1" ht="33">
      <c r="A643" s="63" t="s">
        <v>136</v>
      </c>
      <c r="B643" s="64" t="s">
        <v>153</v>
      </c>
      <c r="C643" s="64" t="s">
        <v>153</v>
      </c>
      <c r="D643" s="65" t="s">
        <v>113</v>
      </c>
      <c r="E643" s="64" t="s">
        <v>137</v>
      </c>
      <c r="F643" s="55"/>
      <c r="G643" s="55"/>
      <c r="H643" s="55"/>
      <c r="I643" s="55"/>
      <c r="J643" s="55"/>
      <c r="K643" s="60"/>
      <c r="L643" s="60"/>
      <c r="M643" s="55"/>
      <c r="N643" s="55"/>
      <c r="O643" s="55"/>
      <c r="P643" s="55"/>
      <c r="Q643" s="55"/>
      <c r="R643" s="47"/>
      <c r="S643" s="47"/>
      <c r="T643" s="55"/>
      <c r="U643" s="55"/>
      <c r="V643" s="47"/>
      <c r="W643" s="47"/>
      <c r="X643" s="55"/>
      <c r="Y643" s="55"/>
      <c r="Z643" s="47"/>
      <c r="AA643" s="55"/>
      <c r="AB643" s="55"/>
      <c r="AC643" s="47"/>
      <c r="AD643" s="47"/>
      <c r="AE643" s="47"/>
      <c r="AF643" s="55"/>
      <c r="AG643" s="47"/>
      <c r="AH643" s="55"/>
      <c r="AI643" s="56"/>
      <c r="AJ643" s="56"/>
      <c r="AK643" s="55"/>
      <c r="AL643" s="55"/>
      <c r="AM643" s="55">
        <f>AN643-AK643</f>
        <v>49723</v>
      </c>
      <c r="AN643" s="55">
        <v>49723</v>
      </c>
      <c r="AO643" s="47"/>
      <c r="AP643" s="47"/>
      <c r="AQ643" s="55">
        <f>AN643+AP643</f>
        <v>49723</v>
      </c>
      <c r="AR643" s="55">
        <f>AO643</f>
        <v>0</v>
      </c>
      <c r="AS643" s="47"/>
      <c r="AT643" s="55">
        <f>AQ643+AS643</f>
        <v>49723</v>
      </c>
      <c r="AU643" s="56">
        <f>AR643</f>
        <v>0</v>
      </c>
      <c r="AV643" s="47"/>
      <c r="AW643" s="47"/>
      <c r="AX643" s="47"/>
      <c r="AY643" s="55">
        <f>AT643+AV643+AW643+AX643</f>
        <v>49723</v>
      </c>
      <c r="AZ643" s="55">
        <f>AU643+AX643</f>
        <v>0</v>
      </c>
      <c r="BA643" s="56">
        <v>-43</v>
      </c>
      <c r="BB643" s="56">
        <v>181</v>
      </c>
      <c r="BC643" s="56">
        <v>-45</v>
      </c>
      <c r="BD643" s="47"/>
      <c r="BE643" s="55">
        <f>AY643+BA643+BB643+BC643+BD643</f>
        <v>49816</v>
      </c>
      <c r="BF643" s="55">
        <f>AZ643+BD643</f>
        <v>0</v>
      </c>
      <c r="BG643" s="55"/>
      <c r="BH643" s="55">
        <v>-85</v>
      </c>
      <c r="BI643" s="48"/>
      <c r="BJ643" s="48"/>
      <c r="BK643" s="48"/>
      <c r="BL643" s="55">
        <f>BE643+BG643+BH643+BI643+BJ643+BK643</f>
        <v>49731</v>
      </c>
      <c r="BM643" s="55">
        <f>BF643+BK643</f>
        <v>0</v>
      </c>
      <c r="BN643" s="47"/>
      <c r="BO643" s="47"/>
      <c r="BP643" s="56">
        <v>181</v>
      </c>
      <c r="BQ643" s="47"/>
      <c r="BR643" s="55">
        <f>BL643+BN643+BO643+BP643+BQ643</f>
        <v>49912</v>
      </c>
      <c r="BS643" s="55">
        <f>BM643+BQ643</f>
        <v>0</v>
      </c>
      <c r="BT643" s="46"/>
      <c r="BU643" s="46"/>
      <c r="BV643" s="55">
        <v>-106</v>
      </c>
      <c r="BW643" s="46">
        <v>181</v>
      </c>
      <c r="BX643" s="46"/>
      <c r="BY643" s="55">
        <f>BR643+BT643+BU643+BV643+BW643+BX643</f>
        <v>49987</v>
      </c>
      <c r="BZ643" s="55">
        <f>BS643+BX643</f>
        <v>0</v>
      </c>
      <c r="CA643" s="47"/>
      <c r="CB643" s="47"/>
      <c r="CC643" s="56"/>
      <c r="CD643" s="56">
        <v>-205</v>
      </c>
      <c r="CE643" s="47"/>
      <c r="CF643" s="55">
        <f>BY643+CA643+CB643+CC643+CD643+CE643</f>
        <v>49782</v>
      </c>
      <c r="CG643" s="55">
        <f>BZ643+CE643</f>
        <v>0</v>
      </c>
      <c r="CH643" s="47"/>
      <c r="CI643" s="56">
        <v>-90</v>
      </c>
      <c r="CJ643" s="56"/>
      <c r="CK643" s="56">
        <v>-3</v>
      </c>
      <c r="CL643" s="56"/>
      <c r="CM643" s="47"/>
      <c r="CN643" s="47"/>
      <c r="CO643" s="55">
        <f>CF643+CH643+CI643+CJ643+CK643+CL643+CM643+CN643</f>
        <v>49689</v>
      </c>
      <c r="CP643" s="55">
        <f>CG643+CN643</f>
        <v>0</v>
      </c>
      <c r="CQ643" s="55"/>
      <c r="CR643" s="47"/>
      <c r="CS643" s="47"/>
      <c r="CT643" s="47"/>
      <c r="CU643" s="47"/>
      <c r="CV643" s="47"/>
      <c r="CW643" s="55">
        <f>CO643+CQ643+CR643+CS643+CT643+CU643+CV643</f>
        <v>49689</v>
      </c>
      <c r="CX643" s="55">
        <f>CP643+CV643</f>
        <v>0</v>
      </c>
      <c r="CY643" s="55"/>
      <c r="CZ643" s="47"/>
      <c r="DA643" s="47"/>
      <c r="DB643" s="47"/>
      <c r="DC643" s="47"/>
      <c r="DD643" s="47"/>
      <c r="DE643" s="55">
        <f>CW643+CY643+CZ643+DA643+DB643+DC643+DD643</f>
        <v>49689</v>
      </c>
      <c r="DF643" s="55">
        <f>CX643+DD643</f>
        <v>0</v>
      </c>
    </row>
    <row r="644" spans="1:110" s="9" customFormat="1" ht="21" customHeight="1">
      <c r="A644" s="63" t="s">
        <v>223</v>
      </c>
      <c r="B644" s="64" t="s">
        <v>153</v>
      </c>
      <c r="C644" s="64" t="s">
        <v>153</v>
      </c>
      <c r="D644" s="65" t="s">
        <v>434</v>
      </c>
      <c r="E644" s="64"/>
      <c r="F644" s="55"/>
      <c r="G644" s="55"/>
      <c r="H644" s="55"/>
      <c r="I644" s="55"/>
      <c r="J644" s="55"/>
      <c r="K644" s="60"/>
      <c r="L644" s="60"/>
      <c r="M644" s="55"/>
      <c r="N644" s="55"/>
      <c r="O644" s="55"/>
      <c r="P644" s="55"/>
      <c r="Q644" s="55"/>
      <c r="R644" s="47"/>
      <c r="S644" s="47"/>
      <c r="T644" s="55"/>
      <c r="U644" s="55"/>
      <c r="V644" s="47"/>
      <c r="W644" s="47"/>
      <c r="X644" s="55"/>
      <c r="Y644" s="55"/>
      <c r="Z644" s="47"/>
      <c r="AA644" s="55"/>
      <c r="AB644" s="55"/>
      <c r="AC644" s="47"/>
      <c r="AD644" s="47"/>
      <c r="AE644" s="47"/>
      <c r="AF644" s="55"/>
      <c r="AG644" s="47"/>
      <c r="AH644" s="55"/>
      <c r="AI644" s="56"/>
      <c r="AJ644" s="56"/>
      <c r="AK644" s="55"/>
      <c r="AL644" s="55"/>
      <c r="AM644" s="55"/>
      <c r="AN644" s="55"/>
      <c r="AO644" s="47"/>
      <c r="AP644" s="47"/>
      <c r="AQ644" s="55"/>
      <c r="AR644" s="55"/>
      <c r="AS644" s="47"/>
      <c r="AT644" s="55"/>
      <c r="AU644" s="56"/>
      <c r="AV644" s="47"/>
      <c r="AW644" s="47"/>
      <c r="AX644" s="47"/>
      <c r="AY644" s="55"/>
      <c r="AZ644" s="55"/>
      <c r="BA644" s="56"/>
      <c r="BB644" s="56"/>
      <c r="BC644" s="56"/>
      <c r="BD644" s="47"/>
      <c r="BE644" s="55"/>
      <c r="BF644" s="55"/>
      <c r="BG644" s="55"/>
      <c r="BH644" s="55"/>
      <c r="BI644" s="48"/>
      <c r="BJ644" s="48"/>
      <c r="BK644" s="48"/>
      <c r="BL644" s="55"/>
      <c r="BM644" s="55"/>
      <c r="BN644" s="47"/>
      <c r="BO644" s="47"/>
      <c r="BP644" s="56"/>
      <c r="BQ644" s="47"/>
      <c r="BR644" s="55"/>
      <c r="BS644" s="55"/>
      <c r="BT644" s="46"/>
      <c r="BU644" s="46"/>
      <c r="BV644" s="55"/>
      <c r="BW644" s="46"/>
      <c r="BX644" s="46"/>
      <c r="BY644" s="55"/>
      <c r="BZ644" s="55"/>
      <c r="CA644" s="48">
        <f t="shared" ref="CA644:CP644" si="995">CA647</f>
        <v>0</v>
      </c>
      <c r="CB644" s="48">
        <f t="shared" si="995"/>
        <v>0</v>
      </c>
      <c r="CC644" s="48">
        <f t="shared" si="995"/>
        <v>0</v>
      </c>
      <c r="CD644" s="48">
        <f t="shared" si="995"/>
        <v>0</v>
      </c>
      <c r="CE644" s="48">
        <f t="shared" si="995"/>
        <v>0</v>
      </c>
      <c r="CF644" s="55">
        <f t="shared" si="995"/>
        <v>16700</v>
      </c>
      <c r="CG644" s="55">
        <f t="shared" si="995"/>
        <v>16700</v>
      </c>
      <c r="CH644" s="55">
        <f t="shared" si="995"/>
        <v>0</v>
      </c>
      <c r="CI644" s="55">
        <f t="shared" si="995"/>
        <v>0</v>
      </c>
      <c r="CJ644" s="55">
        <f t="shared" si="995"/>
        <v>0</v>
      </c>
      <c r="CK644" s="55"/>
      <c r="CL644" s="55"/>
      <c r="CM644" s="55">
        <f t="shared" si="995"/>
        <v>0</v>
      </c>
      <c r="CN644" s="55">
        <f t="shared" si="995"/>
        <v>0</v>
      </c>
      <c r="CO644" s="55">
        <f t="shared" si="995"/>
        <v>16700</v>
      </c>
      <c r="CP644" s="55">
        <f t="shared" si="995"/>
        <v>16700</v>
      </c>
      <c r="CQ644" s="55">
        <f>CQ645+CQ647</f>
        <v>0</v>
      </c>
      <c r="CR644" s="55">
        <f t="shared" ref="CR644:CX644" si="996">CR645+CR647</f>
        <v>0</v>
      </c>
      <c r="CS644" s="55">
        <f t="shared" si="996"/>
        <v>0</v>
      </c>
      <c r="CT644" s="55">
        <f t="shared" si="996"/>
        <v>0</v>
      </c>
      <c r="CU644" s="55">
        <f t="shared" si="996"/>
        <v>0</v>
      </c>
      <c r="CV644" s="55">
        <f t="shared" si="996"/>
        <v>3200</v>
      </c>
      <c r="CW644" s="55">
        <f t="shared" si="996"/>
        <v>19900</v>
      </c>
      <c r="CX644" s="55">
        <f t="shared" si="996"/>
        <v>19900</v>
      </c>
      <c r="CY644" s="55">
        <f t="shared" ref="CY644:DF644" si="997">CY645+CY647</f>
        <v>0</v>
      </c>
      <c r="CZ644" s="55">
        <f t="shared" si="997"/>
        <v>0</v>
      </c>
      <c r="DA644" s="55">
        <f t="shared" si="997"/>
        <v>0</v>
      </c>
      <c r="DB644" s="55">
        <f t="shared" si="997"/>
        <v>0</v>
      </c>
      <c r="DC644" s="55">
        <f t="shared" si="997"/>
        <v>0</v>
      </c>
      <c r="DD644" s="55">
        <f t="shared" si="997"/>
        <v>0</v>
      </c>
      <c r="DE644" s="55">
        <f t="shared" si="997"/>
        <v>19900</v>
      </c>
      <c r="DF644" s="55">
        <f t="shared" si="997"/>
        <v>19900</v>
      </c>
    </row>
    <row r="645" spans="1:110" s="9" customFormat="1" ht="151.5" customHeight="1">
      <c r="A645" s="63" t="s">
        <v>585</v>
      </c>
      <c r="B645" s="64" t="s">
        <v>153</v>
      </c>
      <c r="C645" s="64" t="s">
        <v>153</v>
      </c>
      <c r="D645" s="65" t="s">
        <v>47</v>
      </c>
      <c r="E645" s="64"/>
      <c r="F645" s="55"/>
      <c r="G645" s="55"/>
      <c r="H645" s="55"/>
      <c r="I645" s="55"/>
      <c r="J645" s="55"/>
      <c r="K645" s="60"/>
      <c r="L645" s="60"/>
      <c r="M645" s="55"/>
      <c r="N645" s="55"/>
      <c r="O645" s="55"/>
      <c r="P645" s="55"/>
      <c r="Q645" s="55"/>
      <c r="R645" s="47"/>
      <c r="S645" s="47"/>
      <c r="T645" s="55"/>
      <c r="U645" s="55"/>
      <c r="V645" s="47"/>
      <c r="W645" s="47"/>
      <c r="X645" s="55"/>
      <c r="Y645" s="55"/>
      <c r="Z645" s="47"/>
      <c r="AA645" s="55"/>
      <c r="AB645" s="55"/>
      <c r="AC645" s="47"/>
      <c r="AD645" s="47"/>
      <c r="AE645" s="47"/>
      <c r="AF645" s="55"/>
      <c r="AG645" s="47"/>
      <c r="AH645" s="55"/>
      <c r="AI645" s="56"/>
      <c r="AJ645" s="56"/>
      <c r="AK645" s="55"/>
      <c r="AL645" s="55"/>
      <c r="AM645" s="55"/>
      <c r="AN645" s="55"/>
      <c r="AO645" s="47"/>
      <c r="AP645" s="47"/>
      <c r="AQ645" s="55"/>
      <c r="AR645" s="55"/>
      <c r="AS645" s="47"/>
      <c r="AT645" s="55"/>
      <c r="AU645" s="56"/>
      <c r="AV645" s="47"/>
      <c r="AW645" s="47"/>
      <c r="AX645" s="47"/>
      <c r="AY645" s="55"/>
      <c r="AZ645" s="55"/>
      <c r="BA645" s="56"/>
      <c r="BB645" s="56"/>
      <c r="BC645" s="56"/>
      <c r="BD645" s="47"/>
      <c r="BE645" s="55"/>
      <c r="BF645" s="55"/>
      <c r="BG645" s="55"/>
      <c r="BH645" s="55"/>
      <c r="BI645" s="48"/>
      <c r="BJ645" s="48"/>
      <c r="BK645" s="48"/>
      <c r="BL645" s="55"/>
      <c r="BM645" s="55"/>
      <c r="BN645" s="47"/>
      <c r="BO645" s="47"/>
      <c r="BP645" s="56"/>
      <c r="BQ645" s="47"/>
      <c r="BR645" s="55"/>
      <c r="BS645" s="55"/>
      <c r="BT645" s="46"/>
      <c r="BU645" s="46"/>
      <c r="BV645" s="55"/>
      <c r="BW645" s="46"/>
      <c r="BX645" s="46"/>
      <c r="BY645" s="55"/>
      <c r="BZ645" s="55"/>
      <c r="CA645" s="48"/>
      <c r="CB645" s="48"/>
      <c r="CC645" s="48"/>
      <c r="CD645" s="48"/>
      <c r="CE645" s="48"/>
      <c r="CF645" s="55"/>
      <c r="CG645" s="55"/>
      <c r="CH645" s="55"/>
      <c r="CI645" s="55"/>
      <c r="CJ645" s="55"/>
      <c r="CK645" s="55"/>
      <c r="CL645" s="55"/>
      <c r="CM645" s="55"/>
      <c r="CN645" s="55"/>
      <c r="CO645" s="55"/>
      <c r="CP645" s="55"/>
      <c r="CQ645" s="55">
        <f>CQ646</f>
        <v>0</v>
      </c>
      <c r="CR645" s="55">
        <f t="shared" ref="CR645:DF645" si="998">CR646</f>
        <v>0</v>
      </c>
      <c r="CS645" s="55">
        <f t="shared" si="998"/>
        <v>0</v>
      </c>
      <c r="CT645" s="55">
        <f t="shared" si="998"/>
        <v>0</v>
      </c>
      <c r="CU645" s="55">
        <f t="shared" si="998"/>
        <v>0</v>
      </c>
      <c r="CV645" s="55">
        <f t="shared" si="998"/>
        <v>3200</v>
      </c>
      <c r="CW645" s="55">
        <f t="shared" si="998"/>
        <v>3200</v>
      </c>
      <c r="CX645" s="55">
        <f t="shared" si="998"/>
        <v>3200</v>
      </c>
      <c r="CY645" s="55">
        <f t="shared" si="998"/>
        <v>0</v>
      </c>
      <c r="CZ645" s="55">
        <f t="shared" si="998"/>
        <v>0</v>
      </c>
      <c r="DA645" s="55">
        <f t="shared" si="998"/>
        <v>0</v>
      </c>
      <c r="DB645" s="55">
        <f t="shared" si="998"/>
        <v>0</v>
      </c>
      <c r="DC645" s="55">
        <f t="shared" si="998"/>
        <v>0</v>
      </c>
      <c r="DD645" s="55">
        <f t="shared" si="998"/>
        <v>0</v>
      </c>
      <c r="DE645" s="55">
        <f t="shared" si="998"/>
        <v>3200</v>
      </c>
      <c r="DF645" s="55">
        <f t="shared" si="998"/>
        <v>3200</v>
      </c>
    </row>
    <row r="646" spans="1:110" s="9" customFormat="1" ht="54.75" customHeight="1">
      <c r="A646" s="63" t="s">
        <v>144</v>
      </c>
      <c r="B646" s="64" t="s">
        <v>153</v>
      </c>
      <c r="C646" s="64" t="s">
        <v>153</v>
      </c>
      <c r="D646" s="65" t="s">
        <v>47</v>
      </c>
      <c r="E646" s="64" t="s">
        <v>145</v>
      </c>
      <c r="F646" s="55"/>
      <c r="G646" s="55"/>
      <c r="H646" s="55"/>
      <c r="I646" s="55"/>
      <c r="J646" s="55"/>
      <c r="K646" s="60"/>
      <c r="L646" s="60"/>
      <c r="M646" s="55"/>
      <c r="N646" s="55"/>
      <c r="O646" s="55"/>
      <c r="P646" s="55"/>
      <c r="Q646" s="55"/>
      <c r="R646" s="47"/>
      <c r="S646" s="47"/>
      <c r="T646" s="55"/>
      <c r="U646" s="55"/>
      <c r="V646" s="47"/>
      <c r="W646" s="47"/>
      <c r="X646" s="55"/>
      <c r="Y646" s="55"/>
      <c r="Z646" s="47"/>
      <c r="AA646" s="55"/>
      <c r="AB646" s="55"/>
      <c r="AC646" s="47"/>
      <c r="AD646" s="47"/>
      <c r="AE646" s="47"/>
      <c r="AF646" s="55"/>
      <c r="AG646" s="47"/>
      <c r="AH646" s="55"/>
      <c r="AI646" s="56"/>
      <c r="AJ646" s="56"/>
      <c r="AK646" s="55"/>
      <c r="AL646" s="55"/>
      <c r="AM646" s="55"/>
      <c r="AN646" s="55"/>
      <c r="AO646" s="47"/>
      <c r="AP646" s="47"/>
      <c r="AQ646" s="55"/>
      <c r="AR646" s="55"/>
      <c r="AS646" s="47"/>
      <c r="AT646" s="55"/>
      <c r="AU646" s="56"/>
      <c r="AV646" s="47"/>
      <c r="AW646" s="47"/>
      <c r="AX646" s="47"/>
      <c r="AY646" s="55"/>
      <c r="AZ646" s="55"/>
      <c r="BA646" s="56"/>
      <c r="BB646" s="56"/>
      <c r="BC646" s="56"/>
      <c r="BD646" s="47"/>
      <c r="BE646" s="55"/>
      <c r="BF646" s="55"/>
      <c r="BG646" s="55"/>
      <c r="BH646" s="55"/>
      <c r="BI646" s="48"/>
      <c r="BJ646" s="48"/>
      <c r="BK646" s="48"/>
      <c r="BL646" s="55"/>
      <c r="BM646" s="55"/>
      <c r="BN646" s="47"/>
      <c r="BO646" s="47"/>
      <c r="BP646" s="56"/>
      <c r="BQ646" s="47"/>
      <c r="BR646" s="55"/>
      <c r="BS646" s="55"/>
      <c r="BT646" s="46"/>
      <c r="BU646" s="46"/>
      <c r="BV646" s="55"/>
      <c r="BW646" s="46"/>
      <c r="BX646" s="46"/>
      <c r="BY646" s="55"/>
      <c r="BZ646" s="55"/>
      <c r="CA646" s="48"/>
      <c r="CB646" s="48"/>
      <c r="CC646" s="48"/>
      <c r="CD646" s="48"/>
      <c r="CE646" s="48"/>
      <c r="CF646" s="55"/>
      <c r="CG646" s="55"/>
      <c r="CH646" s="55"/>
      <c r="CI646" s="55"/>
      <c r="CJ646" s="55"/>
      <c r="CK646" s="55"/>
      <c r="CL646" s="55"/>
      <c r="CM646" s="55"/>
      <c r="CN646" s="55"/>
      <c r="CO646" s="55"/>
      <c r="CP646" s="55"/>
      <c r="CQ646" s="55"/>
      <c r="CR646" s="55"/>
      <c r="CS646" s="55"/>
      <c r="CT646" s="55"/>
      <c r="CU646" s="55"/>
      <c r="CV646" s="55">
        <v>3200</v>
      </c>
      <c r="CW646" s="55">
        <f>CO646+CQ646+CR646+CS646+CT646+CU646+CV646</f>
        <v>3200</v>
      </c>
      <c r="CX646" s="55">
        <f>CP646+CV646</f>
        <v>3200</v>
      </c>
      <c r="CY646" s="55"/>
      <c r="CZ646" s="47"/>
      <c r="DA646" s="47"/>
      <c r="DB646" s="47"/>
      <c r="DC646" s="47"/>
      <c r="DD646" s="47"/>
      <c r="DE646" s="55">
        <f>CW646+CY646+CZ646+DA646+DB646+DC646+DD646</f>
        <v>3200</v>
      </c>
      <c r="DF646" s="55">
        <f>CX646+DD646</f>
        <v>3200</v>
      </c>
    </row>
    <row r="647" spans="1:110" s="9" customFormat="1" ht="135.75" customHeight="1">
      <c r="A647" s="63" t="s">
        <v>584</v>
      </c>
      <c r="B647" s="64" t="s">
        <v>153</v>
      </c>
      <c r="C647" s="64" t="s">
        <v>153</v>
      </c>
      <c r="D647" s="65" t="s">
        <v>423</v>
      </c>
      <c r="E647" s="64"/>
      <c r="F647" s="55"/>
      <c r="G647" s="55"/>
      <c r="H647" s="55"/>
      <c r="I647" s="55"/>
      <c r="J647" s="55"/>
      <c r="K647" s="60"/>
      <c r="L647" s="60"/>
      <c r="M647" s="55"/>
      <c r="N647" s="55"/>
      <c r="O647" s="55"/>
      <c r="P647" s="55"/>
      <c r="Q647" s="55"/>
      <c r="R647" s="47"/>
      <c r="S647" s="47"/>
      <c r="T647" s="55"/>
      <c r="U647" s="55"/>
      <c r="V647" s="47"/>
      <c r="W647" s="47"/>
      <c r="X647" s="55"/>
      <c r="Y647" s="55"/>
      <c r="Z647" s="47"/>
      <c r="AA647" s="55"/>
      <c r="AB647" s="55"/>
      <c r="AC647" s="47"/>
      <c r="AD647" s="47"/>
      <c r="AE647" s="47"/>
      <c r="AF647" s="55"/>
      <c r="AG647" s="47"/>
      <c r="AH647" s="55"/>
      <c r="AI647" s="56"/>
      <c r="AJ647" s="56"/>
      <c r="AK647" s="55"/>
      <c r="AL647" s="55"/>
      <c r="AM647" s="55"/>
      <c r="AN647" s="55"/>
      <c r="AO647" s="47"/>
      <c r="AP647" s="47"/>
      <c r="AQ647" s="55"/>
      <c r="AR647" s="55"/>
      <c r="AS647" s="47"/>
      <c r="AT647" s="55"/>
      <c r="AU647" s="56"/>
      <c r="AV647" s="47"/>
      <c r="AW647" s="47"/>
      <c r="AX647" s="47"/>
      <c r="AY647" s="55"/>
      <c r="AZ647" s="55"/>
      <c r="BA647" s="56"/>
      <c r="BB647" s="56"/>
      <c r="BC647" s="56"/>
      <c r="BD647" s="47"/>
      <c r="BE647" s="55"/>
      <c r="BF647" s="55"/>
      <c r="BG647" s="55"/>
      <c r="BH647" s="55"/>
      <c r="BI647" s="48"/>
      <c r="BJ647" s="48"/>
      <c r="BK647" s="48"/>
      <c r="BL647" s="55"/>
      <c r="BM647" s="55"/>
      <c r="BN647" s="47"/>
      <c r="BO647" s="47"/>
      <c r="BP647" s="56"/>
      <c r="BQ647" s="47"/>
      <c r="BR647" s="55"/>
      <c r="BS647" s="55"/>
      <c r="BT647" s="46">
        <f t="shared" ref="BT647:DF647" si="999">BT648</f>
        <v>0</v>
      </c>
      <c r="BU647" s="46">
        <f t="shared" si="999"/>
        <v>0</v>
      </c>
      <c r="BV647" s="46">
        <f t="shared" si="999"/>
        <v>0</v>
      </c>
      <c r="BW647" s="46">
        <f t="shared" si="999"/>
        <v>0</v>
      </c>
      <c r="BX647" s="46">
        <f t="shared" si="999"/>
        <v>16700</v>
      </c>
      <c r="BY647" s="55">
        <f t="shared" si="999"/>
        <v>16700</v>
      </c>
      <c r="BZ647" s="55">
        <f t="shared" si="999"/>
        <v>16700</v>
      </c>
      <c r="CA647" s="55">
        <f t="shared" si="999"/>
        <v>0</v>
      </c>
      <c r="CB647" s="55">
        <f t="shared" si="999"/>
        <v>0</v>
      </c>
      <c r="CC647" s="55">
        <f t="shared" si="999"/>
        <v>0</v>
      </c>
      <c r="CD647" s="55">
        <f t="shared" si="999"/>
        <v>0</v>
      </c>
      <c r="CE647" s="55">
        <f t="shared" si="999"/>
        <v>0</v>
      </c>
      <c r="CF647" s="55">
        <f t="shared" si="999"/>
        <v>16700</v>
      </c>
      <c r="CG647" s="55">
        <f t="shared" si="999"/>
        <v>16700</v>
      </c>
      <c r="CH647" s="55">
        <f t="shared" si="999"/>
        <v>0</v>
      </c>
      <c r="CI647" s="55">
        <f t="shared" si="999"/>
        <v>0</v>
      </c>
      <c r="CJ647" s="55">
        <f t="shared" si="999"/>
        <v>0</v>
      </c>
      <c r="CK647" s="55"/>
      <c r="CL647" s="55"/>
      <c r="CM647" s="55">
        <f t="shared" si="999"/>
        <v>0</v>
      </c>
      <c r="CN647" s="55">
        <f t="shared" si="999"/>
        <v>0</v>
      </c>
      <c r="CO647" s="55">
        <f t="shared" si="999"/>
        <v>16700</v>
      </c>
      <c r="CP647" s="55">
        <f t="shared" si="999"/>
        <v>16700</v>
      </c>
      <c r="CQ647" s="55">
        <f t="shared" si="999"/>
        <v>0</v>
      </c>
      <c r="CR647" s="55">
        <f t="shared" si="999"/>
        <v>0</v>
      </c>
      <c r="CS647" s="55">
        <f t="shared" si="999"/>
        <v>0</v>
      </c>
      <c r="CT647" s="55">
        <f t="shared" si="999"/>
        <v>0</v>
      </c>
      <c r="CU647" s="55">
        <f t="shared" si="999"/>
        <v>0</v>
      </c>
      <c r="CV647" s="55">
        <f t="shared" si="999"/>
        <v>0</v>
      </c>
      <c r="CW647" s="55">
        <f t="shared" si="999"/>
        <v>16700</v>
      </c>
      <c r="CX647" s="55">
        <f t="shared" si="999"/>
        <v>16700</v>
      </c>
      <c r="CY647" s="55">
        <f t="shared" si="999"/>
        <v>0</v>
      </c>
      <c r="CZ647" s="55">
        <f t="shared" si="999"/>
        <v>0</v>
      </c>
      <c r="DA647" s="55">
        <f t="shared" si="999"/>
        <v>0</v>
      </c>
      <c r="DB647" s="55">
        <f t="shared" si="999"/>
        <v>0</v>
      </c>
      <c r="DC647" s="55">
        <f t="shared" si="999"/>
        <v>0</v>
      </c>
      <c r="DD647" s="55">
        <f t="shared" si="999"/>
        <v>0</v>
      </c>
      <c r="DE647" s="55">
        <f t="shared" si="999"/>
        <v>16700</v>
      </c>
      <c r="DF647" s="55">
        <f t="shared" si="999"/>
        <v>16700</v>
      </c>
    </row>
    <row r="648" spans="1:110" s="9" customFormat="1" ht="54" customHeight="1">
      <c r="A648" s="63" t="s">
        <v>144</v>
      </c>
      <c r="B648" s="64" t="s">
        <v>153</v>
      </c>
      <c r="C648" s="64" t="s">
        <v>153</v>
      </c>
      <c r="D648" s="65" t="s">
        <v>423</v>
      </c>
      <c r="E648" s="64" t="s">
        <v>145</v>
      </c>
      <c r="F648" s="55"/>
      <c r="G648" s="55"/>
      <c r="H648" s="55"/>
      <c r="I648" s="55"/>
      <c r="J648" s="55"/>
      <c r="K648" s="60"/>
      <c r="L648" s="60"/>
      <c r="M648" s="55"/>
      <c r="N648" s="55"/>
      <c r="O648" s="55"/>
      <c r="P648" s="55"/>
      <c r="Q648" s="55"/>
      <c r="R648" s="47"/>
      <c r="S648" s="47"/>
      <c r="T648" s="55"/>
      <c r="U648" s="55"/>
      <c r="V648" s="47"/>
      <c r="W648" s="47"/>
      <c r="X648" s="55"/>
      <c r="Y648" s="55"/>
      <c r="Z648" s="47"/>
      <c r="AA648" s="55"/>
      <c r="AB648" s="55"/>
      <c r="AC648" s="47"/>
      <c r="AD648" s="47"/>
      <c r="AE648" s="47"/>
      <c r="AF648" s="55"/>
      <c r="AG648" s="47"/>
      <c r="AH648" s="55"/>
      <c r="AI648" s="56"/>
      <c r="AJ648" s="56"/>
      <c r="AK648" s="55"/>
      <c r="AL648" s="55"/>
      <c r="AM648" s="55"/>
      <c r="AN648" s="55"/>
      <c r="AO648" s="47"/>
      <c r="AP648" s="47"/>
      <c r="AQ648" s="55"/>
      <c r="AR648" s="55"/>
      <c r="AS648" s="47"/>
      <c r="AT648" s="55"/>
      <c r="AU648" s="56"/>
      <c r="AV648" s="47"/>
      <c r="AW648" s="47"/>
      <c r="AX648" s="47"/>
      <c r="AY648" s="55"/>
      <c r="AZ648" s="55"/>
      <c r="BA648" s="56"/>
      <c r="BB648" s="56"/>
      <c r="BC648" s="56"/>
      <c r="BD648" s="47"/>
      <c r="BE648" s="55"/>
      <c r="BF648" s="55"/>
      <c r="BG648" s="55"/>
      <c r="BH648" s="55"/>
      <c r="BI648" s="48"/>
      <c r="BJ648" s="48"/>
      <c r="BK648" s="48"/>
      <c r="BL648" s="55"/>
      <c r="BM648" s="55"/>
      <c r="BN648" s="47"/>
      <c r="BO648" s="47"/>
      <c r="BP648" s="56"/>
      <c r="BQ648" s="47"/>
      <c r="BR648" s="55"/>
      <c r="BS648" s="55"/>
      <c r="BT648" s="46"/>
      <c r="BU648" s="46"/>
      <c r="BV648" s="46"/>
      <c r="BW648" s="46"/>
      <c r="BX648" s="46">
        <v>16700</v>
      </c>
      <c r="BY648" s="55">
        <f>BR648+BT648+BU648+BV648+BW648+BX648</f>
        <v>16700</v>
      </c>
      <c r="BZ648" s="55">
        <f>BS648+BX648</f>
        <v>16700</v>
      </c>
      <c r="CA648" s="47"/>
      <c r="CB648" s="47"/>
      <c r="CC648" s="47"/>
      <c r="CD648" s="47"/>
      <c r="CE648" s="47"/>
      <c r="CF648" s="55">
        <f>BY648+CA648+CB648+CC648+CE648</f>
        <v>16700</v>
      </c>
      <c r="CG648" s="55">
        <f>BZ648+CE648</f>
        <v>16700</v>
      </c>
      <c r="CH648" s="47"/>
      <c r="CI648" s="47"/>
      <c r="CJ648" s="47"/>
      <c r="CK648" s="47"/>
      <c r="CL648" s="47"/>
      <c r="CM648" s="47"/>
      <c r="CN648" s="47"/>
      <c r="CO648" s="55">
        <f>CF648+CH648+CI648+CJ648+CM648+CN648</f>
        <v>16700</v>
      </c>
      <c r="CP648" s="55">
        <f>CG648+CN648</f>
        <v>16700</v>
      </c>
      <c r="CQ648" s="55"/>
      <c r="CR648" s="47"/>
      <c r="CS648" s="47"/>
      <c r="CT648" s="47"/>
      <c r="CU648" s="47"/>
      <c r="CV648" s="47"/>
      <c r="CW648" s="55">
        <f>CO648+CQ648+CR648+CS648+CT648+CU648+CV648</f>
        <v>16700</v>
      </c>
      <c r="CX648" s="55">
        <f>CP648+CV648</f>
        <v>16700</v>
      </c>
      <c r="CY648" s="55"/>
      <c r="CZ648" s="47"/>
      <c r="DA648" s="47"/>
      <c r="DB648" s="47"/>
      <c r="DC648" s="47"/>
      <c r="DD648" s="47"/>
      <c r="DE648" s="55">
        <f>CW648+CY648+CZ648+DA648+DB648+DC648+DD648</f>
        <v>16700</v>
      </c>
      <c r="DF648" s="55">
        <f>CX648+DD648</f>
        <v>16700</v>
      </c>
    </row>
    <row r="649" spans="1:110" s="9" customFormat="1" ht="22.5" customHeight="1">
      <c r="A649" s="63" t="s">
        <v>128</v>
      </c>
      <c r="B649" s="64" t="s">
        <v>153</v>
      </c>
      <c r="C649" s="64" t="s">
        <v>153</v>
      </c>
      <c r="D649" s="65" t="s">
        <v>130</v>
      </c>
      <c r="E649" s="64"/>
      <c r="F649" s="55"/>
      <c r="G649" s="55"/>
      <c r="H649" s="55"/>
      <c r="I649" s="55"/>
      <c r="J649" s="55"/>
      <c r="K649" s="60"/>
      <c r="L649" s="60"/>
      <c r="M649" s="55"/>
      <c r="N649" s="55"/>
      <c r="O649" s="55"/>
      <c r="P649" s="55"/>
      <c r="Q649" s="55"/>
      <c r="R649" s="47"/>
      <c r="S649" s="47"/>
      <c r="T649" s="55"/>
      <c r="U649" s="55"/>
      <c r="V649" s="47"/>
      <c r="W649" s="47"/>
      <c r="X649" s="55"/>
      <c r="Y649" s="55"/>
      <c r="Z649" s="47"/>
      <c r="AA649" s="55"/>
      <c r="AB649" s="55"/>
      <c r="AC649" s="47"/>
      <c r="AD649" s="47"/>
      <c r="AE649" s="47"/>
      <c r="AF649" s="55"/>
      <c r="AG649" s="47"/>
      <c r="AH649" s="55"/>
      <c r="AI649" s="56"/>
      <c r="AJ649" s="56"/>
      <c r="AK649" s="55"/>
      <c r="AL649" s="55"/>
      <c r="AM649" s="55">
        <f>AM650</f>
        <v>7178</v>
      </c>
      <c r="AN649" s="55">
        <f t="shared" ref="AN649:BC651" si="1000">AN650</f>
        <v>7178</v>
      </c>
      <c r="AO649" s="55">
        <f t="shared" si="1000"/>
        <v>0</v>
      </c>
      <c r="AP649" s="55">
        <f t="shared" si="1000"/>
        <v>0</v>
      </c>
      <c r="AQ649" s="55">
        <f t="shared" si="1000"/>
        <v>7178</v>
      </c>
      <c r="AR649" s="55">
        <f t="shared" si="1000"/>
        <v>0</v>
      </c>
      <c r="AS649" s="55">
        <f t="shared" si="1000"/>
        <v>0</v>
      </c>
      <c r="AT649" s="55">
        <f t="shared" si="1000"/>
        <v>7178</v>
      </c>
      <c r="AU649" s="55">
        <f t="shared" si="1000"/>
        <v>0</v>
      </c>
      <c r="AV649" s="55">
        <f>AV650+AV655</f>
        <v>14256</v>
      </c>
      <c r="AW649" s="55">
        <f>AW650+AW655</f>
        <v>15968</v>
      </c>
      <c r="AX649" s="55">
        <f>AX650+AX655</f>
        <v>0</v>
      </c>
      <c r="AY649" s="55">
        <f>AY650+AY655</f>
        <v>37402</v>
      </c>
      <c r="AZ649" s="55">
        <f>AZ650+AZ655</f>
        <v>0</v>
      </c>
      <c r="BA649" s="55">
        <f>BA650+BA655+BA653</f>
        <v>0</v>
      </c>
      <c r="BB649" s="55">
        <f>BB650+BB655+BB653</f>
        <v>0</v>
      </c>
      <c r="BC649" s="55">
        <f>BC650+BC655+BC653</f>
        <v>22639</v>
      </c>
      <c r="BD649" s="55">
        <f>BD650+BD655+BD653</f>
        <v>0</v>
      </c>
      <c r="BE649" s="55">
        <f>BE650+BE655+BE653</f>
        <v>60041</v>
      </c>
      <c r="BF649" s="55">
        <f t="shared" ref="BF649:BL649" si="1001">BF650+BF655+BF653</f>
        <v>0</v>
      </c>
      <c r="BG649" s="55">
        <f t="shared" si="1001"/>
        <v>0</v>
      </c>
      <c r="BH649" s="55">
        <f t="shared" si="1001"/>
        <v>-227</v>
      </c>
      <c r="BI649" s="55">
        <f t="shared" si="1001"/>
        <v>2472</v>
      </c>
      <c r="BJ649" s="55">
        <f t="shared" si="1001"/>
        <v>0</v>
      </c>
      <c r="BK649" s="55">
        <f t="shared" si="1001"/>
        <v>0</v>
      </c>
      <c r="BL649" s="55">
        <f t="shared" si="1001"/>
        <v>62286</v>
      </c>
      <c r="BM649" s="55">
        <f t="shared" ref="BM649:BS649" si="1002">BM650+BM655+BM653</f>
        <v>0</v>
      </c>
      <c r="BN649" s="55">
        <f t="shared" si="1002"/>
        <v>0</v>
      </c>
      <c r="BO649" s="55">
        <f t="shared" si="1002"/>
        <v>0</v>
      </c>
      <c r="BP649" s="55">
        <f t="shared" si="1002"/>
        <v>0</v>
      </c>
      <c r="BQ649" s="55">
        <f t="shared" si="1002"/>
        <v>0</v>
      </c>
      <c r="BR649" s="55">
        <f t="shared" si="1002"/>
        <v>62286</v>
      </c>
      <c r="BS649" s="55">
        <f t="shared" si="1002"/>
        <v>0</v>
      </c>
      <c r="BT649" s="55">
        <f t="shared" ref="BT649:BY649" si="1003">BT650+BT655+BT653</f>
        <v>220</v>
      </c>
      <c r="BU649" s="55">
        <f t="shared" si="1003"/>
        <v>0</v>
      </c>
      <c r="BV649" s="55">
        <f t="shared" si="1003"/>
        <v>-87</v>
      </c>
      <c r="BW649" s="55">
        <f t="shared" si="1003"/>
        <v>0</v>
      </c>
      <c r="BX649" s="55">
        <f t="shared" si="1003"/>
        <v>0</v>
      </c>
      <c r="BY649" s="55">
        <f t="shared" si="1003"/>
        <v>62419</v>
      </c>
      <c r="BZ649" s="55">
        <f t="shared" ref="BZ649:CF649" si="1004">BZ650+BZ655+BZ653</f>
        <v>0</v>
      </c>
      <c r="CA649" s="55">
        <f t="shared" si="1004"/>
        <v>0</v>
      </c>
      <c r="CB649" s="55">
        <f t="shared" si="1004"/>
        <v>-520</v>
      </c>
      <c r="CC649" s="55">
        <f t="shared" si="1004"/>
        <v>-9531</v>
      </c>
      <c r="CD649" s="55">
        <f>CD650+CD655+CD653</f>
        <v>0</v>
      </c>
      <c r="CE649" s="55">
        <f t="shared" si="1004"/>
        <v>0</v>
      </c>
      <c r="CF649" s="55">
        <f t="shared" si="1004"/>
        <v>52368</v>
      </c>
      <c r="CG649" s="55">
        <f t="shared" ref="CG649:CO649" si="1005">CG650+CG655+CG653</f>
        <v>0</v>
      </c>
      <c r="CH649" s="55">
        <f t="shared" si="1005"/>
        <v>0</v>
      </c>
      <c r="CI649" s="55">
        <f t="shared" si="1005"/>
        <v>-312</v>
      </c>
      <c r="CJ649" s="55">
        <f t="shared" si="1005"/>
        <v>0</v>
      </c>
      <c r="CK649" s="55"/>
      <c r="CL649" s="55"/>
      <c r="CM649" s="55">
        <f t="shared" si="1005"/>
        <v>0</v>
      </c>
      <c r="CN649" s="55">
        <f t="shared" si="1005"/>
        <v>0</v>
      </c>
      <c r="CO649" s="55">
        <f t="shared" si="1005"/>
        <v>52056</v>
      </c>
      <c r="CP649" s="55">
        <f t="shared" ref="CP649:CW649" si="1006">CP650+CP655+CP653</f>
        <v>0</v>
      </c>
      <c r="CQ649" s="55">
        <f t="shared" si="1006"/>
        <v>0</v>
      </c>
      <c r="CR649" s="55">
        <f t="shared" si="1006"/>
        <v>-64</v>
      </c>
      <c r="CS649" s="55">
        <f t="shared" si="1006"/>
        <v>0</v>
      </c>
      <c r="CT649" s="55">
        <f t="shared" si="1006"/>
        <v>0</v>
      </c>
      <c r="CU649" s="55">
        <f t="shared" si="1006"/>
        <v>0</v>
      </c>
      <c r="CV649" s="55">
        <f t="shared" si="1006"/>
        <v>0</v>
      </c>
      <c r="CW649" s="55">
        <f t="shared" si="1006"/>
        <v>51992</v>
      </c>
      <c r="CX649" s="55">
        <f t="shared" ref="CX649:DF649" si="1007">CX650+CX655+CX653</f>
        <v>0</v>
      </c>
      <c r="CY649" s="55">
        <f t="shared" si="1007"/>
        <v>0</v>
      </c>
      <c r="CZ649" s="55">
        <f t="shared" si="1007"/>
        <v>0</v>
      </c>
      <c r="DA649" s="55">
        <f t="shared" si="1007"/>
        <v>0</v>
      </c>
      <c r="DB649" s="55">
        <f t="shared" si="1007"/>
        <v>0</v>
      </c>
      <c r="DC649" s="55">
        <f t="shared" si="1007"/>
        <v>0</v>
      </c>
      <c r="DD649" s="55">
        <f t="shared" si="1007"/>
        <v>0</v>
      </c>
      <c r="DE649" s="55">
        <f t="shared" si="1007"/>
        <v>51992</v>
      </c>
      <c r="DF649" s="55">
        <f t="shared" si="1007"/>
        <v>0</v>
      </c>
    </row>
    <row r="650" spans="1:110" s="9" customFormat="1" ht="39.75" customHeight="1">
      <c r="A650" s="63" t="s">
        <v>360</v>
      </c>
      <c r="B650" s="64" t="s">
        <v>153</v>
      </c>
      <c r="C650" s="64" t="s">
        <v>153</v>
      </c>
      <c r="D650" s="65" t="s">
        <v>329</v>
      </c>
      <c r="E650" s="64"/>
      <c r="F650" s="55"/>
      <c r="G650" s="55"/>
      <c r="H650" s="55"/>
      <c r="I650" s="55"/>
      <c r="J650" s="55"/>
      <c r="K650" s="60"/>
      <c r="L650" s="60"/>
      <c r="M650" s="55"/>
      <c r="N650" s="55"/>
      <c r="O650" s="55"/>
      <c r="P650" s="55"/>
      <c r="Q650" s="55"/>
      <c r="R650" s="47"/>
      <c r="S650" s="47"/>
      <c r="T650" s="55"/>
      <c r="U650" s="55"/>
      <c r="V650" s="47"/>
      <c r="W650" s="47"/>
      <c r="X650" s="55"/>
      <c r="Y650" s="55"/>
      <c r="Z650" s="47"/>
      <c r="AA650" s="55"/>
      <c r="AB650" s="55"/>
      <c r="AC650" s="47"/>
      <c r="AD650" s="47"/>
      <c r="AE650" s="47"/>
      <c r="AF650" s="55"/>
      <c r="AG650" s="47"/>
      <c r="AH650" s="55"/>
      <c r="AI650" s="56"/>
      <c r="AJ650" s="56"/>
      <c r="AK650" s="55"/>
      <c r="AL650" s="55"/>
      <c r="AM650" s="55">
        <f>AM651</f>
        <v>7178</v>
      </c>
      <c r="AN650" s="55">
        <f t="shared" si="1000"/>
        <v>7178</v>
      </c>
      <c r="AO650" s="55">
        <f t="shared" si="1000"/>
        <v>0</v>
      </c>
      <c r="AP650" s="55">
        <f t="shared" si="1000"/>
        <v>0</v>
      </c>
      <c r="AQ650" s="55">
        <f t="shared" si="1000"/>
        <v>7178</v>
      </c>
      <c r="AR650" s="55">
        <f t="shared" si="1000"/>
        <v>0</v>
      </c>
      <c r="AS650" s="55">
        <f t="shared" si="1000"/>
        <v>0</v>
      </c>
      <c r="AT650" s="55">
        <f t="shared" si="1000"/>
        <v>7178</v>
      </c>
      <c r="AU650" s="55">
        <f t="shared" si="1000"/>
        <v>0</v>
      </c>
      <c r="AV650" s="55">
        <f t="shared" si="1000"/>
        <v>0</v>
      </c>
      <c r="AW650" s="55">
        <f t="shared" si="1000"/>
        <v>0</v>
      </c>
      <c r="AX650" s="55">
        <f t="shared" si="1000"/>
        <v>0</v>
      </c>
      <c r="AY650" s="55">
        <f t="shared" si="1000"/>
        <v>7178</v>
      </c>
      <c r="AZ650" s="55">
        <f t="shared" si="1000"/>
        <v>0</v>
      </c>
      <c r="BA650" s="55">
        <f t="shared" si="1000"/>
        <v>0</v>
      </c>
      <c r="BB650" s="55">
        <f t="shared" si="1000"/>
        <v>0</v>
      </c>
      <c r="BC650" s="55">
        <f t="shared" si="1000"/>
        <v>0</v>
      </c>
      <c r="BD650" s="55">
        <f t="shared" ref="AZ650:BO651" si="1008">BD651</f>
        <v>0</v>
      </c>
      <c r="BE650" s="55">
        <f t="shared" si="1008"/>
        <v>7178</v>
      </c>
      <c r="BF650" s="55">
        <f t="shared" si="1008"/>
        <v>0</v>
      </c>
      <c r="BG650" s="55">
        <f t="shared" si="1008"/>
        <v>0</v>
      </c>
      <c r="BH650" s="55">
        <f t="shared" si="1008"/>
        <v>-227</v>
      </c>
      <c r="BI650" s="55">
        <f t="shared" si="1008"/>
        <v>2472</v>
      </c>
      <c r="BJ650" s="55">
        <f t="shared" si="1008"/>
        <v>0</v>
      </c>
      <c r="BK650" s="55">
        <f t="shared" si="1008"/>
        <v>0</v>
      </c>
      <c r="BL650" s="55">
        <f t="shared" si="1008"/>
        <v>9423</v>
      </c>
      <c r="BM650" s="55">
        <f t="shared" si="1008"/>
        <v>0</v>
      </c>
      <c r="BN650" s="55">
        <f t="shared" si="1008"/>
        <v>0</v>
      </c>
      <c r="BO650" s="55">
        <f t="shared" si="1008"/>
        <v>0</v>
      </c>
      <c r="BP650" s="55">
        <f t="shared" ref="BM650:CB651" si="1009">BP651</f>
        <v>0</v>
      </c>
      <c r="BQ650" s="55">
        <f t="shared" si="1009"/>
        <v>0</v>
      </c>
      <c r="BR650" s="55">
        <f t="shared" si="1009"/>
        <v>9423</v>
      </c>
      <c r="BS650" s="55">
        <f t="shared" si="1009"/>
        <v>0</v>
      </c>
      <c r="BT650" s="55">
        <f t="shared" si="1009"/>
        <v>0</v>
      </c>
      <c r="BU650" s="55">
        <f t="shared" si="1009"/>
        <v>0</v>
      </c>
      <c r="BV650" s="55">
        <f t="shared" si="1009"/>
        <v>-43</v>
      </c>
      <c r="BW650" s="55">
        <f t="shared" si="1009"/>
        <v>0</v>
      </c>
      <c r="BX650" s="55">
        <f t="shared" si="1009"/>
        <v>0</v>
      </c>
      <c r="BY650" s="55">
        <f t="shared" si="1009"/>
        <v>9380</v>
      </c>
      <c r="BZ650" s="55">
        <f t="shared" si="1009"/>
        <v>0</v>
      </c>
      <c r="CA650" s="55">
        <f t="shared" si="1009"/>
        <v>0</v>
      </c>
      <c r="CB650" s="55">
        <f t="shared" si="1009"/>
        <v>-520</v>
      </c>
      <c r="CC650" s="55">
        <f t="shared" ref="BZ650:CP651" si="1010">CC651</f>
        <v>0</v>
      </c>
      <c r="CD650" s="55">
        <f t="shared" si="1010"/>
        <v>0</v>
      </c>
      <c r="CE650" s="55">
        <f t="shared" si="1010"/>
        <v>0</v>
      </c>
      <c r="CF650" s="55">
        <f t="shared" si="1010"/>
        <v>8860</v>
      </c>
      <c r="CG650" s="55">
        <f t="shared" si="1010"/>
        <v>0</v>
      </c>
      <c r="CH650" s="55">
        <f t="shared" si="1010"/>
        <v>0</v>
      </c>
      <c r="CI650" s="55">
        <f t="shared" si="1010"/>
        <v>-266</v>
      </c>
      <c r="CJ650" s="55">
        <f t="shared" si="1010"/>
        <v>0</v>
      </c>
      <c r="CK650" s="55"/>
      <c r="CL650" s="55"/>
      <c r="CM650" s="55">
        <f t="shared" si="1010"/>
        <v>0</v>
      </c>
      <c r="CN650" s="55">
        <f t="shared" si="1010"/>
        <v>0</v>
      </c>
      <c r="CO650" s="55">
        <f t="shared" si="1010"/>
        <v>8594</v>
      </c>
      <c r="CP650" s="55">
        <f t="shared" si="1010"/>
        <v>0</v>
      </c>
      <c r="CQ650" s="55">
        <f t="shared" ref="CP650:DE651" si="1011">CQ651</f>
        <v>0</v>
      </c>
      <c r="CR650" s="55">
        <f t="shared" si="1011"/>
        <v>-51</v>
      </c>
      <c r="CS650" s="55">
        <f t="shared" si="1011"/>
        <v>0</v>
      </c>
      <c r="CT650" s="55">
        <f t="shared" si="1011"/>
        <v>0</v>
      </c>
      <c r="CU650" s="55">
        <f t="shared" si="1011"/>
        <v>0</v>
      </c>
      <c r="CV650" s="55">
        <f t="shared" si="1011"/>
        <v>0</v>
      </c>
      <c r="CW650" s="55">
        <f t="shared" si="1011"/>
        <v>8543</v>
      </c>
      <c r="CX650" s="55">
        <f t="shared" si="1011"/>
        <v>0</v>
      </c>
      <c r="CY650" s="55">
        <f t="shared" si="1011"/>
        <v>0</v>
      </c>
      <c r="CZ650" s="55">
        <f t="shared" si="1011"/>
        <v>0</v>
      </c>
      <c r="DA650" s="55">
        <f t="shared" si="1011"/>
        <v>0</v>
      </c>
      <c r="DB650" s="55">
        <f t="shared" si="1011"/>
        <v>0</v>
      </c>
      <c r="DC650" s="55">
        <f t="shared" si="1011"/>
        <v>0</v>
      </c>
      <c r="DD650" s="55">
        <f t="shared" si="1011"/>
        <v>0</v>
      </c>
      <c r="DE650" s="55">
        <f t="shared" si="1011"/>
        <v>8543</v>
      </c>
      <c r="DF650" s="55">
        <f t="shared" ref="CX650:DF651" si="1012">DF651</f>
        <v>0</v>
      </c>
    </row>
    <row r="651" spans="1:110" s="9" customFormat="1" ht="49.5">
      <c r="A651" s="63" t="s">
        <v>361</v>
      </c>
      <c r="B651" s="64" t="s">
        <v>153</v>
      </c>
      <c r="C651" s="64" t="s">
        <v>153</v>
      </c>
      <c r="D651" s="65" t="s">
        <v>330</v>
      </c>
      <c r="E651" s="64"/>
      <c r="F651" s="55"/>
      <c r="G651" s="55"/>
      <c r="H651" s="55"/>
      <c r="I651" s="55"/>
      <c r="J651" s="55"/>
      <c r="K651" s="60"/>
      <c r="L651" s="60"/>
      <c r="M651" s="55"/>
      <c r="N651" s="55"/>
      <c r="O651" s="55"/>
      <c r="P651" s="55"/>
      <c r="Q651" s="55"/>
      <c r="R651" s="47"/>
      <c r="S651" s="47"/>
      <c r="T651" s="55"/>
      <c r="U651" s="55"/>
      <c r="V651" s="47"/>
      <c r="W651" s="47"/>
      <c r="X651" s="55"/>
      <c r="Y651" s="55"/>
      <c r="Z651" s="47"/>
      <c r="AA651" s="55"/>
      <c r="AB651" s="55"/>
      <c r="AC651" s="47"/>
      <c r="AD651" s="47"/>
      <c r="AE651" s="47"/>
      <c r="AF651" s="55"/>
      <c r="AG651" s="47"/>
      <c r="AH651" s="55"/>
      <c r="AI651" s="56"/>
      <c r="AJ651" s="56"/>
      <c r="AK651" s="55"/>
      <c r="AL651" s="55"/>
      <c r="AM651" s="55">
        <f>AM652</f>
        <v>7178</v>
      </c>
      <c r="AN651" s="55">
        <f t="shared" si="1000"/>
        <v>7178</v>
      </c>
      <c r="AO651" s="55">
        <f t="shared" si="1000"/>
        <v>0</v>
      </c>
      <c r="AP651" s="55">
        <f t="shared" si="1000"/>
        <v>0</v>
      </c>
      <c r="AQ651" s="55">
        <f t="shared" si="1000"/>
        <v>7178</v>
      </c>
      <c r="AR651" s="55">
        <f t="shared" si="1000"/>
        <v>0</v>
      </c>
      <c r="AS651" s="55">
        <f t="shared" si="1000"/>
        <v>0</v>
      </c>
      <c r="AT651" s="55">
        <f t="shared" si="1000"/>
        <v>7178</v>
      </c>
      <c r="AU651" s="55">
        <f t="shared" si="1000"/>
        <v>0</v>
      </c>
      <c r="AV651" s="55">
        <f t="shared" si="1000"/>
        <v>0</v>
      </c>
      <c r="AW651" s="55">
        <f t="shared" si="1000"/>
        <v>0</v>
      </c>
      <c r="AX651" s="55">
        <f t="shared" si="1000"/>
        <v>0</v>
      </c>
      <c r="AY651" s="55">
        <f t="shared" si="1000"/>
        <v>7178</v>
      </c>
      <c r="AZ651" s="55">
        <f t="shared" si="1008"/>
        <v>0</v>
      </c>
      <c r="BA651" s="55">
        <f t="shared" si="1008"/>
        <v>0</v>
      </c>
      <c r="BB651" s="55">
        <f t="shared" si="1008"/>
        <v>0</v>
      </c>
      <c r="BC651" s="55">
        <f t="shared" si="1008"/>
        <v>0</v>
      </c>
      <c r="BD651" s="55">
        <f t="shared" si="1008"/>
        <v>0</v>
      </c>
      <c r="BE651" s="55">
        <f t="shared" si="1008"/>
        <v>7178</v>
      </c>
      <c r="BF651" s="55">
        <f t="shared" si="1008"/>
        <v>0</v>
      </c>
      <c r="BG651" s="55">
        <f t="shared" si="1008"/>
        <v>0</v>
      </c>
      <c r="BH651" s="55">
        <f t="shared" si="1008"/>
        <v>-227</v>
      </c>
      <c r="BI651" s="55">
        <f t="shared" si="1008"/>
        <v>2472</v>
      </c>
      <c r="BJ651" s="55">
        <f t="shared" si="1008"/>
        <v>0</v>
      </c>
      <c r="BK651" s="55">
        <f t="shared" si="1008"/>
        <v>0</v>
      </c>
      <c r="BL651" s="55">
        <f t="shared" si="1008"/>
        <v>9423</v>
      </c>
      <c r="BM651" s="55">
        <f t="shared" si="1009"/>
        <v>0</v>
      </c>
      <c r="BN651" s="55">
        <f t="shared" si="1009"/>
        <v>0</v>
      </c>
      <c r="BO651" s="55">
        <f t="shared" si="1009"/>
        <v>0</v>
      </c>
      <c r="BP651" s="55">
        <f t="shared" si="1009"/>
        <v>0</v>
      </c>
      <c r="BQ651" s="55">
        <f t="shared" si="1009"/>
        <v>0</v>
      </c>
      <c r="BR651" s="55">
        <f t="shared" si="1009"/>
        <v>9423</v>
      </c>
      <c r="BS651" s="55">
        <f t="shared" si="1009"/>
        <v>0</v>
      </c>
      <c r="BT651" s="55">
        <f t="shared" si="1009"/>
        <v>0</v>
      </c>
      <c r="BU651" s="55">
        <f t="shared" si="1009"/>
        <v>0</v>
      </c>
      <c r="BV651" s="55">
        <f t="shared" si="1009"/>
        <v>-43</v>
      </c>
      <c r="BW651" s="55">
        <f t="shared" si="1009"/>
        <v>0</v>
      </c>
      <c r="BX651" s="55">
        <f t="shared" si="1009"/>
        <v>0</v>
      </c>
      <c r="BY651" s="55">
        <f t="shared" si="1009"/>
        <v>9380</v>
      </c>
      <c r="BZ651" s="55">
        <f t="shared" si="1010"/>
        <v>0</v>
      </c>
      <c r="CA651" s="55">
        <f t="shared" si="1010"/>
        <v>0</v>
      </c>
      <c r="CB651" s="55">
        <f t="shared" si="1010"/>
        <v>-520</v>
      </c>
      <c r="CC651" s="55">
        <f t="shared" si="1010"/>
        <v>0</v>
      </c>
      <c r="CD651" s="55">
        <f t="shared" si="1010"/>
        <v>0</v>
      </c>
      <c r="CE651" s="55">
        <f t="shared" si="1010"/>
        <v>0</v>
      </c>
      <c r="CF651" s="55">
        <f t="shared" si="1010"/>
        <v>8860</v>
      </c>
      <c r="CG651" s="55">
        <f t="shared" si="1010"/>
        <v>0</v>
      </c>
      <c r="CH651" s="55">
        <f t="shared" si="1010"/>
        <v>0</v>
      </c>
      <c r="CI651" s="55">
        <f t="shared" si="1010"/>
        <v>-266</v>
      </c>
      <c r="CJ651" s="55">
        <f t="shared" si="1010"/>
        <v>0</v>
      </c>
      <c r="CK651" s="55"/>
      <c r="CL651" s="55"/>
      <c r="CM651" s="55">
        <f t="shared" si="1010"/>
        <v>0</v>
      </c>
      <c r="CN651" s="55">
        <f t="shared" si="1010"/>
        <v>0</v>
      </c>
      <c r="CO651" s="55">
        <f t="shared" si="1010"/>
        <v>8594</v>
      </c>
      <c r="CP651" s="55">
        <f t="shared" si="1011"/>
        <v>0</v>
      </c>
      <c r="CQ651" s="55">
        <f t="shared" si="1011"/>
        <v>0</v>
      </c>
      <c r="CR651" s="55">
        <f t="shared" si="1011"/>
        <v>-51</v>
      </c>
      <c r="CS651" s="55">
        <f t="shared" si="1011"/>
        <v>0</v>
      </c>
      <c r="CT651" s="55">
        <f t="shared" si="1011"/>
        <v>0</v>
      </c>
      <c r="CU651" s="55">
        <f t="shared" si="1011"/>
        <v>0</v>
      </c>
      <c r="CV651" s="55">
        <f t="shared" si="1011"/>
        <v>0</v>
      </c>
      <c r="CW651" s="55">
        <f t="shared" si="1011"/>
        <v>8543</v>
      </c>
      <c r="CX651" s="55">
        <f t="shared" si="1012"/>
        <v>0</v>
      </c>
      <c r="CY651" s="55">
        <f t="shared" si="1012"/>
        <v>0</v>
      </c>
      <c r="CZ651" s="55">
        <f t="shared" si="1012"/>
        <v>0</v>
      </c>
      <c r="DA651" s="55">
        <f t="shared" si="1012"/>
        <v>0</v>
      </c>
      <c r="DB651" s="55">
        <f t="shared" si="1012"/>
        <v>0</v>
      </c>
      <c r="DC651" s="55">
        <f t="shared" si="1012"/>
        <v>0</v>
      </c>
      <c r="DD651" s="55">
        <f t="shared" si="1012"/>
        <v>0</v>
      </c>
      <c r="DE651" s="55">
        <f t="shared" si="1012"/>
        <v>8543</v>
      </c>
      <c r="DF651" s="55">
        <f t="shared" si="1012"/>
        <v>0</v>
      </c>
    </row>
    <row r="652" spans="1:110" s="9" customFormat="1" ht="52.5" customHeight="1">
      <c r="A652" s="63" t="s">
        <v>144</v>
      </c>
      <c r="B652" s="64" t="s">
        <v>153</v>
      </c>
      <c r="C652" s="64" t="s">
        <v>153</v>
      </c>
      <c r="D652" s="65" t="s">
        <v>330</v>
      </c>
      <c r="E652" s="64" t="s">
        <v>145</v>
      </c>
      <c r="F652" s="46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6"/>
      <c r="AL652" s="46"/>
      <c r="AM652" s="55">
        <f>AN652-AK652</f>
        <v>7178</v>
      </c>
      <c r="AN652" s="46">
        <v>7178</v>
      </c>
      <c r="AO652" s="47"/>
      <c r="AP652" s="47"/>
      <c r="AQ652" s="55">
        <f>AN652+AP652</f>
        <v>7178</v>
      </c>
      <c r="AR652" s="55">
        <f>AO652</f>
        <v>0</v>
      </c>
      <c r="AS652" s="47"/>
      <c r="AT652" s="55">
        <f>AQ652+AS652</f>
        <v>7178</v>
      </c>
      <c r="AU652" s="56">
        <f>AR652</f>
        <v>0</v>
      </c>
      <c r="AV652" s="47"/>
      <c r="AW652" s="47"/>
      <c r="AX652" s="47"/>
      <c r="AY652" s="55">
        <f>AT652+AV652+AW652+AX652</f>
        <v>7178</v>
      </c>
      <c r="AZ652" s="55">
        <f>AU652+AX652</f>
        <v>0</v>
      </c>
      <c r="BA652" s="47"/>
      <c r="BB652" s="47"/>
      <c r="BC652" s="47"/>
      <c r="BD652" s="47"/>
      <c r="BE652" s="55">
        <f>AY652+BA652+BB652+BC652+BD652</f>
        <v>7178</v>
      </c>
      <c r="BF652" s="55">
        <f>AZ652+BD652</f>
        <v>0</v>
      </c>
      <c r="BG652" s="55"/>
      <c r="BH652" s="55">
        <v>-227</v>
      </c>
      <c r="BI652" s="55">
        <v>2472</v>
      </c>
      <c r="BJ652" s="48"/>
      <c r="BK652" s="48"/>
      <c r="BL652" s="55">
        <f>BE652+BG652+BH652+BI652+BJ652+BK652</f>
        <v>9423</v>
      </c>
      <c r="BM652" s="55">
        <f>BF652+BK652</f>
        <v>0</v>
      </c>
      <c r="BN652" s="47"/>
      <c r="BO652" s="47"/>
      <c r="BP652" s="47"/>
      <c r="BQ652" s="47"/>
      <c r="BR652" s="55">
        <f>BL652+BN652+BO652+BP652+BQ652</f>
        <v>9423</v>
      </c>
      <c r="BS652" s="55">
        <f>BM652+BQ652</f>
        <v>0</v>
      </c>
      <c r="BT652" s="46"/>
      <c r="BU652" s="46"/>
      <c r="BV652" s="55">
        <v>-43</v>
      </c>
      <c r="BW652" s="46"/>
      <c r="BX652" s="46"/>
      <c r="BY652" s="55">
        <f>BR652+BT652+BU652+BV652+BW652+BX652</f>
        <v>9380</v>
      </c>
      <c r="BZ652" s="55">
        <f>BS652+BX652</f>
        <v>0</v>
      </c>
      <c r="CA652" s="47"/>
      <c r="CB652" s="56">
        <v>-520</v>
      </c>
      <c r="CC652" s="47"/>
      <c r="CD652" s="47"/>
      <c r="CE652" s="47"/>
      <c r="CF652" s="55">
        <f>BY652+CA652+CB652+CC652+CE652</f>
        <v>8860</v>
      </c>
      <c r="CG652" s="55">
        <f>BZ652+CE652</f>
        <v>0</v>
      </c>
      <c r="CH652" s="47"/>
      <c r="CI652" s="56">
        <f>-87-179</f>
        <v>-266</v>
      </c>
      <c r="CJ652" s="47"/>
      <c r="CK652" s="47"/>
      <c r="CL652" s="47"/>
      <c r="CM652" s="47"/>
      <c r="CN652" s="47"/>
      <c r="CO652" s="55">
        <f>CF652+CH652+CI652+CJ652+CM652+CN652</f>
        <v>8594</v>
      </c>
      <c r="CP652" s="55">
        <f>CG652+CN652</f>
        <v>0</v>
      </c>
      <c r="CQ652" s="55"/>
      <c r="CR652" s="56">
        <v>-51</v>
      </c>
      <c r="CS652" s="47"/>
      <c r="CT652" s="47"/>
      <c r="CU652" s="47"/>
      <c r="CV652" s="47"/>
      <c r="CW652" s="55">
        <f>CO652+CQ652+CR652+CS652+CT652+CU652+CV652</f>
        <v>8543</v>
      </c>
      <c r="CX652" s="55">
        <f>CP652+CV652</f>
        <v>0</v>
      </c>
      <c r="CY652" s="55"/>
      <c r="CZ652" s="47"/>
      <c r="DA652" s="47"/>
      <c r="DB652" s="47"/>
      <c r="DC652" s="47"/>
      <c r="DD652" s="47"/>
      <c r="DE652" s="55">
        <f>CW652+CY652+CZ652+DA652+DB652+DC652+DD652</f>
        <v>8543</v>
      </c>
      <c r="DF652" s="55">
        <f>CX652+DD652</f>
        <v>0</v>
      </c>
    </row>
    <row r="653" spans="1:110" s="9" customFormat="1" ht="73.5" customHeight="1">
      <c r="A653" s="63" t="s">
        <v>400</v>
      </c>
      <c r="B653" s="64" t="s">
        <v>153</v>
      </c>
      <c r="C653" s="64" t="s">
        <v>153</v>
      </c>
      <c r="D653" s="65" t="s">
        <v>399</v>
      </c>
      <c r="E653" s="64"/>
      <c r="F653" s="46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6"/>
      <c r="AL653" s="46"/>
      <c r="AM653" s="55"/>
      <c r="AN653" s="46"/>
      <c r="AO653" s="47"/>
      <c r="AP653" s="47"/>
      <c r="AQ653" s="55"/>
      <c r="AR653" s="55"/>
      <c r="AS653" s="47"/>
      <c r="AT653" s="55"/>
      <c r="AU653" s="56"/>
      <c r="AV653" s="47"/>
      <c r="AW653" s="47"/>
      <c r="AX653" s="47"/>
      <c r="AY653" s="55"/>
      <c r="AZ653" s="55"/>
      <c r="BA653" s="47">
        <f t="shared" ref="BA653:DF653" si="1013">BA654</f>
        <v>0</v>
      </c>
      <c r="BB653" s="47">
        <f t="shared" si="1013"/>
        <v>0</v>
      </c>
      <c r="BC653" s="55">
        <f t="shared" si="1013"/>
        <v>22639</v>
      </c>
      <c r="BD653" s="55">
        <f t="shared" si="1013"/>
        <v>0</v>
      </c>
      <c r="BE653" s="55">
        <f t="shared" si="1013"/>
        <v>22639</v>
      </c>
      <c r="BF653" s="55">
        <f t="shared" si="1013"/>
        <v>0</v>
      </c>
      <c r="BG653" s="55">
        <f t="shared" si="1013"/>
        <v>0</v>
      </c>
      <c r="BH653" s="55">
        <f t="shared" si="1013"/>
        <v>0</v>
      </c>
      <c r="BI653" s="55">
        <f t="shared" si="1013"/>
        <v>0</v>
      </c>
      <c r="BJ653" s="55">
        <f t="shared" si="1013"/>
        <v>0</v>
      </c>
      <c r="BK653" s="55">
        <f t="shared" si="1013"/>
        <v>0</v>
      </c>
      <c r="BL653" s="55">
        <f t="shared" si="1013"/>
        <v>22639</v>
      </c>
      <c r="BM653" s="55">
        <f t="shared" si="1013"/>
        <v>0</v>
      </c>
      <c r="BN653" s="55">
        <f t="shared" si="1013"/>
        <v>0</v>
      </c>
      <c r="BO653" s="55">
        <f t="shared" si="1013"/>
        <v>0</v>
      </c>
      <c r="BP653" s="55">
        <f t="shared" si="1013"/>
        <v>0</v>
      </c>
      <c r="BQ653" s="55">
        <f t="shared" si="1013"/>
        <v>0</v>
      </c>
      <c r="BR653" s="55">
        <f t="shared" si="1013"/>
        <v>22639</v>
      </c>
      <c r="BS653" s="55">
        <f t="shared" si="1013"/>
        <v>0</v>
      </c>
      <c r="BT653" s="55">
        <f t="shared" si="1013"/>
        <v>220</v>
      </c>
      <c r="BU653" s="55">
        <f t="shared" si="1013"/>
        <v>0</v>
      </c>
      <c r="BV653" s="55">
        <f t="shared" si="1013"/>
        <v>0</v>
      </c>
      <c r="BW653" s="55">
        <f t="shared" si="1013"/>
        <v>0</v>
      </c>
      <c r="BX653" s="55">
        <f t="shared" si="1013"/>
        <v>0</v>
      </c>
      <c r="BY653" s="55">
        <f t="shared" si="1013"/>
        <v>22859</v>
      </c>
      <c r="BZ653" s="55">
        <f t="shared" si="1013"/>
        <v>0</v>
      </c>
      <c r="CA653" s="55">
        <f t="shared" si="1013"/>
        <v>0</v>
      </c>
      <c r="CB653" s="55">
        <f t="shared" si="1013"/>
        <v>0</v>
      </c>
      <c r="CC653" s="55">
        <f t="shared" si="1013"/>
        <v>-9531</v>
      </c>
      <c r="CD653" s="55">
        <f t="shared" si="1013"/>
        <v>0</v>
      </c>
      <c r="CE653" s="55">
        <f t="shared" si="1013"/>
        <v>0</v>
      </c>
      <c r="CF653" s="55">
        <f t="shared" si="1013"/>
        <v>13328</v>
      </c>
      <c r="CG653" s="55">
        <f t="shared" si="1013"/>
        <v>0</v>
      </c>
      <c r="CH653" s="55">
        <f t="shared" si="1013"/>
        <v>0</v>
      </c>
      <c r="CI653" s="55">
        <f t="shared" si="1013"/>
        <v>-46</v>
      </c>
      <c r="CJ653" s="55">
        <f t="shared" si="1013"/>
        <v>0</v>
      </c>
      <c r="CK653" s="55"/>
      <c r="CL653" s="55"/>
      <c r="CM653" s="55">
        <f t="shared" si="1013"/>
        <v>0</v>
      </c>
      <c r="CN653" s="55">
        <f t="shared" si="1013"/>
        <v>0</v>
      </c>
      <c r="CO653" s="55">
        <f t="shared" si="1013"/>
        <v>13282</v>
      </c>
      <c r="CP653" s="55">
        <f t="shared" si="1013"/>
        <v>0</v>
      </c>
      <c r="CQ653" s="55">
        <f t="shared" si="1013"/>
        <v>0</v>
      </c>
      <c r="CR653" s="55">
        <f t="shared" si="1013"/>
        <v>-13</v>
      </c>
      <c r="CS653" s="55">
        <f t="shared" si="1013"/>
        <v>0</v>
      </c>
      <c r="CT653" s="55">
        <f t="shared" si="1013"/>
        <v>0</v>
      </c>
      <c r="CU653" s="55">
        <f t="shared" si="1013"/>
        <v>0</v>
      </c>
      <c r="CV653" s="55">
        <f t="shared" si="1013"/>
        <v>0</v>
      </c>
      <c r="CW653" s="55">
        <f t="shared" si="1013"/>
        <v>13269</v>
      </c>
      <c r="CX653" s="55">
        <f t="shared" si="1013"/>
        <v>0</v>
      </c>
      <c r="CY653" s="55">
        <f t="shared" si="1013"/>
        <v>0</v>
      </c>
      <c r="CZ653" s="55">
        <f t="shared" si="1013"/>
        <v>0</v>
      </c>
      <c r="DA653" s="55">
        <f t="shared" si="1013"/>
        <v>0</v>
      </c>
      <c r="DB653" s="55">
        <f t="shared" si="1013"/>
        <v>0</v>
      </c>
      <c r="DC653" s="55">
        <f t="shared" si="1013"/>
        <v>0</v>
      </c>
      <c r="DD653" s="55">
        <f t="shared" si="1013"/>
        <v>0</v>
      </c>
      <c r="DE653" s="55">
        <f t="shared" si="1013"/>
        <v>13269</v>
      </c>
      <c r="DF653" s="55">
        <f t="shared" si="1013"/>
        <v>0</v>
      </c>
    </row>
    <row r="654" spans="1:110" s="9" customFormat="1" ht="52.5" customHeight="1">
      <c r="A654" s="63" t="s">
        <v>144</v>
      </c>
      <c r="B654" s="64" t="s">
        <v>153</v>
      </c>
      <c r="C654" s="64" t="s">
        <v>153</v>
      </c>
      <c r="D654" s="65" t="s">
        <v>399</v>
      </c>
      <c r="E654" s="64" t="s">
        <v>145</v>
      </c>
      <c r="F654" s="46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6"/>
      <c r="AL654" s="46"/>
      <c r="AM654" s="55"/>
      <c r="AN654" s="46"/>
      <c r="AO654" s="47"/>
      <c r="AP654" s="47"/>
      <c r="AQ654" s="55"/>
      <c r="AR654" s="55"/>
      <c r="AS654" s="47"/>
      <c r="AT654" s="55"/>
      <c r="AU654" s="56"/>
      <c r="AV654" s="47"/>
      <c r="AW654" s="47"/>
      <c r="AX654" s="47"/>
      <c r="AY654" s="55"/>
      <c r="AZ654" s="55"/>
      <c r="BA654" s="47"/>
      <c r="BB654" s="47"/>
      <c r="BC654" s="55">
        <v>22639</v>
      </c>
      <c r="BD654" s="55"/>
      <c r="BE654" s="55">
        <f>AY654+BA654+BB654+BC654+BD654</f>
        <v>22639</v>
      </c>
      <c r="BF654" s="55">
        <f>AZ654+BD654</f>
        <v>0</v>
      </c>
      <c r="BG654" s="55"/>
      <c r="BH654" s="55"/>
      <c r="BI654" s="48"/>
      <c r="BJ654" s="48"/>
      <c r="BK654" s="48"/>
      <c r="BL654" s="55">
        <f>BE654+BG654+BH654+BI654+BJ654+BK654</f>
        <v>22639</v>
      </c>
      <c r="BM654" s="55">
        <f>BF654+BK654</f>
        <v>0</v>
      </c>
      <c r="BN654" s="47"/>
      <c r="BO654" s="47"/>
      <c r="BP654" s="47"/>
      <c r="BQ654" s="47"/>
      <c r="BR654" s="55">
        <f>BL654+BN654+BO654+BP654+BQ654</f>
        <v>22639</v>
      </c>
      <c r="BS654" s="55">
        <f>BM654+BQ654</f>
        <v>0</v>
      </c>
      <c r="BT654" s="55">
        <v>220</v>
      </c>
      <c r="BU654" s="46"/>
      <c r="BV654" s="46"/>
      <c r="BW654" s="46"/>
      <c r="BX654" s="46"/>
      <c r="BY654" s="55">
        <f>BR654+BT654+BU654+BV654+BW654+BX654</f>
        <v>22859</v>
      </c>
      <c r="BZ654" s="55">
        <f>BS654+BX654</f>
        <v>0</v>
      </c>
      <c r="CA654" s="47"/>
      <c r="CB654" s="47"/>
      <c r="CC654" s="55">
        <v>-9531</v>
      </c>
      <c r="CD654" s="55"/>
      <c r="CE654" s="47"/>
      <c r="CF654" s="55">
        <f>BY654+CA654+CB654+CC654+CE654</f>
        <v>13328</v>
      </c>
      <c r="CG654" s="55">
        <f>BZ654+CE654</f>
        <v>0</v>
      </c>
      <c r="CH654" s="47"/>
      <c r="CI654" s="56">
        <f>-18-28</f>
        <v>-46</v>
      </c>
      <c r="CJ654" s="47"/>
      <c r="CK654" s="47"/>
      <c r="CL654" s="47"/>
      <c r="CM654" s="47"/>
      <c r="CN654" s="47"/>
      <c r="CO654" s="55">
        <f>CF654+CH654+CI654+CJ654+CM654+CN654</f>
        <v>13282</v>
      </c>
      <c r="CP654" s="55">
        <f>CG654+CN654</f>
        <v>0</v>
      </c>
      <c r="CQ654" s="55"/>
      <c r="CR654" s="56">
        <v>-13</v>
      </c>
      <c r="CS654" s="47"/>
      <c r="CT654" s="47"/>
      <c r="CU654" s="47"/>
      <c r="CV654" s="47"/>
      <c r="CW654" s="55">
        <f>CO654+CQ654+CR654+CS654+CT654+CU654+CV654</f>
        <v>13269</v>
      </c>
      <c r="CX654" s="55">
        <f>CP654+CV654</f>
        <v>0</v>
      </c>
      <c r="CY654" s="55"/>
      <c r="CZ654" s="47"/>
      <c r="DA654" s="47"/>
      <c r="DB654" s="47"/>
      <c r="DC654" s="47"/>
      <c r="DD654" s="47"/>
      <c r="DE654" s="55">
        <f>CW654+CY654+CZ654+DA654+DB654+DC654+DD654</f>
        <v>13269</v>
      </c>
      <c r="DF654" s="55">
        <f>CX654+DD654</f>
        <v>0</v>
      </c>
    </row>
    <row r="655" spans="1:110" s="9" customFormat="1" ht="52.5" customHeight="1">
      <c r="A655" s="63" t="s">
        <v>530</v>
      </c>
      <c r="B655" s="64" t="s">
        <v>153</v>
      </c>
      <c r="C655" s="64" t="s">
        <v>153</v>
      </c>
      <c r="D655" s="65" t="s">
        <v>529</v>
      </c>
      <c r="E655" s="64"/>
      <c r="F655" s="46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6"/>
      <c r="AL655" s="46"/>
      <c r="AM655" s="55"/>
      <c r="AN655" s="46"/>
      <c r="AO655" s="47"/>
      <c r="AP655" s="47"/>
      <c r="AQ655" s="55"/>
      <c r="AR655" s="55"/>
      <c r="AS655" s="47"/>
      <c r="AT655" s="55"/>
      <c r="AU655" s="56"/>
      <c r="AV655" s="55">
        <f>AV656</f>
        <v>14256</v>
      </c>
      <c r="AW655" s="55">
        <f>AW656</f>
        <v>15968</v>
      </c>
      <c r="AX655" s="55">
        <f>AX656</f>
        <v>0</v>
      </c>
      <c r="AY655" s="55">
        <f>AY656</f>
        <v>30224</v>
      </c>
      <c r="AZ655" s="55">
        <f t="shared" ref="AZ655:DF655" si="1014">AZ656</f>
        <v>0</v>
      </c>
      <c r="BA655" s="55">
        <f t="shared" si="1014"/>
        <v>0</v>
      </c>
      <c r="BB655" s="55">
        <f t="shared" si="1014"/>
        <v>0</v>
      </c>
      <c r="BC655" s="55">
        <f t="shared" si="1014"/>
        <v>0</v>
      </c>
      <c r="BD655" s="55">
        <f t="shared" si="1014"/>
        <v>0</v>
      </c>
      <c r="BE655" s="55">
        <f t="shared" si="1014"/>
        <v>30224</v>
      </c>
      <c r="BF655" s="55">
        <f t="shared" si="1014"/>
        <v>0</v>
      </c>
      <c r="BG655" s="55">
        <f t="shared" si="1014"/>
        <v>0</v>
      </c>
      <c r="BH655" s="55">
        <f t="shared" si="1014"/>
        <v>0</v>
      </c>
      <c r="BI655" s="55">
        <f t="shared" si="1014"/>
        <v>0</v>
      </c>
      <c r="BJ655" s="55">
        <f t="shared" si="1014"/>
        <v>0</v>
      </c>
      <c r="BK655" s="55">
        <f t="shared" si="1014"/>
        <v>0</v>
      </c>
      <c r="BL655" s="55">
        <f t="shared" si="1014"/>
        <v>30224</v>
      </c>
      <c r="BM655" s="55">
        <f t="shared" si="1014"/>
        <v>0</v>
      </c>
      <c r="BN655" s="55">
        <f t="shared" si="1014"/>
        <v>0</v>
      </c>
      <c r="BO655" s="55">
        <f t="shared" si="1014"/>
        <v>0</v>
      </c>
      <c r="BP655" s="55">
        <f t="shared" si="1014"/>
        <v>0</v>
      </c>
      <c r="BQ655" s="55">
        <f t="shared" si="1014"/>
        <v>0</v>
      </c>
      <c r="BR655" s="55">
        <f t="shared" si="1014"/>
        <v>30224</v>
      </c>
      <c r="BS655" s="55">
        <f t="shared" si="1014"/>
        <v>0</v>
      </c>
      <c r="BT655" s="55">
        <f t="shared" si="1014"/>
        <v>0</v>
      </c>
      <c r="BU655" s="55">
        <f t="shared" si="1014"/>
        <v>0</v>
      </c>
      <c r="BV655" s="55">
        <f t="shared" si="1014"/>
        <v>-44</v>
      </c>
      <c r="BW655" s="55">
        <f t="shared" si="1014"/>
        <v>0</v>
      </c>
      <c r="BX655" s="55">
        <f t="shared" si="1014"/>
        <v>0</v>
      </c>
      <c r="BY655" s="55">
        <f t="shared" si="1014"/>
        <v>30180</v>
      </c>
      <c r="BZ655" s="55">
        <f t="shared" si="1014"/>
        <v>0</v>
      </c>
      <c r="CA655" s="55">
        <f t="shared" si="1014"/>
        <v>0</v>
      </c>
      <c r="CB655" s="55">
        <f t="shared" si="1014"/>
        <v>0</v>
      </c>
      <c r="CC655" s="55">
        <f t="shared" si="1014"/>
        <v>0</v>
      </c>
      <c r="CD655" s="55">
        <f t="shared" si="1014"/>
        <v>0</v>
      </c>
      <c r="CE655" s="55">
        <f t="shared" si="1014"/>
        <v>0</v>
      </c>
      <c r="CF655" s="55">
        <f t="shared" si="1014"/>
        <v>30180</v>
      </c>
      <c r="CG655" s="55">
        <f t="shared" si="1014"/>
        <v>0</v>
      </c>
      <c r="CH655" s="55">
        <f t="shared" si="1014"/>
        <v>0</v>
      </c>
      <c r="CI655" s="55">
        <f t="shared" si="1014"/>
        <v>0</v>
      </c>
      <c r="CJ655" s="55">
        <f t="shared" si="1014"/>
        <v>0</v>
      </c>
      <c r="CK655" s="55"/>
      <c r="CL655" s="55"/>
      <c r="CM655" s="55">
        <f t="shared" si="1014"/>
        <v>0</v>
      </c>
      <c r="CN655" s="55">
        <f t="shared" si="1014"/>
        <v>0</v>
      </c>
      <c r="CO655" s="55">
        <f t="shared" si="1014"/>
        <v>30180</v>
      </c>
      <c r="CP655" s="55">
        <f t="shared" si="1014"/>
        <v>0</v>
      </c>
      <c r="CQ655" s="55">
        <f t="shared" si="1014"/>
        <v>0</v>
      </c>
      <c r="CR655" s="55">
        <f t="shared" si="1014"/>
        <v>0</v>
      </c>
      <c r="CS655" s="55">
        <f t="shared" si="1014"/>
        <v>0</v>
      </c>
      <c r="CT655" s="55">
        <f t="shared" si="1014"/>
        <v>0</v>
      </c>
      <c r="CU655" s="55">
        <f t="shared" si="1014"/>
        <v>0</v>
      </c>
      <c r="CV655" s="55">
        <f t="shared" si="1014"/>
        <v>0</v>
      </c>
      <c r="CW655" s="55">
        <f t="shared" si="1014"/>
        <v>30180</v>
      </c>
      <c r="CX655" s="55">
        <f t="shared" si="1014"/>
        <v>0</v>
      </c>
      <c r="CY655" s="55">
        <f t="shared" si="1014"/>
        <v>0</v>
      </c>
      <c r="CZ655" s="55">
        <f t="shared" si="1014"/>
        <v>0</v>
      </c>
      <c r="DA655" s="55">
        <f t="shared" si="1014"/>
        <v>0</v>
      </c>
      <c r="DB655" s="55">
        <f t="shared" si="1014"/>
        <v>0</v>
      </c>
      <c r="DC655" s="55">
        <f t="shared" si="1014"/>
        <v>0</v>
      </c>
      <c r="DD655" s="55">
        <f t="shared" si="1014"/>
        <v>0</v>
      </c>
      <c r="DE655" s="55">
        <f t="shared" si="1014"/>
        <v>30180</v>
      </c>
      <c r="DF655" s="55">
        <f t="shared" si="1014"/>
        <v>0</v>
      </c>
    </row>
    <row r="656" spans="1:110" s="9" customFormat="1" ht="54" customHeight="1">
      <c r="A656" s="63" t="s">
        <v>144</v>
      </c>
      <c r="B656" s="64" t="s">
        <v>153</v>
      </c>
      <c r="C656" s="64" t="s">
        <v>153</v>
      </c>
      <c r="D656" s="65" t="s">
        <v>529</v>
      </c>
      <c r="E656" s="64" t="s">
        <v>145</v>
      </c>
      <c r="F656" s="46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6"/>
      <c r="AL656" s="46"/>
      <c r="AM656" s="55"/>
      <c r="AN656" s="46"/>
      <c r="AO656" s="47"/>
      <c r="AP656" s="47"/>
      <c r="AQ656" s="55"/>
      <c r="AR656" s="55"/>
      <c r="AS656" s="47"/>
      <c r="AT656" s="55"/>
      <c r="AU656" s="56"/>
      <c r="AV656" s="55">
        <f>2541+10715+1000</f>
        <v>14256</v>
      </c>
      <c r="AW656" s="55">
        <f>12500+2058+1410</f>
        <v>15968</v>
      </c>
      <c r="AX656" s="47"/>
      <c r="AY656" s="55">
        <f>AT656+AV656+AW656+AX656</f>
        <v>30224</v>
      </c>
      <c r="AZ656" s="55">
        <f>AU656+AX656</f>
        <v>0</v>
      </c>
      <c r="BA656" s="47"/>
      <c r="BB656" s="47"/>
      <c r="BC656" s="47"/>
      <c r="BD656" s="47"/>
      <c r="BE656" s="55">
        <f>AY656+BA656+BB656+BC656+BD656</f>
        <v>30224</v>
      </c>
      <c r="BF656" s="55">
        <f>AZ656+BD656</f>
        <v>0</v>
      </c>
      <c r="BG656" s="55"/>
      <c r="BH656" s="55"/>
      <c r="BI656" s="48"/>
      <c r="BJ656" s="48"/>
      <c r="BK656" s="48"/>
      <c r="BL656" s="55">
        <f>BE656+BG656+BH656+BI656+BJ656+BK656</f>
        <v>30224</v>
      </c>
      <c r="BM656" s="55">
        <f>BF656+BK656</f>
        <v>0</v>
      </c>
      <c r="BN656" s="47"/>
      <c r="BO656" s="47"/>
      <c r="BP656" s="47"/>
      <c r="BQ656" s="47"/>
      <c r="BR656" s="55">
        <f>BL656+BN656+BO656+BP656+BQ656</f>
        <v>30224</v>
      </c>
      <c r="BS656" s="55">
        <f>BM656+BQ656</f>
        <v>0</v>
      </c>
      <c r="BT656" s="46"/>
      <c r="BU656" s="46"/>
      <c r="BV656" s="55">
        <v>-44</v>
      </c>
      <c r="BW656" s="46"/>
      <c r="BX656" s="46"/>
      <c r="BY656" s="55">
        <f>BR656+BT656+BU656+BV656+BW656+BX656</f>
        <v>30180</v>
      </c>
      <c r="BZ656" s="55">
        <f>BS656+BX656</f>
        <v>0</v>
      </c>
      <c r="CA656" s="47"/>
      <c r="CB656" s="47"/>
      <c r="CC656" s="47"/>
      <c r="CD656" s="47"/>
      <c r="CE656" s="47"/>
      <c r="CF656" s="55">
        <f>BY656+CA656+CB656+CC656+CE656</f>
        <v>30180</v>
      </c>
      <c r="CG656" s="55">
        <f>BZ656+CE656</f>
        <v>0</v>
      </c>
      <c r="CH656" s="47"/>
      <c r="CI656" s="47"/>
      <c r="CJ656" s="47"/>
      <c r="CK656" s="47"/>
      <c r="CL656" s="47"/>
      <c r="CM656" s="47"/>
      <c r="CN656" s="47"/>
      <c r="CO656" s="55">
        <f>CF656+CH656+CI656+CJ656+CM656+CN656</f>
        <v>30180</v>
      </c>
      <c r="CP656" s="55">
        <f>CG656+CN656</f>
        <v>0</v>
      </c>
      <c r="CQ656" s="55"/>
      <c r="CR656" s="47"/>
      <c r="CS656" s="47"/>
      <c r="CT656" s="47"/>
      <c r="CU656" s="47"/>
      <c r="CV656" s="47"/>
      <c r="CW656" s="55">
        <f>CO656+CQ656+CR656+CS656+CT656+CU656+CV656</f>
        <v>30180</v>
      </c>
      <c r="CX656" s="55">
        <f>CP656+CV656</f>
        <v>0</v>
      </c>
      <c r="CY656" s="55"/>
      <c r="CZ656" s="47"/>
      <c r="DA656" s="47"/>
      <c r="DB656" s="47"/>
      <c r="DC656" s="47"/>
      <c r="DD656" s="47"/>
      <c r="DE656" s="55">
        <f>CW656+CY656+CZ656+DA656+DB656+DC656+DD656</f>
        <v>30180</v>
      </c>
      <c r="DF656" s="55">
        <f>CX656+DD656</f>
        <v>0</v>
      </c>
    </row>
    <row r="657" spans="1:110" s="9" customFormat="1" ht="11.25" customHeight="1">
      <c r="A657" s="63"/>
      <c r="B657" s="64"/>
      <c r="C657" s="64"/>
      <c r="D657" s="65"/>
      <c r="E657" s="64"/>
      <c r="F657" s="46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6"/>
      <c r="AL657" s="46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8"/>
      <c r="BH657" s="48"/>
      <c r="BI657" s="48"/>
      <c r="BJ657" s="48"/>
      <c r="BK657" s="48"/>
      <c r="BL657" s="48"/>
      <c r="BM657" s="48"/>
      <c r="BN657" s="47"/>
      <c r="BO657" s="47"/>
      <c r="BP657" s="47"/>
      <c r="BQ657" s="47"/>
      <c r="BR657" s="47"/>
      <c r="BS657" s="47"/>
      <c r="BT657" s="46"/>
      <c r="BU657" s="46"/>
      <c r="BV657" s="46"/>
      <c r="BW657" s="46"/>
      <c r="BX657" s="46"/>
      <c r="BY657" s="46"/>
      <c r="BZ657" s="46"/>
      <c r="CA657" s="47"/>
      <c r="CB657" s="47"/>
      <c r="CC657" s="47"/>
      <c r="CD657" s="47"/>
      <c r="CE657" s="47"/>
      <c r="CF657" s="47"/>
      <c r="CG657" s="47"/>
      <c r="CH657" s="47"/>
      <c r="CI657" s="47"/>
      <c r="CJ657" s="47"/>
      <c r="CK657" s="47"/>
      <c r="CL657" s="47"/>
      <c r="CM657" s="47"/>
      <c r="CN657" s="47"/>
      <c r="CO657" s="47"/>
      <c r="CP657" s="47"/>
      <c r="CQ657" s="47"/>
      <c r="CR657" s="47"/>
      <c r="CS657" s="47"/>
      <c r="CT657" s="47"/>
      <c r="CU657" s="47"/>
      <c r="CV657" s="47"/>
      <c r="CW657" s="47"/>
      <c r="CX657" s="47"/>
      <c r="CY657" s="47"/>
      <c r="CZ657" s="47"/>
      <c r="DA657" s="47"/>
      <c r="DB657" s="47"/>
      <c r="DC657" s="47"/>
      <c r="DD657" s="47"/>
      <c r="DE657" s="47"/>
      <c r="DF657" s="47"/>
    </row>
    <row r="658" spans="1:110" s="12" customFormat="1" ht="56.25" hidden="1">
      <c r="A658" s="49" t="s">
        <v>467</v>
      </c>
      <c r="B658" s="50" t="s">
        <v>153</v>
      </c>
      <c r="C658" s="50" t="s">
        <v>7</v>
      </c>
      <c r="D658" s="61"/>
      <c r="E658" s="50"/>
      <c r="F658" s="62">
        <f>F659+F663</f>
        <v>229448</v>
      </c>
      <c r="G658" s="62">
        <f t="shared" ref="G658:AD658" si="1015">G659+G663+G665</f>
        <v>-114217</v>
      </c>
      <c r="H658" s="62">
        <f t="shared" si="1015"/>
        <v>115231</v>
      </c>
      <c r="I658" s="62">
        <f t="shared" si="1015"/>
        <v>0</v>
      </c>
      <c r="J658" s="62">
        <f t="shared" si="1015"/>
        <v>123866</v>
      </c>
      <c r="K658" s="62">
        <f t="shared" si="1015"/>
        <v>0</v>
      </c>
      <c r="L658" s="62">
        <f t="shared" si="1015"/>
        <v>0</v>
      </c>
      <c r="M658" s="62">
        <f t="shared" si="1015"/>
        <v>123866</v>
      </c>
      <c r="N658" s="62">
        <f t="shared" si="1015"/>
        <v>-50730</v>
      </c>
      <c r="O658" s="62">
        <f t="shared" si="1015"/>
        <v>73136</v>
      </c>
      <c r="P658" s="62">
        <f t="shared" si="1015"/>
        <v>0</v>
      </c>
      <c r="Q658" s="62">
        <f t="shared" si="1015"/>
        <v>67915</v>
      </c>
      <c r="R658" s="62">
        <f t="shared" si="1015"/>
        <v>0</v>
      </c>
      <c r="S658" s="62">
        <f t="shared" si="1015"/>
        <v>0</v>
      </c>
      <c r="T658" s="62">
        <f t="shared" si="1015"/>
        <v>73136</v>
      </c>
      <c r="U658" s="62">
        <f t="shared" si="1015"/>
        <v>67915</v>
      </c>
      <c r="V658" s="62">
        <f t="shared" si="1015"/>
        <v>0</v>
      </c>
      <c r="W658" s="62">
        <f t="shared" si="1015"/>
        <v>0</v>
      </c>
      <c r="X658" s="62">
        <f t="shared" si="1015"/>
        <v>73136</v>
      </c>
      <c r="Y658" s="62">
        <f t="shared" si="1015"/>
        <v>67915</v>
      </c>
      <c r="Z658" s="62">
        <f t="shared" si="1015"/>
        <v>0</v>
      </c>
      <c r="AA658" s="62">
        <f t="shared" si="1015"/>
        <v>73136</v>
      </c>
      <c r="AB658" s="62">
        <f t="shared" si="1015"/>
        <v>67915</v>
      </c>
      <c r="AC658" s="62">
        <f t="shared" si="1015"/>
        <v>0</v>
      </c>
      <c r="AD658" s="62">
        <f t="shared" si="1015"/>
        <v>0</v>
      </c>
      <c r="AE658" s="62"/>
      <c r="AF658" s="62">
        <f t="shared" ref="AF658:AO658" si="1016">AF659+AF663+AF665</f>
        <v>73136</v>
      </c>
      <c r="AG658" s="62">
        <f t="shared" si="1016"/>
        <v>0</v>
      </c>
      <c r="AH658" s="62">
        <f t="shared" si="1016"/>
        <v>67915</v>
      </c>
      <c r="AI658" s="62">
        <f t="shared" si="1016"/>
        <v>0</v>
      </c>
      <c r="AJ658" s="62">
        <f t="shared" si="1016"/>
        <v>0</v>
      </c>
      <c r="AK658" s="62">
        <f t="shared" si="1016"/>
        <v>73136</v>
      </c>
      <c r="AL658" s="62">
        <f t="shared" si="1016"/>
        <v>0</v>
      </c>
      <c r="AM658" s="62">
        <f t="shared" si="1016"/>
        <v>-73136</v>
      </c>
      <c r="AN658" s="62">
        <f t="shared" si="1016"/>
        <v>0</v>
      </c>
      <c r="AO658" s="62">
        <f t="shared" si="1016"/>
        <v>0</v>
      </c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  <c r="BC658" s="57"/>
      <c r="BD658" s="57"/>
      <c r="BE658" s="57"/>
      <c r="BF658" s="57"/>
      <c r="BG658" s="58"/>
      <c r="BH658" s="58"/>
      <c r="BI658" s="58"/>
      <c r="BJ658" s="58"/>
      <c r="BK658" s="58"/>
      <c r="BL658" s="58"/>
      <c r="BM658" s="58"/>
      <c r="BN658" s="57"/>
      <c r="BO658" s="57"/>
      <c r="BP658" s="57"/>
      <c r="BQ658" s="57"/>
      <c r="BR658" s="57"/>
      <c r="BS658" s="57"/>
      <c r="BT658" s="55"/>
      <c r="BU658" s="55"/>
      <c r="BV658" s="55"/>
      <c r="BW658" s="55"/>
      <c r="BX658" s="55"/>
      <c r="BY658" s="55"/>
      <c r="BZ658" s="55"/>
      <c r="CA658" s="57"/>
      <c r="CB658" s="57"/>
      <c r="CC658" s="57"/>
      <c r="CD658" s="57"/>
      <c r="CE658" s="57"/>
      <c r="CF658" s="57"/>
      <c r="CG658" s="57"/>
      <c r="CH658" s="57"/>
      <c r="CI658" s="57"/>
      <c r="CJ658" s="57"/>
      <c r="CK658" s="57"/>
      <c r="CL658" s="57"/>
      <c r="CM658" s="57"/>
      <c r="CN658" s="57"/>
      <c r="CO658" s="57"/>
      <c r="CP658" s="57"/>
      <c r="CQ658" s="57"/>
      <c r="CR658" s="57"/>
      <c r="CS658" s="57"/>
      <c r="CT658" s="57"/>
      <c r="CU658" s="57"/>
      <c r="CV658" s="57"/>
      <c r="CW658" s="57"/>
      <c r="CX658" s="57"/>
      <c r="CY658" s="57"/>
      <c r="CZ658" s="57"/>
      <c r="DA658" s="57"/>
      <c r="DB658" s="57"/>
      <c r="DC658" s="57"/>
      <c r="DD658" s="57"/>
      <c r="DE658" s="57"/>
      <c r="DF658" s="57"/>
    </row>
    <row r="659" spans="1:110" s="17" customFormat="1" ht="35.25" hidden="1" customHeight="1">
      <c r="A659" s="63" t="s">
        <v>104</v>
      </c>
      <c r="B659" s="64" t="s">
        <v>153</v>
      </c>
      <c r="C659" s="64" t="s">
        <v>7</v>
      </c>
      <c r="D659" s="65" t="s">
        <v>105</v>
      </c>
      <c r="E659" s="64"/>
      <c r="F659" s="66">
        <f t="shared" ref="F659:AL659" si="1017">F660</f>
        <v>187028</v>
      </c>
      <c r="G659" s="66">
        <f t="shared" si="1017"/>
        <v>-135458</v>
      </c>
      <c r="H659" s="66">
        <f t="shared" si="1017"/>
        <v>51570</v>
      </c>
      <c r="I659" s="66">
        <f t="shared" si="1017"/>
        <v>0</v>
      </c>
      <c r="J659" s="66">
        <f t="shared" si="1017"/>
        <v>55314</v>
      </c>
      <c r="K659" s="66">
        <f t="shared" si="1017"/>
        <v>0</v>
      </c>
      <c r="L659" s="66">
        <f t="shared" si="1017"/>
        <v>0</v>
      </c>
      <c r="M659" s="66">
        <f t="shared" si="1017"/>
        <v>55314</v>
      </c>
      <c r="N659" s="66">
        <f t="shared" si="1017"/>
        <v>-23136</v>
      </c>
      <c r="O659" s="66">
        <f t="shared" si="1017"/>
        <v>32178</v>
      </c>
      <c r="P659" s="66">
        <f t="shared" si="1017"/>
        <v>0</v>
      </c>
      <c r="Q659" s="66">
        <f t="shared" si="1017"/>
        <v>27969</v>
      </c>
      <c r="R659" s="66">
        <f t="shared" si="1017"/>
        <v>0</v>
      </c>
      <c r="S659" s="66">
        <f t="shared" si="1017"/>
        <v>0</v>
      </c>
      <c r="T659" s="66">
        <f t="shared" si="1017"/>
        <v>32178</v>
      </c>
      <c r="U659" s="66">
        <f t="shared" si="1017"/>
        <v>27969</v>
      </c>
      <c r="V659" s="66">
        <f t="shared" si="1017"/>
        <v>0</v>
      </c>
      <c r="W659" s="66">
        <f t="shared" si="1017"/>
        <v>0</v>
      </c>
      <c r="X659" s="66">
        <f t="shared" si="1017"/>
        <v>32178</v>
      </c>
      <c r="Y659" s="66">
        <f t="shared" si="1017"/>
        <v>27969</v>
      </c>
      <c r="Z659" s="66">
        <f t="shared" si="1017"/>
        <v>0</v>
      </c>
      <c r="AA659" s="66">
        <f t="shared" si="1017"/>
        <v>32178</v>
      </c>
      <c r="AB659" s="66">
        <f t="shared" si="1017"/>
        <v>27969</v>
      </c>
      <c r="AC659" s="66">
        <f t="shared" si="1017"/>
        <v>0</v>
      </c>
      <c r="AD659" s="66">
        <f t="shared" si="1017"/>
        <v>0</v>
      </c>
      <c r="AE659" s="66"/>
      <c r="AF659" s="66">
        <f t="shared" si="1017"/>
        <v>32178</v>
      </c>
      <c r="AG659" s="66">
        <f t="shared" si="1017"/>
        <v>0</v>
      </c>
      <c r="AH659" s="66">
        <f t="shared" si="1017"/>
        <v>27969</v>
      </c>
      <c r="AI659" s="66">
        <f t="shared" si="1017"/>
        <v>0</v>
      </c>
      <c r="AJ659" s="66">
        <f t="shared" si="1017"/>
        <v>0</v>
      </c>
      <c r="AK659" s="66">
        <f t="shared" si="1017"/>
        <v>32178</v>
      </c>
      <c r="AL659" s="66">
        <f t="shared" si="1017"/>
        <v>0</v>
      </c>
      <c r="AM659" s="66">
        <f>AM660+AM661</f>
        <v>-32178</v>
      </c>
      <c r="AN659" s="66">
        <f>AN660+AN661</f>
        <v>0</v>
      </c>
      <c r="AO659" s="66">
        <f>AO660+AO661</f>
        <v>0</v>
      </c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  <c r="BD659" s="103"/>
      <c r="BE659" s="103"/>
      <c r="BF659" s="103"/>
      <c r="BG659" s="105"/>
      <c r="BH659" s="105"/>
      <c r="BI659" s="105"/>
      <c r="BJ659" s="105"/>
      <c r="BK659" s="105"/>
      <c r="BL659" s="105"/>
      <c r="BM659" s="105"/>
      <c r="BN659" s="103"/>
      <c r="BO659" s="103"/>
      <c r="BP659" s="103"/>
      <c r="BQ659" s="103"/>
      <c r="BR659" s="103"/>
      <c r="BS659" s="103"/>
      <c r="BT659" s="104"/>
      <c r="BU659" s="104"/>
      <c r="BV659" s="104"/>
      <c r="BW659" s="104"/>
      <c r="BX659" s="104"/>
      <c r="BY659" s="104"/>
      <c r="BZ659" s="104"/>
      <c r="CA659" s="103"/>
      <c r="CB659" s="103"/>
      <c r="CC659" s="103"/>
      <c r="CD659" s="103"/>
      <c r="CE659" s="103"/>
      <c r="CF659" s="103"/>
      <c r="CG659" s="103"/>
      <c r="CH659" s="103"/>
      <c r="CI659" s="103"/>
      <c r="CJ659" s="103"/>
      <c r="CK659" s="103"/>
      <c r="CL659" s="103"/>
      <c r="CM659" s="103"/>
      <c r="CN659" s="103"/>
      <c r="CO659" s="103"/>
      <c r="CP659" s="103"/>
      <c r="CQ659" s="103"/>
      <c r="CR659" s="103"/>
      <c r="CS659" s="103"/>
      <c r="CT659" s="103"/>
      <c r="CU659" s="103"/>
      <c r="CV659" s="103"/>
      <c r="CW659" s="103"/>
      <c r="CX659" s="103"/>
      <c r="CY659" s="103"/>
      <c r="CZ659" s="103"/>
      <c r="DA659" s="103"/>
      <c r="DB659" s="103"/>
      <c r="DC659" s="103"/>
      <c r="DD659" s="103"/>
      <c r="DE659" s="103"/>
      <c r="DF659" s="103"/>
    </row>
    <row r="660" spans="1:110" s="12" customFormat="1" ht="36.75" hidden="1" customHeight="1">
      <c r="A660" s="63" t="s">
        <v>136</v>
      </c>
      <c r="B660" s="64" t="s">
        <v>153</v>
      </c>
      <c r="C660" s="64" t="s">
        <v>7</v>
      </c>
      <c r="D660" s="65" t="s">
        <v>105</v>
      </c>
      <c r="E660" s="64" t="s">
        <v>137</v>
      </c>
      <c r="F660" s="55">
        <v>187028</v>
      </c>
      <c r="G660" s="55">
        <f>H660-F660</f>
        <v>-135458</v>
      </c>
      <c r="H660" s="55">
        <v>51570</v>
      </c>
      <c r="I660" s="55"/>
      <c r="J660" s="55">
        <v>55314</v>
      </c>
      <c r="K660" s="56"/>
      <c r="L660" s="56"/>
      <c r="M660" s="55">
        <v>55314</v>
      </c>
      <c r="N660" s="55">
        <f>O660-M660</f>
        <v>-23136</v>
      </c>
      <c r="O660" s="55">
        <v>32178</v>
      </c>
      <c r="P660" s="55"/>
      <c r="Q660" s="55">
        <v>27969</v>
      </c>
      <c r="R660" s="57"/>
      <c r="S660" s="57"/>
      <c r="T660" s="55">
        <f>O660+R660</f>
        <v>32178</v>
      </c>
      <c r="U660" s="55">
        <f>Q660+S660</f>
        <v>27969</v>
      </c>
      <c r="V660" s="57"/>
      <c r="W660" s="57"/>
      <c r="X660" s="55">
        <f>T660+V660</f>
        <v>32178</v>
      </c>
      <c r="Y660" s="55">
        <f>U660+W660</f>
        <v>27969</v>
      </c>
      <c r="Z660" s="57"/>
      <c r="AA660" s="55">
        <f>X660+Z660</f>
        <v>32178</v>
      </c>
      <c r="AB660" s="55">
        <f>Y660</f>
        <v>27969</v>
      </c>
      <c r="AC660" s="57"/>
      <c r="AD660" s="57"/>
      <c r="AE660" s="57"/>
      <c r="AF660" s="55">
        <f>AA660+AC660</f>
        <v>32178</v>
      </c>
      <c r="AG660" s="57"/>
      <c r="AH660" s="55">
        <f>AB660</f>
        <v>27969</v>
      </c>
      <c r="AI660" s="57"/>
      <c r="AJ660" s="57"/>
      <c r="AK660" s="55">
        <f>AF660+AI660</f>
        <v>32178</v>
      </c>
      <c r="AL660" s="55">
        <f>AG660</f>
        <v>0</v>
      </c>
      <c r="AM660" s="55">
        <f>AN660-AK660</f>
        <v>-32178</v>
      </c>
      <c r="AN660" s="55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  <c r="BF660" s="57"/>
      <c r="BG660" s="58"/>
      <c r="BH660" s="58"/>
      <c r="BI660" s="58"/>
      <c r="BJ660" s="58"/>
      <c r="BK660" s="58"/>
      <c r="BL660" s="58"/>
      <c r="BM660" s="58"/>
      <c r="BN660" s="57"/>
      <c r="BO660" s="57"/>
      <c r="BP660" s="57"/>
      <c r="BQ660" s="57"/>
      <c r="BR660" s="57"/>
      <c r="BS660" s="57"/>
      <c r="BT660" s="55"/>
      <c r="BU660" s="55"/>
      <c r="BV660" s="55"/>
      <c r="BW660" s="55"/>
      <c r="BX660" s="55"/>
      <c r="BY660" s="55"/>
      <c r="BZ660" s="55"/>
      <c r="CA660" s="57"/>
      <c r="CB660" s="57"/>
      <c r="CC660" s="57"/>
      <c r="CD660" s="57"/>
      <c r="CE660" s="57"/>
      <c r="CF660" s="57"/>
      <c r="CG660" s="57"/>
      <c r="CH660" s="57"/>
      <c r="CI660" s="57"/>
      <c r="CJ660" s="57"/>
      <c r="CK660" s="57"/>
      <c r="CL660" s="57"/>
      <c r="CM660" s="57"/>
      <c r="CN660" s="57"/>
      <c r="CO660" s="57"/>
      <c r="CP660" s="57"/>
      <c r="CQ660" s="57"/>
      <c r="CR660" s="57"/>
      <c r="CS660" s="57"/>
      <c r="CT660" s="57"/>
      <c r="CU660" s="57"/>
      <c r="CV660" s="57"/>
      <c r="CW660" s="57"/>
      <c r="CX660" s="57"/>
      <c r="CY660" s="57"/>
      <c r="CZ660" s="57"/>
      <c r="DA660" s="57"/>
      <c r="DB660" s="57"/>
      <c r="DC660" s="57"/>
      <c r="DD660" s="57"/>
      <c r="DE660" s="57"/>
      <c r="DF660" s="57"/>
    </row>
    <row r="661" spans="1:110" s="12" customFormat="1" ht="99.75" hidden="1" customHeight="1">
      <c r="A661" s="89" t="s">
        <v>398</v>
      </c>
      <c r="B661" s="64" t="s">
        <v>153</v>
      </c>
      <c r="C661" s="64" t="s">
        <v>7</v>
      </c>
      <c r="D661" s="65" t="s">
        <v>397</v>
      </c>
      <c r="E661" s="64"/>
      <c r="F661" s="55"/>
      <c r="G661" s="55"/>
      <c r="H661" s="55"/>
      <c r="I661" s="55"/>
      <c r="J661" s="55"/>
      <c r="K661" s="56"/>
      <c r="L661" s="56"/>
      <c r="M661" s="55"/>
      <c r="N661" s="55"/>
      <c r="O661" s="55"/>
      <c r="P661" s="55"/>
      <c r="Q661" s="55"/>
      <c r="R661" s="57"/>
      <c r="S661" s="57"/>
      <c r="T661" s="55"/>
      <c r="U661" s="55"/>
      <c r="V661" s="57"/>
      <c r="W661" s="57"/>
      <c r="X661" s="55"/>
      <c r="Y661" s="55"/>
      <c r="Z661" s="57"/>
      <c r="AA661" s="55"/>
      <c r="AB661" s="55"/>
      <c r="AC661" s="57"/>
      <c r="AD661" s="57"/>
      <c r="AE661" s="57"/>
      <c r="AF661" s="55"/>
      <c r="AG661" s="57"/>
      <c r="AH661" s="55"/>
      <c r="AI661" s="57"/>
      <c r="AJ661" s="57"/>
      <c r="AK661" s="55"/>
      <c r="AL661" s="55"/>
      <c r="AM661" s="55">
        <f>AM662</f>
        <v>0</v>
      </c>
      <c r="AN661" s="55">
        <f>AN662</f>
        <v>0</v>
      </c>
      <c r="AO661" s="57">
        <f>AO662</f>
        <v>0</v>
      </c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  <c r="BE661" s="57"/>
      <c r="BF661" s="57"/>
      <c r="BG661" s="58"/>
      <c r="BH661" s="58"/>
      <c r="BI661" s="58"/>
      <c r="BJ661" s="58"/>
      <c r="BK661" s="58"/>
      <c r="BL661" s="58"/>
      <c r="BM661" s="58"/>
      <c r="BN661" s="57"/>
      <c r="BO661" s="57"/>
      <c r="BP661" s="57"/>
      <c r="BQ661" s="57"/>
      <c r="BR661" s="57"/>
      <c r="BS661" s="57"/>
      <c r="BT661" s="55"/>
      <c r="BU661" s="55"/>
      <c r="BV661" s="55"/>
      <c r="BW661" s="55"/>
      <c r="BX661" s="55"/>
      <c r="BY661" s="55"/>
      <c r="BZ661" s="55"/>
      <c r="CA661" s="57"/>
      <c r="CB661" s="57"/>
      <c r="CC661" s="57"/>
      <c r="CD661" s="57"/>
      <c r="CE661" s="57"/>
      <c r="CF661" s="57"/>
      <c r="CG661" s="57"/>
      <c r="CH661" s="57"/>
      <c r="CI661" s="57"/>
      <c r="CJ661" s="57"/>
      <c r="CK661" s="57"/>
      <c r="CL661" s="57"/>
      <c r="CM661" s="57"/>
      <c r="CN661" s="57"/>
      <c r="CO661" s="57"/>
      <c r="CP661" s="57"/>
      <c r="CQ661" s="57"/>
      <c r="CR661" s="57"/>
      <c r="CS661" s="57"/>
      <c r="CT661" s="57"/>
      <c r="CU661" s="57"/>
      <c r="CV661" s="57"/>
      <c r="CW661" s="57"/>
      <c r="CX661" s="57"/>
      <c r="CY661" s="57"/>
      <c r="CZ661" s="57"/>
      <c r="DA661" s="57"/>
      <c r="DB661" s="57"/>
      <c r="DC661" s="57"/>
      <c r="DD661" s="57"/>
      <c r="DE661" s="57"/>
      <c r="DF661" s="57"/>
    </row>
    <row r="662" spans="1:110" s="12" customFormat="1" ht="85.5" hidden="1" customHeight="1">
      <c r="A662" s="63" t="s">
        <v>345</v>
      </c>
      <c r="B662" s="64" t="s">
        <v>153</v>
      </c>
      <c r="C662" s="64" t="s">
        <v>7</v>
      </c>
      <c r="D662" s="65" t="s">
        <v>397</v>
      </c>
      <c r="E662" s="64" t="s">
        <v>251</v>
      </c>
      <c r="F662" s="55"/>
      <c r="G662" s="55"/>
      <c r="H662" s="55"/>
      <c r="I662" s="55"/>
      <c r="J662" s="55"/>
      <c r="K662" s="56"/>
      <c r="L662" s="56"/>
      <c r="M662" s="55"/>
      <c r="N662" s="55"/>
      <c r="O662" s="55"/>
      <c r="P662" s="55"/>
      <c r="Q662" s="55"/>
      <c r="R662" s="57"/>
      <c r="S662" s="57"/>
      <c r="T662" s="55"/>
      <c r="U662" s="55"/>
      <c r="V662" s="57"/>
      <c r="W662" s="57"/>
      <c r="X662" s="55"/>
      <c r="Y662" s="55"/>
      <c r="Z662" s="57"/>
      <c r="AA662" s="55"/>
      <c r="AB662" s="55"/>
      <c r="AC662" s="57"/>
      <c r="AD662" s="57"/>
      <c r="AE662" s="57"/>
      <c r="AF662" s="55"/>
      <c r="AG662" s="57"/>
      <c r="AH662" s="55"/>
      <c r="AI662" s="57"/>
      <c r="AJ662" s="57"/>
      <c r="AK662" s="55"/>
      <c r="AL662" s="55"/>
      <c r="AM662" s="55">
        <f>AN662-AK662</f>
        <v>0</v>
      </c>
      <c r="AN662" s="55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  <c r="BF662" s="57"/>
      <c r="BG662" s="58"/>
      <c r="BH662" s="58"/>
      <c r="BI662" s="58"/>
      <c r="BJ662" s="58"/>
      <c r="BK662" s="58"/>
      <c r="BL662" s="58"/>
      <c r="BM662" s="58"/>
      <c r="BN662" s="57"/>
      <c r="BO662" s="57"/>
      <c r="BP662" s="57"/>
      <c r="BQ662" s="57"/>
      <c r="BR662" s="57"/>
      <c r="BS662" s="57"/>
      <c r="BT662" s="55"/>
      <c r="BU662" s="55"/>
      <c r="BV662" s="55"/>
      <c r="BW662" s="55"/>
      <c r="BX662" s="55"/>
      <c r="BY662" s="55"/>
      <c r="BZ662" s="55"/>
      <c r="CA662" s="57"/>
      <c r="CB662" s="57"/>
      <c r="CC662" s="57"/>
      <c r="CD662" s="57"/>
      <c r="CE662" s="57"/>
      <c r="CF662" s="57"/>
      <c r="CG662" s="57"/>
      <c r="CH662" s="57"/>
      <c r="CI662" s="57"/>
      <c r="CJ662" s="57"/>
      <c r="CK662" s="57"/>
      <c r="CL662" s="57"/>
      <c r="CM662" s="57"/>
      <c r="CN662" s="57"/>
      <c r="CO662" s="57"/>
      <c r="CP662" s="57"/>
      <c r="CQ662" s="57"/>
      <c r="CR662" s="57"/>
      <c r="CS662" s="57"/>
      <c r="CT662" s="57"/>
      <c r="CU662" s="57"/>
      <c r="CV662" s="57"/>
      <c r="CW662" s="57"/>
      <c r="CX662" s="57"/>
      <c r="CY662" s="57"/>
      <c r="CZ662" s="57"/>
      <c r="DA662" s="57"/>
      <c r="DB662" s="57"/>
      <c r="DC662" s="57"/>
      <c r="DD662" s="57"/>
      <c r="DE662" s="57"/>
      <c r="DF662" s="57"/>
    </row>
    <row r="663" spans="1:110" s="9" customFormat="1" ht="21.75" hidden="1" customHeight="1">
      <c r="A663" s="63" t="s">
        <v>580</v>
      </c>
      <c r="B663" s="64" t="s">
        <v>153</v>
      </c>
      <c r="C663" s="64" t="s">
        <v>7</v>
      </c>
      <c r="D663" s="65" t="s">
        <v>113</v>
      </c>
      <c r="E663" s="64"/>
      <c r="F663" s="66">
        <f t="shared" ref="F663:AO663" si="1018">F664</f>
        <v>42420</v>
      </c>
      <c r="G663" s="66">
        <f t="shared" si="1018"/>
        <v>8013</v>
      </c>
      <c r="H663" s="66">
        <f t="shared" si="1018"/>
        <v>50433</v>
      </c>
      <c r="I663" s="66">
        <f t="shared" si="1018"/>
        <v>0</v>
      </c>
      <c r="J663" s="66">
        <f t="shared" si="1018"/>
        <v>54197</v>
      </c>
      <c r="K663" s="66">
        <f t="shared" si="1018"/>
        <v>0</v>
      </c>
      <c r="L663" s="66">
        <f t="shared" si="1018"/>
        <v>0</v>
      </c>
      <c r="M663" s="66">
        <f t="shared" si="1018"/>
        <v>54197</v>
      </c>
      <c r="N663" s="66">
        <f t="shared" si="1018"/>
        <v>-13239</v>
      </c>
      <c r="O663" s="66">
        <f t="shared" si="1018"/>
        <v>40958</v>
      </c>
      <c r="P663" s="66">
        <f t="shared" si="1018"/>
        <v>0</v>
      </c>
      <c r="Q663" s="66">
        <f t="shared" si="1018"/>
        <v>39946</v>
      </c>
      <c r="R663" s="66">
        <f t="shared" si="1018"/>
        <v>0</v>
      </c>
      <c r="S663" s="66">
        <f t="shared" si="1018"/>
        <v>0</v>
      </c>
      <c r="T663" s="66">
        <f t="shared" si="1018"/>
        <v>40958</v>
      </c>
      <c r="U663" s="66">
        <f t="shared" si="1018"/>
        <v>39946</v>
      </c>
      <c r="V663" s="66">
        <f t="shared" si="1018"/>
        <v>0</v>
      </c>
      <c r="W663" s="66">
        <f t="shared" si="1018"/>
        <v>0</v>
      </c>
      <c r="X663" s="66">
        <f t="shared" si="1018"/>
        <v>40958</v>
      </c>
      <c r="Y663" s="66">
        <f t="shared" si="1018"/>
        <v>39946</v>
      </c>
      <c r="Z663" s="66">
        <f t="shared" si="1018"/>
        <v>0</v>
      </c>
      <c r="AA663" s="66">
        <f t="shared" si="1018"/>
        <v>40958</v>
      </c>
      <c r="AB663" s="66">
        <f t="shared" si="1018"/>
        <v>39946</v>
      </c>
      <c r="AC663" s="66">
        <f t="shared" si="1018"/>
        <v>0</v>
      </c>
      <c r="AD663" s="66">
        <f t="shared" si="1018"/>
        <v>0</v>
      </c>
      <c r="AE663" s="66"/>
      <c r="AF663" s="66">
        <f t="shared" si="1018"/>
        <v>40958</v>
      </c>
      <c r="AG663" s="66">
        <f t="shared" si="1018"/>
        <v>0</v>
      </c>
      <c r="AH663" s="66">
        <f t="shared" si="1018"/>
        <v>39946</v>
      </c>
      <c r="AI663" s="66">
        <f t="shared" si="1018"/>
        <v>0</v>
      </c>
      <c r="AJ663" s="66">
        <f t="shared" si="1018"/>
        <v>0</v>
      </c>
      <c r="AK663" s="66">
        <f t="shared" si="1018"/>
        <v>40958</v>
      </c>
      <c r="AL663" s="66">
        <f t="shared" si="1018"/>
        <v>0</v>
      </c>
      <c r="AM663" s="66">
        <f t="shared" si="1018"/>
        <v>-40958</v>
      </c>
      <c r="AN663" s="66">
        <f t="shared" si="1018"/>
        <v>0</v>
      </c>
      <c r="AO663" s="66">
        <f t="shared" si="1018"/>
        <v>0</v>
      </c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8"/>
      <c r="BH663" s="48"/>
      <c r="BI663" s="48"/>
      <c r="BJ663" s="48"/>
      <c r="BK663" s="48"/>
      <c r="BL663" s="48"/>
      <c r="BM663" s="48"/>
      <c r="BN663" s="47"/>
      <c r="BO663" s="47"/>
      <c r="BP663" s="47"/>
      <c r="BQ663" s="47"/>
      <c r="BR663" s="47"/>
      <c r="BS663" s="47"/>
      <c r="BT663" s="46"/>
      <c r="BU663" s="46"/>
      <c r="BV663" s="46"/>
      <c r="BW663" s="46"/>
      <c r="BX663" s="46"/>
      <c r="BY663" s="46"/>
      <c r="BZ663" s="46"/>
      <c r="CA663" s="47"/>
      <c r="CB663" s="47"/>
      <c r="CC663" s="47"/>
      <c r="CD663" s="47"/>
      <c r="CE663" s="47"/>
      <c r="CF663" s="47"/>
      <c r="CG663" s="47"/>
      <c r="CH663" s="47"/>
      <c r="CI663" s="47"/>
      <c r="CJ663" s="47"/>
      <c r="CK663" s="47"/>
      <c r="CL663" s="47"/>
      <c r="CM663" s="47"/>
      <c r="CN663" s="47"/>
      <c r="CO663" s="47"/>
      <c r="CP663" s="47"/>
      <c r="CQ663" s="47"/>
      <c r="CR663" s="47"/>
      <c r="CS663" s="47"/>
      <c r="CT663" s="47"/>
      <c r="CU663" s="47"/>
      <c r="CV663" s="47"/>
      <c r="CW663" s="47"/>
      <c r="CX663" s="47"/>
      <c r="CY663" s="47"/>
      <c r="CZ663" s="47"/>
      <c r="DA663" s="47"/>
      <c r="DB663" s="47"/>
      <c r="DC663" s="47"/>
      <c r="DD663" s="47"/>
      <c r="DE663" s="47"/>
      <c r="DF663" s="47"/>
    </row>
    <row r="664" spans="1:110" s="12" customFormat="1" ht="36" hidden="1" customHeight="1">
      <c r="A664" s="63" t="s">
        <v>136</v>
      </c>
      <c r="B664" s="64" t="s">
        <v>153</v>
      </c>
      <c r="C664" s="64" t="s">
        <v>7</v>
      </c>
      <c r="D664" s="65" t="s">
        <v>113</v>
      </c>
      <c r="E664" s="64" t="s">
        <v>137</v>
      </c>
      <c r="F664" s="55">
        <v>42420</v>
      </c>
      <c r="G664" s="55">
        <f>H664-F664</f>
        <v>8013</v>
      </c>
      <c r="H664" s="55">
        <v>50433</v>
      </c>
      <c r="I664" s="55"/>
      <c r="J664" s="55">
        <v>54197</v>
      </c>
      <c r="K664" s="56"/>
      <c r="L664" s="56"/>
      <c r="M664" s="55">
        <v>54197</v>
      </c>
      <c r="N664" s="55">
        <f>O664-M664</f>
        <v>-13239</v>
      </c>
      <c r="O664" s="55">
        <v>40958</v>
      </c>
      <c r="P664" s="55"/>
      <c r="Q664" s="55">
        <v>39946</v>
      </c>
      <c r="R664" s="57"/>
      <c r="S664" s="57"/>
      <c r="T664" s="55">
        <f>O664+R664</f>
        <v>40958</v>
      </c>
      <c r="U664" s="55">
        <f>Q664+S664</f>
        <v>39946</v>
      </c>
      <c r="V664" s="57"/>
      <c r="W664" s="57"/>
      <c r="X664" s="55">
        <f>T664+V664</f>
        <v>40958</v>
      </c>
      <c r="Y664" s="55">
        <f>U664+W664</f>
        <v>39946</v>
      </c>
      <c r="Z664" s="57"/>
      <c r="AA664" s="55">
        <f>X664+Z664</f>
        <v>40958</v>
      </c>
      <c r="AB664" s="55">
        <f>Y664</f>
        <v>39946</v>
      </c>
      <c r="AC664" s="57"/>
      <c r="AD664" s="57"/>
      <c r="AE664" s="57"/>
      <c r="AF664" s="55">
        <f>AA664+AC664</f>
        <v>40958</v>
      </c>
      <c r="AG664" s="57"/>
      <c r="AH664" s="55">
        <f>AB664</f>
        <v>39946</v>
      </c>
      <c r="AI664" s="57"/>
      <c r="AJ664" s="57"/>
      <c r="AK664" s="55">
        <f>AF664+AI664</f>
        <v>40958</v>
      </c>
      <c r="AL664" s="55">
        <f>AG664</f>
        <v>0</v>
      </c>
      <c r="AM664" s="55">
        <f>AN664-AK664</f>
        <v>-40958</v>
      </c>
      <c r="AN664" s="55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  <c r="BF664" s="57"/>
      <c r="BG664" s="58"/>
      <c r="BH664" s="58"/>
      <c r="BI664" s="58"/>
      <c r="BJ664" s="58"/>
      <c r="BK664" s="58"/>
      <c r="BL664" s="58"/>
      <c r="BM664" s="58"/>
      <c r="BN664" s="57"/>
      <c r="BO664" s="57"/>
      <c r="BP664" s="57"/>
      <c r="BQ664" s="57"/>
      <c r="BR664" s="57"/>
      <c r="BS664" s="57"/>
      <c r="BT664" s="55"/>
      <c r="BU664" s="55"/>
      <c r="BV664" s="55"/>
      <c r="BW664" s="55"/>
      <c r="BX664" s="55"/>
      <c r="BY664" s="55"/>
      <c r="BZ664" s="55"/>
      <c r="CA664" s="57"/>
      <c r="CB664" s="57"/>
      <c r="CC664" s="57"/>
      <c r="CD664" s="57"/>
      <c r="CE664" s="57"/>
      <c r="CF664" s="57"/>
      <c r="CG664" s="57"/>
      <c r="CH664" s="57"/>
      <c r="CI664" s="57"/>
      <c r="CJ664" s="57"/>
      <c r="CK664" s="57"/>
      <c r="CL664" s="57"/>
      <c r="CM664" s="57"/>
      <c r="CN664" s="57"/>
      <c r="CO664" s="57"/>
      <c r="CP664" s="57"/>
      <c r="CQ664" s="57"/>
      <c r="CR664" s="57"/>
      <c r="CS664" s="57"/>
      <c r="CT664" s="57"/>
      <c r="CU664" s="57"/>
      <c r="CV664" s="57"/>
      <c r="CW664" s="57"/>
      <c r="CX664" s="57"/>
      <c r="CY664" s="57"/>
      <c r="CZ664" s="57"/>
      <c r="DA664" s="57"/>
      <c r="DB664" s="57"/>
      <c r="DC664" s="57"/>
      <c r="DD664" s="57"/>
      <c r="DE664" s="57"/>
      <c r="DF664" s="57"/>
    </row>
    <row r="665" spans="1:110" s="12" customFormat="1" ht="24.75" hidden="1" customHeight="1">
      <c r="A665" s="63" t="s">
        <v>128</v>
      </c>
      <c r="B665" s="64" t="s">
        <v>153</v>
      </c>
      <c r="C665" s="64" t="s">
        <v>7</v>
      </c>
      <c r="D665" s="65" t="s">
        <v>130</v>
      </c>
      <c r="E665" s="64"/>
      <c r="F665" s="55"/>
      <c r="G665" s="55">
        <f t="shared" ref="G665:Q665" si="1019">G668</f>
        <v>13228</v>
      </c>
      <c r="H665" s="55">
        <f t="shared" si="1019"/>
        <v>13228</v>
      </c>
      <c r="I665" s="55">
        <f t="shared" si="1019"/>
        <v>0</v>
      </c>
      <c r="J665" s="55">
        <f t="shared" si="1019"/>
        <v>14355</v>
      </c>
      <c r="K665" s="55">
        <f t="shared" si="1019"/>
        <v>0</v>
      </c>
      <c r="L665" s="55">
        <f t="shared" si="1019"/>
        <v>0</v>
      </c>
      <c r="M665" s="55">
        <f t="shared" si="1019"/>
        <v>14355</v>
      </c>
      <c r="N665" s="55">
        <f t="shared" si="1019"/>
        <v>-14355</v>
      </c>
      <c r="O665" s="55">
        <f t="shared" si="1019"/>
        <v>0</v>
      </c>
      <c r="P665" s="55">
        <f t="shared" si="1019"/>
        <v>0</v>
      </c>
      <c r="Q665" s="55">
        <f t="shared" si="1019"/>
        <v>0</v>
      </c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5"/>
      <c r="AL665" s="55"/>
      <c r="AM665" s="55">
        <f t="shared" ref="AM665:AO667" si="1020">AM666</f>
        <v>0</v>
      </c>
      <c r="AN665" s="55">
        <f t="shared" si="1020"/>
        <v>0</v>
      </c>
      <c r="AO665" s="55">
        <f t="shared" si="1020"/>
        <v>0</v>
      </c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  <c r="BC665" s="57"/>
      <c r="BD665" s="57"/>
      <c r="BE665" s="57"/>
      <c r="BF665" s="57"/>
      <c r="BG665" s="58"/>
      <c r="BH665" s="58"/>
      <c r="BI665" s="58"/>
      <c r="BJ665" s="58"/>
      <c r="BK665" s="58"/>
      <c r="BL665" s="58"/>
      <c r="BM665" s="58"/>
      <c r="BN665" s="57"/>
      <c r="BO665" s="57"/>
      <c r="BP665" s="57"/>
      <c r="BQ665" s="57"/>
      <c r="BR665" s="57"/>
      <c r="BS665" s="57"/>
      <c r="BT665" s="55"/>
      <c r="BU665" s="55"/>
      <c r="BV665" s="55"/>
      <c r="BW665" s="55"/>
      <c r="BX665" s="55"/>
      <c r="BY665" s="55"/>
      <c r="BZ665" s="55"/>
      <c r="CA665" s="57"/>
      <c r="CB665" s="57"/>
      <c r="CC665" s="57"/>
      <c r="CD665" s="57"/>
      <c r="CE665" s="57"/>
      <c r="CF665" s="57"/>
      <c r="CG665" s="57"/>
      <c r="CH665" s="57"/>
      <c r="CI665" s="57"/>
      <c r="CJ665" s="57"/>
      <c r="CK665" s="57"/>
      <c r="CL665" s="57"/>
      <c r="CM665" s="57"/>
      <c r="CN665" s="57"/>
      <c r="CO665" s="57"/>
      <c r="CP665" s="57"/>
      <c r="CQ665" s="57"/>
      <c r="CR665" s="57"/>
      <c r="CS665" s="57"/>
      <c r="CT665" s="57"/>
      <c r="CU665" s="57"/>
      <c r="CV665" s="57"/>
      <c r="CW665" s="57"/>
      <c r="CX665" s="57"/>
      <c r="CY665" s="57"/>
      <c r="CZ665" s="57"/>
      <c r="DA665" s="57"/>
      <c r="DB665" s="57"/>
      <c r="DC665" s="57"/>
      <c r="DD665" s="57"/>
      <c r="DE665" s="57"/>
      <c r="DF665" s="57"/>
    </row>
    <row r="666" spans="1:110" s="12" customFormat="1" ht="39" hidden="1" customHeight="1">
      <c r="A666" s="63" t="s">
        <v>360</v>
      </c>
      <c r="B666" s="64" t="s">
        <v>153</v>
      </c>
      <c r="C666" s="64" t="s">
        <v>7</v>
      </c>
      <c r="D666" s="65" t="s">
        <v>329</v>
      </c>
      <c r="E666" s="64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5"/>
      <c r="AL666" s="55"/>
      <c r="AM666" s="55">
        <f t="shared" si="1020"/>
        <v>0</v>
      </c>
      <c r="AN666" s="55">
        <f t="shared" si="1020"/>
        <v>0</v>
      </c>
      <c r="AO666" s="55">
        <f t="shared" si="1020"/>
        <v>0</v>
      </c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  <c r="BC666" s="57"/>
      <c r="BD666" s="57"/>
      <c r="BE666" s="57"/>
      <c r="BF666" s="57"/>
      <c r="BG666" s="58"/>
      <c r="BH666" s="58"/>
      <c r="BI666" s="58"/>
      <c r="BJ666" s="58"/>
      <c r="BK666" s="58"/>
      <c r="BL666" s="58"/>
      <c r="BM666" s="58"/>
      <c r="BN666" s="57"/>
      <c r="BO666" s="57"/>
      <c r="BP666" s="57"/>
      <c r="BQ666" s="57"/>
      <c r="BR666" s="57"/>
      <c r="BS666" s="57"/>
      <c r="BT666" s="55"/>
      <c r="BU666" s="55"/>
      <c r="BV666" s="55"/>
      <c r="BW666" s="55"/>
      <c r="BX666" s="55"/>
      <c r="BY666" s="55"/>
      <c r="BZ666" s="55"/>
      <c r="CA666" s="57"/>
      <c r="CB666" s="57"/>
      <c r="CC666" s="57"/>
      <c r="CD666" s="57"/>
      <c r="CE666" s="57"/>
      <c r="CF666" s="57"/>
      <c r="CG666" s="57"/>
      <c r="CH666" s="57"/>
      <c r="CI666" s="57"/>
      <c r="CJ666" s="57"/>
      <c r="CK666" s="57"/>
      <c r="CL666" s="57"/>
      <c r="CM666" s="57"/>
      <c r="CN666" s="57"/>
      <c r="CO666" s="57"/>
      <c r="CP666" s="57"/>
      <c r="CQ666" s="57"/>
      <c r="CR666" s="57"/>
      <c r="CS666" s="57"/>
      <c r="CT666" s="57"/>
      <c r="CU666" s="57"/>
      <c r="CV666" s="57"/>
      <c r="CW666" s="57"/>
      <c r="CX666" s="57"/>
      <c r="CY666" s="57"/>
      <c r="CZ666" s="57"/>
      <c r="DA666" s="57"/>
      <c r="DB666" s="57"/>
      <c r="DC666" s="57"/>
      <c r="DD666" s="57"/>
      <c r="DE666" s="57"/>
      <c r="DF666" s="57"/>
    </row>
    <row r="667" spans="1:110" s="12" customFormat="1" ht="53.25" hidden="1" customHeight="1">
      <c r="A667" s="63" t="s">
        <v>361</v>
      </c>
      <c r="B667" s="64" t="s">
        <v>153</v>
      </c>
      <c r="C667" s="64" t="s">
        <v>7</v>
      </c>
      <c r="D667" s="65" t="s">
        <v>330</v>
      </c>
      <c r="E667" s="64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5"/>
      <c r="AL667" s="55"/>
      <c r="AM667" s="55">
        <f t="shared" si="1020"/>
        <v>0</v>
      </c>
      <c r="AN667" s="55">
        <f t="shared" si="1020"/>
        <v>0</v>
      </c>
      <c r="AO667" s="55">
        <f t="shared" si="1020"/>
        <v>0</v>
      </c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  <c r="BC667" s="57"/>
      <c r="BD667" s="57"/>
      <c r="BE667" s="57"/>
      <c r="BF667" s="57"/>
      <c r="BG667" s="58"/>
      <c r="BH667" s="58"/>
      <c r="BI667" s="58"/>
      <c r="BJ667" s="58"/>
      <c r="BK667" s="58"/>
      <c r="BL667" s="58"/>
      <c r="BM667" s="58"/>
      <c r="BN667" s="57"/>
      <c r="BO667" s="57"/>
      <c r="BP667" s="57"/>
      <c r="BQ667" s="57"/>
      <c r="BR667" s="57"/>
      <c r="BS667" s="57"/>
      <c r="BT667" s="55"/>
      <c r="BU667" s="55"/>
      <c r="BV667" s="55"/>
      <c r="BW667" s="55"/>
      <c r="BX667" s="55"/>
      <c r="BY667" s="55"/>
      <c r="BZ667" s="55"/>
      <c r="CA667" s="57"/>
      <c r="CB667" s="57"/>
      <c r="CC667" s="57"/>
      <c r="CD667" s="57"/>
      <c r="CE667" s="57"/>
      <c r="CF667" s="57"/>
      <c r="CG667" s="57"/>
      <c r="CH667" s="57"/>
      <c r="CI667" s="57"/>
      <c r="CJ667" s="57"/>
      <c r="CK667" s="57"/>
      <c r="CL667" s="57"/>
      <c r="CM667" s="57"/>
      <c r="CN667" s="57"/>
      <c r="CO667" s="57"/>
      <c r="CP667" s="57"/>
      <c r="CQ667" s="57"/>
      <c r="CR667" s="57"/>
      <c r="CS667" s="57"/>
      <c r="CT667" s="57"/>
      <c r="CU667" s="57"/>
      <c r="CV667" s="57"/>
      <c r="CW667" s="57"/>
      <c r="CX667" s="57"/>
      <c r="CY667" s="57"/>
      <c r="CZ667" s="57"/>
      <c r="DA667" s="57"/>
      <c r="DB667" s="57"/>
      <c r="DC667" s="57"/>
      <c r="DD667" s="57"/>
      <c r="DE667" s="57"/>
      <c r="DF667" s="57"/>
    </row>
    <row r="668" spans="1:110" s="12" customFormat="1" ht="51.75" hidden="1" customHeight="1">
      <c r="A668" s="63" t="s">
        <v>144</v>
      </c>
      <c r="B668" s="64" t="s">
        <v>153</v>
      </c>
      <c r="C668" s="64" t="s">
        <v>7</v>
      </c>
      <c r="D668" s="65" t="s">
        <v>330</v>
      </c>
      <c r="E668" s="64" t="s">
        <v>145</v>
      </c>
      <c r="F668" s="55"/>
      <c r="G668" s="55">
        <f>H668-F668</f>
        <v>13228</v>
      </c>
      <c r="H668" s="55">
        <v>13228</v>
      </c>
      <c r="I668" s="55"/>
      <c r="J668" s="55">
        <v>14355</v>
      </c>
      <c r="K668" s="56"/>
      <c r="L668" s="56"/>
      <c r="M668" s="55">
        <v>14355</v>
      </c>
      <c r="N668" s="55">
        <f>O668-M668</f>
        <v>-14355</v>
      </c>
      <c r="O668" s="55"/>
      <c r="P668" s="55"/>
      <c r="Q668" s="55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5"/>
      <c r="AL668" s="55"/>
      <c r="AM668" s="55">
        <f>AN668-AK668</f>
        <v>0</v>
      </c>
      <c r="AN668" s="55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  <c r="BC668" s="57"/>
      <c r="BD668" s="57"/>
      <c r="BE668" s="57"/>
      <c r="BF668" s="57"/>
      <c r="BG668" s="58"/>
      <c r="BH668" s="58"/>
      <c r="BI668" s="58"/>
      <c r="BJ668" s="58"/>
      <c r="BK668" s="58"/>
      <c r="BL668" s="58"/>
      <c r="BM668" s="58"/>
      <c r="BN668" s="57"/>
      <c r="BO668" s="57"/>
      <c r="BP668" s="57"/>
      <c r="BQ668" s="57"/>
      <c r="BR668" s="57"/>
      <c r="BS668" s="57"/>
      <c r="BT668" s="55"/>
      <c r="BU668" s="55"/>
      <c r="BV668" s="55"/>
      <c r="BW668" s="55"/>
      <c r="BX668" s="55"/>
      <c r="BY668" s="55"/>
      <c r="BZ668" s="55"/>
      <c r="CA668" s="57"/>
      <c r="CB668" s="57"/>
      <c r="CC668" s="57"/>
      <c r="CD668" s="57"/>
      <c r="CE668" s="57"/>
      <c r="CF668" s="57"/>
      <c r="CG668" s="57"/>
      <c r="CH668" s="57"/>
      <c r="CI668" s="57"/>
      <c r="CJ668" s="57"/>
      <c r="CK668" s="57"/>
      <c r="CL668" s="57"/>
      <c r="CM668" s="57"/>
      <c r="CN668" s="57"/>
      <c r="CO668" s="57"/>
      <c r="CP668" s="57"/>
      <c r="CQ668" s="57"/>
      <c r="CR668" s="57"/>
      <c r="CS668" s="57"/>
      <c r="CT668" s="57"/>
      <c r="CU668" s="57"/>
      <c r="CV668" s="57"/>
      <c r="CW668" s="57"/>
      <c r="CX668" s="57"/>
      <c r="CY668" s="57"/>
      <c r="CZ668" s="57"/>
      <c r="DA668" s="57"/>
      <c r="DB668" s="57"/>
      <c r="DC668" s="57"/>
      <c r="DD668" s="57"/>
      <c r="DE668" s="57"/>
      <c r="DF668" s="57"/>
    </row>
    <row r="669" spans="1:110" ht="15.75" hidden="1">
      <c r="A669" s="134"/>
      <c r="B669" s="92"/>
      <c r="C669" s="92"/>
      <c r="D669" s="93"/>
      <c r="E669" s="92"/>
      <c r="F669" s="38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1"/>
      <c r="AL669" s="41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38"/>
      <c r="BH669" s="38"/>
      <c r="BI669" s="38"/>
      <c r="BJ669" s="38"/>
      <c r="BK669" s="38"/>
      <c r="BL669" s="38"/>
      <c r="BM669" s="38"/>
      <c r="BN669" s="40"/>
      <c r="BO669" s="40"/>
      <c r="BP669" s="40"/>
      <c r="BQ669" s="40"/>
      <c r="BR669" s="40"/>
      <c r="BS669" s="40"/>
      <c r="BT669" s="41"/>
      <c r="BU669" s="41"/>
      <c r="BV669" s="41"/>
      <c r="BW669" s="41"/>
      <c r="BX669" s="41"/>
      <c r="BY669" s="41"/>
      <c r="BZ669" s="41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  <c r="DC669" s="40"/>
      <c r="DD669" s="40"/>
      <c r="DE669" s="40"/>
      <c r="DF669" s="40"/>
    </row>
    <row r="670" spans="1:110" s="8" customFormat="1" ht="20.25">
      <c r="A670" s="42" t="s">
        <v>118</v>
      </c>
      <c r="B670" s="43" t="s">
        <v>119</v>
      </c>
      <c r="C670" s="43"/>
      <c r="D670" s="44"/>
      <c r="E670" s="43"/>
      <c r="F670" s="94">
        <f t="shared" ref="F670:AD670" si="1021">F672+F678+F690+F753</f>
        <v>261856</v>
      </c>
      <c r="G670" s="94">
        <f t="shared" si="1021"/>
        <v>108248</v>
      </c>
      <c r="H670" s="94">
        <f t="shared" si="1021"/>
        <v>370104</v>
      </c>
      <c r="I670" s="94">
        <f t="shared" si="1021"/>
        <v>0</v>
      </c>
      <c r="J670" s="94">
        <f t="shared" si="1021"/>
        <v>272117</v>
      </c>
      <c r="K670" s="94">
        <f t="shared" si="1021"/>
        <v>0</v>
      </c>
      <c r="L670" s="94">
        <f t="shared" si="1021"/>
        <v>0</v>
      </c>
      <c r="M670" s="94">
        <f t="shared" si="1021"/>
        <v>272117</v>
      </c>
      <c r="N670" s="94">
        <f t="shared" si="1021"/>
        <v>-136780</v>
      </c>
      <c r="O670" s="94">
        <f t="shared" si="1021"/>
        <v>135337</v>
      </c>
      <c r="P670" s="94">
        <f t="shared" si="1021"/>
        <v>0</v>
      </c>
      <c r="Q670" s="94">
        <f t="shared" si="1021"/>
        <v>135152</v>
      </c>
      <c r="R670" s="94">
        <f t="shared" si="1021"/>
        <v>0</v>
      </c>
      <c r="S670" s="94">
        <f t="shared" si="1021"/>
        <v>0</v>
      </c>
      <c r="T670" s="94">
        <f t="shared" si="1021"/>
        <v>135337</v>
      </c>
      <c r="U670" s="94">
        <f t="shared" si="1021"/>
        <v>135152</v>
      </c>
      <c r="V670" s="94">
        <f t="shared" si="1021"/>
        <v>0</v>
      </c>
      <c r="W670" s="94">
        <f t="shared" si="1021"/>
        <v>0</v>
      </c>
      <c r="X670" s="94">
        <f t="shared" si="1021"/>
        <v>135337</v>
      </c>
      <c r="Y670" s="94">
        <f t="shared" si="1021"/>
        <v>135152</v>
      </c>
      <c r="Z670" s="94">
        <f t="shared" si="1021"/>
        <v>0</v>
      </c>
      <c r="AA670" s="94">
        <f t="shared" si="1021"/>
        <v>135337</v>
      </c>
      <c r="AB670" s="94">
        <f t="shared" si="1021"/>
        <v>135152</v>
      </c>
      <c r="AC670" s="94">
        <f t="shared" si="1021"/>
        <v>0</v>
      </c>
      <c r="AD670" s="94">
        <f t="shared" si="1021"/>
        <v>0</v>
      </c>
      <c r="AE670" s="94"/>
      <c r="AF670" s="94">
        <f t="shared" ref="AF670:AL670" si="1022">AF672+AF678+AF690+AF753</f>
        <v>135337</v>
      </c>
      <c r="AG670" s="94">
        <f t="shared" si="1022"/>
        <v>0</v>
      </c>
      <c r="AH670" s="94">
        <f t="shared" si="1022"/>
        <v>135152</v>
      </c>
      <c r="AI670" s="94">
        <f t="shared" si="1022"/>
        <v>606</v>
      </c>
      <c r="AJ670" s="94">
        <f t="shared" si="1022"/>
        <v>606</v>
      </c>
      <c r="AK670" s="94">
        <f t="shared" si="1022"/>
        <v>135943</v>
      </c>
      <c r="AL670" s="94">
        <f t="shared" si="1022"/>
        <v>0</v>
      </c>
      <c r="AM670" s="94">
        <f t="shared" ref="AM670:BM670" si="1023">AM672+AM678+AM690+AM743+AM753</f>
        <v>264000</v>
      </c>
      <c r="AN670" s="94">
        <f t="shared" si="1023"/>
        <v>399943</v>
      </c>
      <c r="AO670" s="94">
        <f t="shared" si="1023"/>
        <v>150947</v>
      </c>
      <c r="AP670" s="94">
        <f t="shared" si="1023"/>
        <v>0</v>
      </c>
      <c r="AQ670" s="94">
        <f t="shared" si="1023"/>
        <v>399943</v>
      </c>
      <c r="AR670" s="94">
        <f t="shared" si="1023"/>
        <v>150947</v>
      </c>
      <c r="AS670" s="94">
        <f t="shared" si="1023"/>
        <v>200060</v>
      </c>
      <c r="AT670" s="94">
        <f t="shared" si="1023"/>
        <v>600003</v>
      </c>
      <c r="AU670" s="94">
        <f t="shared" si="1023"/>
        <v>150947</v>
      </c>
      <c r="AV670" s="94">
        <f t="shared" si="1023"/>
        <v>0</v>
      </c>
      <c r="AW670" s="94">
        <f t="shared" si="1023"/>
        <v>0</v>
      </c>
      <c r="AX670" s="94">
        <f t="shared" si="1023"/>
        <v>69768</v>
      </c>
      <c r="AY670" s="94">
        <f t="shared" si="1023"/>
        <v>669771</v>
      </c>
      <c r="AZ670" s="94">
        <f t="shared" si="1023"/>
        <v>220715</v>
      </c>
      <c r="BA670" s="94">
        <f t="shared" si="1023"/>
        <v>-52</v>
      </c>
      <c r="BB670" s="94">
        <f t="shared" si="1023"/>
        <v>4239</v>
      </c>
      <c r="BC670" s="94">
        <f t="shared" si="1023"/>
        <v>-68</v>
      </c>
      <c r="BD670" s="94">
        <f t="shared" si="1023"/>
        <v>59864</v>
      </c>
      <c r="BE670" s="94">
        <f t="shared" si="1023"/>
        <v>733754</v>
      </c>
      <c r="BF670" s="94">
        <f t="shared" si="1023"/>
        <v>280579</v>
      </c>
      <c r="BG670" s="94">
        <f t="shared" si="1023"/>
        <v>1998</v>
      </c>
      <c r="BH670" s="94">
        <f t="shared" si="1023"/>
        <v>-72</v>
      </c>
      <c r="BI670" s="94">
        <f t="shared" si="1023"/>
        <v>0</v>
      </c>
      <c r="BJ670" s="94">
        <f t="shared" si="1023"/>
        <v>0</v>
      </c>
      <c r="BK670" s="94">
        <f t="shared" si="1023"/>
        <v>61232</v>
      </c>
      <c r="BL670" s="94">
        <f t="shared" si="1023"/>
        <v>796912</v>
      </c>
      <c r="BM670" s="94">
        <f t="shared" si="1023"/>
        <v>341811</v>
      </c>
      <c r="BN670" s="94">
        <f t="shared" ref="BN670:BS670" si="1024">BN672+BN678+BN690+BN743+BN753</f>
        <v>0</v>
      </c>
      <c r="BO670" s="94">
        <f t="shared" si="1024"/>
        <v>3073</v>
      </c>
      <c r="BP670" s="94">
        <f t="shared" si="1024"/>
        <v>1035</v>
      </c>
      <c r="BQ670" s="94">
        <f t="shared" si="1024"/>
        <v>54124</v>
      </c>
      <c r="BR670" s="94">
        <f t="shared" si="1024"/>
        <v>855144</v>
      </c>
      <c r="BS670" s="94">
        <f t="shared" si="1024"/>
        <v>395935</v>
      </c>
      <c r="BT670" s="94">
        <f t="shared" ref="BT670:BZ670" si="1025">BT672+BT678+BT690+BT743+BT753</f>
        <v>-133847</v>
      </c>
      <c r="BU670" s="94">
        <f>BU672+BU678+BU690+BU743+BU753</f>
        <v>712</v>
      </c>
      <c r="BV670" s="94">
        <f>BV672+BV678+BV690+BV743+BV753</f>
        <v>-66</v>
      </c>
      <c r="BW670" s="94">
        <f>BW672+BW678+BW690+BW743+BW753</f>
        <v>1082</v>
      </c>
      <c r="BX670" s="94">
        <f>BX672+BX678+BX690+BX743+BX753</f>
        <v>55401</v>
      </c>
      <c r="BY670" s="94">
        <f t="shared" si="1025"/>
        <v>778426</v>
      </c>
      <c r="BZ670" s="94">
        <f t="shared" si="1025"/>
        <v>451336</v>
      </c>
      <c r="CA670" s="94">
        <f t="shared" ref="CA670:CP670" si="1026">CA672+CA678+CA690+CA743+CA753</f>
        <v>-4794</v>
      </c>
      <c r="CB670" s="94">
        <f t="shared" si="1026"/>
        <v>0</v>
      </c>
      <c r="CC670" s="94">
        <f t="shared" si="1026"/>
        <v>-11064</v>
      </c>
      <c r="CD670" s="94">
        <f>CD672+CD678+CD690+CD743+CD753</f>
        <v>24</v>
      </c>
      <c r="CE670" s="94">
        <f t="shared" si="1026"/>
        <v>0</v>
      </c>
      <c r="CF670" s="94">
        <f t="shared" si="1026"/>
        <v>762592</v>
      </c>
      <c r="CG670" s="94">
        <f t="shared" si="1026"/>
        <v>451336</v>
      </c>
      <c r="CH670" s="94">
        <f t="shared" si="1026"/>
        <v>0</v>
      </c>
      <c r="CI670" s="94">
        <f t="shared" si="1026"/>
        <v>-49</v>
      </c>
      <c r="CJ670" s="94">
        <f t="shared" si="1026"/>
        <v>-5560</v>
      </c>
      <c r="CK670" s="94">
        <f t="shared" si="1026"/>
        <v>-32</v>
      </c>
      <c r="CL670" s="94">
        <f t="shared" si="1026"/>
        <v>0</v>
      </c>
      <c r="CM670" s="94">
        <f t="shared" si="1026"/>
        <v>4101</v>
      </c>
      <c r="CN670" s="94">
        <f t="shared" si="1026"/>
        <v>702161</v>
      </c>
      <c r="CO670" s="94">
        <f t="shared" si="1026"/>
        <v>1463213</v>
      </c>
      <c r="CP670" s="94">
        <f t="shared" si="1026"/>
        <v>1153497</v>
      </c>
      <c r="CQ670" s="94">
        <f t="shared" ref="CQ670:CX670" si="1027">CQ672+CQ678+CQ690+CQ743+CQ753</f>
        <v>0</v>
      </c>
      <c r="CR670" s="94">
        <f t="shared" si="1027"/>
        <v>0</v>
      </c>
      <c r="CS670" s="94">
        <f t="shared" si="1027"/>
        <v>-498</v>
      </c>
      <c r="CT670" s="94">
        <f t="shared" si="1027"/>
        <v>0</v>
      </c>
      <c r="CU670" s="94">
        <f t="shared" si="1027"/>
        <v>4829</v>
      </c>
      <c r="CV670" s="94">
        <f t="shared" si="1027"/>
        <v>28156</v>
      </c>
      <c r="CW670" s="94">
        <f t="shared" si="1027"/>
        <v>1495700</v>
      </c>
      <c r="CX670" s="94">
        <f t="shared" si="1027"/>
        <v>1181653</v>
      </c>
      <c r="CY670" s="94">
        <f t="shared" ref="CY670:DF670" si="1028">CY672+CY678+CY690+CY743+CY753</f>
        <v>0</v>
      </c>
      <c r="CZ670" s="94">
        <f t="shared" si="1028"/>
        <v>0</v>
      </c>
      <c r="DA670" s="94">
        <f t="shared" si="1028"/>
        <v>0</v>
      </c>
      <c r="DB670" s="94">
        <f t="shared" si="1028"/>
        <v>0</v>
      </c>
      <c r="DC670" s="94">
        <f t="shared" si="1028"/>
        <v>0</v>
      </c>
      <c r="DD670" s="94">
        <f t="shared" si="1028"/>
        <v>-83</v>
      </c>
      <c r="DE670" s="94">
        <f t="shared" si="1028"/>
        <v>1495617</v>
      </c>
      <c r="DF670" s="94">
        <f t="shared" si="1028"/>
        <v>1181570</v>
      </c>
    </row>
    <row r="671" spans="1:110" s="8" customFormat="1" ht="14.25" customHeight="1">
      <c r="A671" s="42"/>
      <c r="B671" s="43"/>
      <c r="C671" s="43"/>
      <c r="D671" s="44"/>
      <c r="E671" s="4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120"/>
      <c r="AP671" s="120"/>
      <c r="AQ671" s="120"/>
      <c r="AR671" s="120"/>
      <c r="AS671" s="120"/>
      <c r="AT671" s="120"/>
      <c r="AU671" s="120"/>
      <c r="AV671" s="120"/>
      <c r="AW671" s="120"/>
      <c r="AX671" s="120"/>
      <c r="AY671" s="120"/>
      <c r="AZ671" s="120"/>
      <c r="BA671" s="120"/>
      <c r="BB671" s="120"/>
      <c r="BC671" s="120"/>
      <c r="BD671" s="120"/>
      <c r="BE671" s="120"/>
      <c r="BF671" s="120"/>
      <c r="BG671" s="122"/>
      <c r="BH671" s="122"/>
      <c r="BI671" s="122"/>
      <c r="BJ671" s="122"/>
      <c r="BK671" s="122"/>
      <c r="BL671" s="122"/>
      <c r="BM671" s="122"/>
      <c r="BN671" s="122"/>
      <c r="BO671" s="122"/>
      <c r="BP671" s="122"/>
      <c r="BQ671" s="122"/>
      <c r="BR671" s="122"/>
      <c r="BS671" s="122"/>
      <c r="BT671" s="121"/>
      <c r="BU671" s="121"/>
      <c r="BV671" s="121"/>
      <c r="BW671" s="121"/>
      <c r="BX671" s="121"/>
      <c r="BY671" s="121"/>
      <c r="BZ671" s="121"/>
      <c r="CA671" s="121"/>
      <c r="CB671" s="121"/>
      <c r="CC671" s="121"/>
      <c r="CD671" s="121"/>
      <c r="CE671" s="121"/>
      <c r="CF671" s="121"/>
      <c r="CG671" s="121"/>
      <c r="CH671" s="120"/>
      <c r="CI671" s="120"/>
      <c r="CJ671" s="120"/>
      <c r="CK671" s="120"/>
      <c r="CL671" s="120"/>
      <c r="CM671" s="120"/>
      <c r="CN671" s="120"/>
      <c r="CO671" s="120"/>
      <c r="CP671" s="120"/>
      <c r="CQ671" s="120"/>
      <c r="CR671" s="120"/>
      <c r="CS671" s="120"/>
      <c r="CT671" s="120"/>
      <c r="CU671" s="120"/>
      <c r="CV671" s="120"/>
      <c r="CW671" s="120"/>
      <c r="CX671" s="120"/>
      <c r="CY671" s="120"/>
      <c r="CZ671" s="120"/>
      <c r="DA671" s="120"/>
      <c r="DB671" s="120"/>
      <c r="DC671" s="120"/>
      <c r="DD671" s="120"/>
      <c r="DE671" s="120"/>
      <c r="DF671" s="120"/>
    </row>
    <row r="672" spans="1:110" s="8" customFormat="1" ht="20.25">
      <c r="A672" s="49" t="s">
        <v>179</v>
      </c>
      <c r="B672" s="50" t="s">
        <v>7</v>
      </c>
      <c r="C672" s="50" t="s">
        <v>134</v>
      </c>
      <c r="D672" s="44"/>
      <c r="E672" s="43"/>
      <c r="F672" s="135">
        <f t="shared" ref="F672:V673" si="1029">F673</f>
        <v>19352</v>
      </c>
      <c r="G672" s="135">
        <f t="shared" si="1029"/>
        <v>11045</v>
      </c>
      <c r="H672" s="135">
        <f t="shared" si="1029"/>
        <v>30397</v>
      </c>
      <c r="I672" s="135">
        <f t="shared" si="1029"/>
        <v>0</v>
      </c>
      <c r="J672" s="135">
        <f t="shared" si="1029"/>
        <v>36394</v>
      </c>
      <c r="K672" s="135">
        <f t="shared" si="1029"/>
        <v>0</v>
      </c>
      <c r="L672" s="135">
        <f t="shared" si="1029"/>
        <v>0</v>
      </c>
      <c r="M672" s="135">
        <f t="shared" ref="M672:U672" si="1030">M673+M675</f>
        <v>36394</v>
      </c>
      <c r="N672" s="135">
        <f t="shared" si="1030"/>
        <v>-8559</v>
      </c>
      <c r="O672" s="135">
        <f t="shared" si="1030"/>
        <v>27835</v>
      </c>
      <c r="P672" s="135">
        <f t="shared" si="1030"/>
        <v>0</v>
      </c>
      <c r="Q672" s="135">
        <f t="shared" si="1030"/>
        <v>27835</v>
      </c>
      <c r="R672" s="135">
        <f t="shared" si="1030"/>
        <v>0</v>
      </c>
      <c r="S672" s="135">
        <f t="shared" si="1030"/>
        <v>0</v>
      </c>
      <c r="T672" s="135">
        <f t="shared" si="1030"/>
        <v>27835</v>
      </c>
      <c r="U672" s="135">
        <f t="shared" si="1030"/>
        <v>27835</v>
      </c>
      <c r="V672" s="135">
        <f t="shared" ref="V672:AB672" si="1031">V673+V675</f>
        <v>0</v>
      </c>
      <c r="W672" s="135">
        <f t="shared" si="1031"/>
        <v>0</v>
      </c>
      <c r="X672" s="135">
        <f t="shared" si="1031"/>
        <v>27835</v>
      </c>
      <c r="Y672" s="135">
        <f t="shared" si="1031"/>
        <v>27835</v>
      </c>
      <c r="Z672" s="135">
        <f t="shared" si="1031"/>
        <v>0</v>
      </c>
      <c r="AA672" s="135">
        <f t="shared" si="1031"/>
        <v>27835</v>
      </c>
      <c r="AB672" s="135">
        <f t="shared" si="1031"/>
        <v>27835</v>
      </c>
      <c r="AC672" s="135">
        <f>AC673+AC675</f>
        <v>0</v>
      </c>
      <c r="AD672" s="135">
        <f>AD673+AD675</f>
        <v>0</v>
      </c>
      <c r="AE672" s="135"/>
      <c r="AF672" s="135">
        <f t="shared" ref="AF672:AK672" si="1032">AF673+AF675</f>
        <v>27835</v>
      </c>
      <c r="AG672" s="135">
        <f t="shared" si="1032"/>
        <v>0</v>
      </c>
      <c r="AH672" s="135">
        <f t="shared" si="1032"/>
        <v>27835</v>
      </c>
      <c r="AI672" s="135">
        <f t="shared" si="1032"/>
        <v>0</v>
      </c>
      <c r="AJ672" s="135">
        <f t="shared" si="1032"/>
        <v>0</v>
      </c>
      <c r="AK672" s="135">
        <f t="shared" si="1032"/>
        <v>27835</v>
      </c>
      <c r="AL672" s="135">
        <f t="shared" ref="AL672:BM672" si="1033">AL673+AL675</f>
        <v>0</v>
      </c>
      <c r="AM672" s="135">
        <f t="shared" si="1033"/>
        <v>-6358</v>
      </c>
      <c r="AN672" s="135">
        <f t="shared" si="1033"/>
        <v>21477</v>
      </c>
      <c r="AO672" s="135">
        <f t="shared" si="1033"/>
        <v>0</v>
      </c>
      <c r="AP672" s="135">
        <f t="shared" si="1033"/>
        <v>0</v>
      </c>
      <c r="AQ672" s="135">
        <f t="shared" si="1033"/>
        <v>21477</v>
      </c>
      <c r="AR672" s="135">
        <f t="shared" si="1033"/>
        <v>0</v>
      </c>
      <c r="AS672" s="135">
        <f t="shared" si="1033"/>
        <v>0</v>
      </c>
      <c r="AT672" s="135">
        <f t="shared" si="1033"/>
        <v>21477</v>
      </c>
      <c r="AU672" s="135">
        <f t="shared" si="1033"/>
        <v>0</v>
      </c>
      <c r="AV672" s="135">
        <f t="shared" si="1033"/>
        <v>0</v>
      </c>
      <c r="AW672" s="135">
        <f t="shared" si="1033"/>
        <v>0</v>
      </c>
      <c r="AX672" s="135">
        <f t="shared" si="1033"/>
        <v>0</v>
      </c>
      <c r="AY672" s="135">
        <f t="shared" si="1033"/>
        <v>21477</v>
      </c>
      <c r="AZ672" s="135">
        <f t="shared" si="1033"/>
        <v>0</v>
      </c>
      <c r="BA672" s="135">
        <f t="shared" si="1033"/>
        <v>0</v>
      </c>
      <c r="BB672" s="135">
        <f t="shared" si="1033"/>
        <v>0</v>
      </c>
      <c r="BC672" s="135">
        <f t="shared" si="1033"/>
        <v>0</v>
      </c>
      <c r="BD672" s="135">
        <f t="shared" si="1033"/>
        <v>0</v>
      </c>
      <c r="BE672" s="135">
        <f t="shared" si="1033"/>
        <v>21477</v>
      </c>
      <c r="BF672" s="135">
        <f t="shared" si="1033"/>
        <v>0</v>
      </c>
      <c r="BG672" s="135">
        <f t="shared" si="1033"/>
        <v>0</v>
      </c>
      <c r="BH672" s="135">
        <f t="shared" si="1033"/>
        <v>0</v>
      </c>
      <c r="BI672" s="135">
        <f t="shared" si="1033"/>
        <v>0</v>
      </c>
      <c r="BJ672" s="135">
        <f t="shared" si="1033"/>
        <v>0</v>
      </c>
      <c r="BK672" s="135">
        <f t="shared" si="1033"/>
        <v>0</v>
      </c>
      <c r="BL672" s="135">
        <f t="shared" si="1033"/>
        <v>21477</v>
      </c>
      <c r="BM672" s="135">
        <f t="shared" si="1033"/>
        <v>0</v>
      </c>
      <c r="BN672" s="135">
        <f t="shared" ref="BN672:BS672" si="1034">BN673+BN675</f>
        <v>0</v>
      </c>
      <c r="BO672" s="135">
        <f t="shared" si="1034"/>
        <v>0</v>
      </c>
      <c r="BP672" s="135">
        <f t="shared" si="1034"/>
        <v>0</v>
      </c>
      <c r="BQ672" s="135">
        <f t="shared" si="1034"/>
        <v>0</v>
      </c>
      <c r="BR672" s="135">
        <f t="shared" si="1034"/>
        <v>21477</v>
      </c>
      <c r="BS672" s="135">
        <f t="shared" si="1034"/>
        <v>0</v>
      </c>
      <c r="BT672" s="135">
        <f t="shared" ref="BT672:BZ672" si="1035">BT673+BT675</f>
        <v>-1943</v>
      </c>
      <c r="BU672" s="135">
        <f>BU673+BU675</f>
        <v>0</v>
      </c>
      <c r="BV672" s="135">
        <f>BV673+BV675</f>
        <v>0</v>
      </c>
      <c r="BW672" s="135">
        <f>BW673+BW675</f>
        <v>0</v>
      </c>
      <c r="BX672" s="135">
        <f>BX673+BX675</f>
        <v>0</v>
      </c>
      <c r="BY672" s="135">
        <f t="shared" si="1035"/>
        <v>19534</v>
      </c>
      <c r="BZ672" s="135">
        <f t="shared" si="1035"/>
        <v>0</v>
      </c>
      <c r="CA672" s="135">
        <f t="shared" ref="CA672:CP672" si="1036">CA673+CA675</f>
        <v>-877</v>
      </c>
      <c r="CB672" s="135">
        <f t="shared" si="1036"/>
        <v>0</v>
      </c>
      <c r="CC672" s="135">
        <f t="shared" si="1036"/>
        <v>0</v>
      </c>
      <c r="CD672" s="135">
        <f>CD673+CD675</f>
        <v>0</v>
      </c>
      <c r="CE672" s="135">
        <f t="shared" si="1036"/>
        <v>0</v>
      </c>
      <c r="CF672" s="135">
        <f t="shared" si="1036"/>
        <v>18657</v>
      </c>
      <c r="CG672" s="135">
        <f t="shared" si="1036"/>
        <v>0</v>
      </c>
      <c r="CH672" s="135">
        <f t="shared" si="1036"/>
        <v>0</v>
      </c>
      <c r="CI672" s="135">
        <f t="shared" si="1036"/>
        <v>0</v>
      </c>
      <c r="CJ672" s="135">
        <f t="shared" si="1036"/>
        <v>-478</v>
      </c>
      <c r="CK672" s="135"/>
      <c r="CL672" s="135"/>
      <c r="CM672" s="135">
        <f t="shared" si="1036"/>
        <v>0</v>
      </c>
      <c r="CN672" s="135">
        <f t="shared" si="1036"/>
        <v>0</v>
      </c>
      <c r="CO672" s="135">
        <f t="shared" si="1036"/>
        <v>18179</v>
      </c>
      <c r="CP672" s="135">
        <f t="shared" si="1036"/>
        <v>0</v>
      </c>
      <c r="CQ672" s="135">
        <f t="shared" ref="CQ672:CX672" si="1037">CQ673+CQ675</f>
        <v>-222</v>
      </c>
      <c r="CR672" s="135">
        <f t="shared" si="1037"/>
        <v>0</v>
      </c>
      <c r="CS672" s="135">
        <f t="shared" si="1037"/>
        <v>-348</v>
      </c>
      <c r="CT672" s="135">
        <f t="shared" si="1037"/>
        <v>0</v>
      </c>
      <c r="CU672" s="135">
        <f t="shared" si="1037"/>
        <v>0</v>
      </c>
      <c r="CV672" s="135">
        <f t="shared" si="1037"/>
        <v>0</v>
      </c>
      <c r="CW672" s="135">
        <f t="shared" si="1037"/>
        <v>17609</v>
      </c>
      <c r="CX672" s="135">
        <f t="shared" si="1037"/>
        <v>0</v>
      </c>
      <c r="CY672" s="135">
        <f t="shared" ref="CY672:DF672" si="1038">CY673+CY675</f>
        <v>0</v>
      </c>
      <c r="CZ672" s="135">
        <f t="shared" si="1038"/>
        <v>0</v>
      </c>
      <c r="DA672" s="135">
        <f t="shared" si="1038"/>
        <v>0</v>
      </c>
      <c r="DB672" s="135">
        <f t="shared" si="1038"/>
        <v>0</v>
      </c>
      <c r="DC672" s="135">
        <f t="shared" si="1038"/>
        <v>0</v>
      </c>
      <c r="DD672" s="135">
        <f t="shared" si="1038"/>
        <v>0</v>
      </c>
      <c r="DE672" s="135">
        <f t="shared" si="1038"/>
        <v>17609</v>
      </c>
      <c r="DF672" s="135">
        <f t="shared" si="1038"/>
        <v>0</v>
      </c>
    </row>
    <row r="673" spans="1:110" s="8" customFormat="1" ht="40.5" hidden="1" customHeight="1">
      <c r="A673" s="63" t="s">
        <v>180</v>
      </c>
      <c r="B673" s="64" t="s">
        <v>7</v>
      </c>
      <c r="C673" s="64" t="s">
        <v>134</v>
      </c>
      <c r="D673" s="112" t="s">
        <v>208</v>
      </c>
      <c r="E673" s="43"/>
      <c r="F673" s="126">
        <f t="shared" si="1029"/>
        <v>19352</v>
      </c>
      <c r="G673" s="126">
        <f t="shared" si="1029"/>
        <v>11045</v>
      </c>
      <c r="H673" s="126">
        <f t="shared" si="1029"/>
        <v>30397</v>
      </c>
      <c r="I673" s="126">
        <f t="shared" si="1029"/>
        <v>0</v>
      </c>
      <c r="J673" s="126">
        <f t="shared" si="1029"/>
        <v>36394</v>
      </c>
      <c r="K673" s="126">
        <f t="shared" si="1029"/>
        <v>0</v>
      </c>
      <c r="L673" s="126">
        <f t="shared" si="1029"/>
        <v>0</v>
      </c>
      <c r="M673" s="126">
        <f t="shared" si="1029"/>
        <v>36394</v>
      </c>
      <c r="N673" s="126">
        <f t="shared" si="1029"/>
        <v>-36394</v>
      </c>
      <c r="O673" s="126">
        <f t="shared" si="1029"/>
        <v>0</v>
      </c>
      <c r="P673" s="126">
        <f t="shared" si="1029"/>
        <v>0</v>
      </c>
      <c r="Q673" s="126">
        <f t="shared" si="1029"/>
        <v>0</v>
      </c>
      <c r="R673" s="126">
        <f t="shared" si="1029"/>
        <v>0</v>
      </c>
      <c r="S673" s="126">
        <f t="shared" si="1029"/>
        <v>0</v>
      </c>
      <c r="T673" s="126">
        <f t="shared" si="1029"/>
        <v>0</v>
      </c>
      <c r="U673" s="126">
        <f t="shared" si="1029"/>
        <v>0</v>
      </c>
      <c r="V673" s="126">
        <f t="shared" si="1029"/>
        <v>0</v>
      </c>
      <c r="W673" s="126">
        <f t="shared" ref="W673:AL673" si="1039">W674</f>
        <v>0</v>
      </c>
      <c r="X673" s="126">
        <f t="shared" si="1039"/>
        <v>0</v>
      </c>
      <c r="Y673" s="126">
        <f t="shared" si="1039"/>
        <v>0</v>
      </c>
      <c r="Z673" s="126">
        <f t="shared" si="1039"/>
        <v>0</v>
      </c>
      <c r="AA673" s="126">
        <f t="shared" si="1039"/>
        <v>0</v>
      </c>
      <c r="AB673" s="126">
        <f t="shared" si="1039"/>
        <v>0</v>
      </c>
      <c r="AC673" s="126">
        <f t="shared" si="1039"/>
        <v>0</v>
      </c>
      <c r="AD673" s="126">
        <f t="shared" si="1039"/>
        <v>0</v>
      </c>
      <c r="AE673" s="126"/>
      <c r="AF673" s="126">
        <f t="shared" si="1039"/>
        <v>0</v>
      </c>
      <c r="AG673" s="126">
        <f t="shared" si="1039"/>
        <v>0</v>
      </c>
      <c r="AH673" s="126">
        <f t="shared" si="1039"/>
        <v>0</v>
      </c>
      <c r="AI673" s="126">
        <f t="shared" si="1039"/>
        <v>0</v>
      </c>
      <c r="AJ673" s="126">
        <f t="shared" si="1039"/>
        <v>0</v>
      </c>
      <c r="AK673" s="126">
        <f t="shared" si="1039"/>
        <v>0</v>
      </c>
      <c r="AL673" s="126">
        <f t="shared" si="1039"/>
        <v>0</v>
      </c>
      <c r="AM673" s="120"/>
      <c r="AN673" s="120"/>
      <c r="AO673" s="120"/>
      <c r="AP673" s="120"/>
      <c r="AQ673" s="120"/>
      <c r="AR673" s="120"/>
      <c r="AS673" s="120"/>
      <c r="AT673" s="120"/>
      <c r="AU673" s="120"/>
      <c r="AV673" s="120"/>
      <c r="AW673" s="120"/>
      <c r="AX673" s="120"/>
      <c r="AY673" s="120"/>
      <c r="AZ673" s="120"/>
      <c r="BA673" s="120"/>
      <c r="BB673" s="120"/>
      <c r="BC673" s="120"/>
      <c r="BD673" s="120"/>
      <c r="BE673" s="120"/>
      <c r="BF673" s="120"/>
      <c r="BG673" s="122"/>
      <c r="BH673" s="122"/>
      <c r="BI673" s="122"/>
      <c r="BJ673" s="122"/>
      <c r="BK673" s="122"/>
      <c r="BL673" s="122"/>
      <c r="BM673" s="122"/>
      <c r="BN673" s="120"/>
      <c r="BO673" s="120"/>
      <c r="BP673" s="120"/>
      <c r="BQ673" s="120"/>
      <c r="BR673" s="120"/>
      <c r="BS673" s="120"/>
      <c r="BT673" s="121"/>
      <c r="BU673" s="121"/>
      <c r="BV673" s="121"/>
      <c r="BW673" s="121"/>
      <c r="BX673" s="121"/>
      <c r="BY673" s="121"/>
      <c r="BZ673" s="121"/>
      <c r="CA673" s="120"/>
      <c r="CB673" s="120"/>
      <c r="CC673" s="120"/>
      <c r="CD673" s="120"/>
      <c r="CE673" s="120"/>
      <c r="CF673" s="120"/>
      <c r="CG673" s="120"/>
      <c r="CH673" s="120"/>
      <c r="CI673" s="120"/>
      <c r="CJ673" s="120"/>
      <c r="CK673" s="120"/>
      <c r="CL673" s="120"/>
      <c r="CM673" s="120"/>
      <c r="CN673" s="120"/>
      <c r="CO673" s="120"/>
      <c r="CP673" s="120"/>
      <c r="CQ673" s="120"/>
      <c r="CR673" s="120"/>
      <c r="CS673" s="120"/>
      <c r="CT673" s="120"/>
      <c r="CU673" s="120"/>
      <c r="CV673" s="120"/>
      <c r="CW673" s="120"/>
      <c r="CX673" s="120"/>
      <c r="CY673" s="120"/>
      <c r="CZ673" s="120"/>
      <c r="DA673" s="120"/>
      <c r="DB673" s="120"/>
      <c r="DC673" s="120"/>
      <c r="DD673" s="120"/>
      <c r="DE673" s="120"/>
      <c r="DF673" s="120"/>
    </row>
    <row r="674" spans="1:110" s="8" customFormat="1" ht="20.25" hidden="1">
      <c r="A674" s="63" t="s">
        <v>14</v>
      </c>
      <c r="B674" s="64" t="s">
        <v>7</v>
      </c>
      <c r="C674" s="64" t="s">
        <v>134</v>
      </c>
      <c r="D674" s="112" t="s">
        <v>208</v>
      </c>
      <c r="E674" s="64" t="s">
        <v>21</v>
      </c>
      <c r="F674" s="55">
        <v>19352</v>
      </c>
      <c r="G674" s="55">
        <f>H674-F674</f>
        <v>11045</v>
      </c>
      <c r="H674" s="73">
        <v>30397</v>
      </c>
      <c r="I674" s="73"/>
      <c r="J674" s="73">
        <v>36394</v>
      </c>
      <c r="K674" s="131"/>
      <c r="L674" s="131"/>
      <c r="M674" s="55">
        <v>36394</v>
      </c>
      <c r="N674" s="55">
        <f>O674-M674</f>
        <v>-36394</v>
      </c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120"/>
      <c r="AN674" s="120"/>
      <c r="AO674" s="120"/>
      <c r="AP674" s="120"/>
      <c r="AQ674" s="120"/>
      <c r="AR674" s="120"/>
      <c r="AS674" s="120"/>
      <c r="AT674" s="120"/>
      <c r="AU674" s="120"/>
      <c r="AV674" s="120"/>
      <c r="AW674" s="120"/>
      <c r="AX674" s="120"/>
      <c r="AY674" s="120"/>
      <c r="AZ674" s="120"/>
      <c r="BA674" s="120"/>
      <c r="BB674" s="120"/>
      <c r="BC674" s="120"/>
      <c r="BD674" s="120"/>
      <c r="BE674" s="120"/>
      <c r="BF674" s="120"/>
      <c r="BG674" s="122"/>
      <c r="BH674" s="122"/>
      <c r="BI674" s="122"/>
      <c r="BJ674" s="122"/>
      <c r="BK674" s="122"/>
      <c r="BL674" s="122"/>
      <c r="BM674" s="122"/>
      <c r="BN674" s="120"/>
      <c r="BO674" s="120"/>
      <c r="BP674" s="120"/>
      <c r="BQ674" s="120"/>
      <c r="BR674" s="120"/>
      <c r="BS674" s="120"/>
      <c r="BT674" s="121"/>
      <c r="BU674" s="121"/>
      <c r="BV674" s="121"/>
      <c r="BW674" s="121"/>
      <c r="BX674" s="121"/>
      <c r="BY674" s="121"/>
      <c r="BZ674" s="121"/>
      <c r="CA674" s="120"/>
      <c r="CB674" s="120"/>
      <c r="CC674" s="120"/>
      <c r="CD674" s="120"/>
      <c r="CE674" s="120"/>
      <c r="CF674" s="120"/>
      <c r="CG674" s="120"/>
      <c r="CH674" s="120"/>
      <c r="CI674" s="120"/>
      <c r="CJ674" s="120"/>
      <c r="CK674" s="120"/>
      <c r="CL674" s="120"/>
      <c r="CM674" s="120"/>
      <c r="CN674" s="120"/>
      <c r="CO674" s="120"/>
      <c r="CP674" s="120"/>
      <c r="CQ674" s="120"/>
      <c r="CR674" s="120"/>
      <c r="CS674" s="120"/>
      <c r="CT674" s="120"/>
      <c r="CU674" s="120"/>
      <c r="CV674" s="120"/>
      <c r="CW674" s="120"/>
      <c r="CX674" s="120"/>
      <c r="CY674" s="120"/>
      <c r="CZ674" s="120"/>
      <c r="DA674" s="120"/>
      <c r="DB674" s="120"/>
      <c r="DC674" s="120"/>
      <c r="DD674" s="120"/>
      <c r="DE674" s="120"/>
      <c r="DF674" s="120"/>
    </row>
    <row r="675" spans="1:110" s="8" customFormat="1" ht="33.75" customHeight="1">
      <c r="A675" s="63" t="s">
        <v>180</v>
      </c>
      <c r="B675" s="64" t="s">
        <v>7</v>
      </c>
      <c r="C675" s="64" t="s">
        <v>134</v>
      </c>
      <c r="D675" s="112" t="s">
        <v>292</v>
      </c>
      <c r="E675" s="64"/>
      <c r="F675" s="55"/>
      <c r="G675" s="55"/>
      <c r="H675" s="73"/>
      <c r="I675" s="73"/>
      <c r="J675" s="73"/>
      <c r="K675" s="131"/>
      <c r="L675" s="131"/>
      <c r="M675" s="55">
        <f t="shared" ref="M675:BZ675" si="1040">M676</f>
        <v>0</v>
      </c>
      <c r="N675" s="55">
        <f t="shared" si="1040"/>
        <v>27835</v>
      </c>
      <c r="O675" s="55">
        <f t="shared" si="1040"/>
        <v>27835</v>
      </c>
      <c r="P675" s="55">
        <f t="shared" si="1040"/>
        <v>0</v>
      </c>
      <c r="Q675" s="55">
        <f t="shared" si="1040"/>
        <v>27835</v>
      </c>
      <c r="R675" s="55">
        <f t="shared" si="1040"/>
        <v>0</v>
      </c>
      <c r="S675" s="55">
        <f t="shared" si="1040"/>
        <v>0</v>
      </c>
      <c r="T675" s="55">
        <f t="shared" si="1040"/>
        <v>27835</v>
      </c>
      <c r="U675" s="55">
        <f t="shared" si="1040"/>
        <v>27835</v>
      </c>
      <c r="V675" s="55">
        <f t="shared" si="1040"/>
        <v>0</v>
      </c>
      <c r="W675" s="55">
        <f t="shared" si="1040"/>
        <v>0</v>
      </c>
      <c r="X675" s="55">
        <f t="shared" si="1040"/>
        <v>27835</v>
      </c>
      <c r="Y675" s="55">
        <f t="shared" si="1040"/>
        <v>27835</v>
      </c>
      <c r="Z675" s="55">
        <f t="shared" si="1040"/>
        <v>0</v>
      </c>
      <c r="AA675" s="55">
        <f t="shared" si="1040"/>
        <v>27835</v>
      </c>
      <c r="AB675" s="55">
        <f t="shared" si="1040"/>
        <v>27835</v>
      </c>
      <c r="AC675" s="55">
        <f t="shared" si="1040"/>
        <v>0</v>
      </c>
      <c r="AD675" s="55">
        <f t="shared" si="1040"/>
        <v>0</v>
      </c>
      <c r="AE675" s="55"/>
      <c r="AF675" s="55">
        <f t="shared" si="1040"/>
        <v>27835</v>
      </c>
      <c r="AG675" s="55">
        <f t="shared" si="1040"/>
        <v>0</v>
      </c>
      <c r="AH675" s="55">
        <f t="shared" si="1040"/>
        <v>27835</v>
      </c>
      <c r="AI675" s="55">
        <f t="shared" si="1040"/>
        <v>0</v>
      </c>
      <c r="AJ675" s="55">
        <f t="shared" si="1040"/>
        <v>0</v>
      </c>
      <c r="AK675" s="55">
        <f t="shared" si="1040"/>
        <v>27835</v>
      </c>
      <c r="AL675" s="55">
        <f t="shared" si="1040"/>
        <v>0</v>
      </c>
      <c r="AM675" s="55">
        <f t="shared" si="1040"/>
        <v>-6358</v>
      </c>
      <c r="AN675" s="55">
        <f t="shared" si="1040"/>
        <v>21477</v>
      </c>
      <c r="AO675" s="55">
        <f t="shared" si="1040"/>
        <v>0</v>
      </c>
      <c r="AP675" s="55">
        <f t="shared" si="1040"/>
        <v>0</v>
      </c>
      <c r="AQ675" s="55">
        <f t="shared" si="1040"/>
        <v>21477</v>
      </c>
      <c r="AR675" s="55">
        <f t="shared" si="1040"/>
        <v>0</v>
      </c>
      <c r="AS675" s="55">
        <f t="shared" si="1040"/>
        <v>0</v>
      </c>
      <c r="AT675" s="55">
        <f t="shared" si="1040"/>
        <v>21477</v>
      </c>
      <c r="AU675" s="55">
        <f t="shared" si="1040"/>
        <v>0</v>
      </c>
      <c r="AV675" s="55">
        <f t="shared" si="1040"/>
        <v>0</v>
      </c>
      <c r="AW675" s="55">
        <f t="shared" si="1040"/>
        <v>0</v>
      </c>
      <c r="AX675" s="55">
        <f t="shared" si="1040"/>
        <v>0</v>
      </c>
      <c r="AY675" s="55">
        <f t="shared" si="1040"/>
        <v>21477</v>
      </c>
      <c r="AZ675" s="55">
        <f t="shared" si="1040"/>
        <v>0</v>
      </c>
      <c r="BA675" s="55">
        <f t="shared" si="1040"/>
        <v>0</v>
      </c>
      <c r="BB675" s="55">
        <f t="shared" si="1040"/>
        <v>0</v>
      </c>
      <c r="BC675" s="55">
        <f t="shared" si="1040"/>
        <v>0</v>
      </c>
      <c r="BD675" s="55">
        <f t="shared" si="1040"/>
        <v>0</v>
      </c>
      <c r="BE675" s="55">
        <f t="shared" si="1040"/>
        <v>21477</v>
      </c>
      <c r="BF675" s="55">
        <f t="shared" si="1040"/>
        <v>0</v>
      </c>
      <c r="BG675" s="55">
        <f t="shared" si="1040"/>
        <v>0</v>
      </c>
      <c r="BH675" s="55">
        <f t="shared" si="1040"/>
        <v>0</v>
      </c>
      <c r="BI675" s="55">
        <f t="shared" si="1040"/>
        <v>0</v>
      </c>
      <c r="BJ675" s="55">
        <f t="shared" si="1040"/>
        <v>0</v>
      </c>
      <c r="BK675" s="55">
        <f t="shared" si="1040"/>
        <v>0</v>
      </c>
      <c r="BL675" s="55">
        <f t="shared" si="1040"/>
        <v>21477</v>
      </c>
      <c r="BM675" s="55">
        <f t="shared" si="1040"/>
        <v>0</v>
      </c>
      <c r="BN675" s="55">
        <f t="shared" si="1040"/>
        <v>0</v>
      </c>
      <c r="BO675" s="55">
        <f t="shared" si="1040"/>
        <v>0</v>
      </c>
      <c r="BP675" s="55">
        <f t="shared" si="1040"/>
        <v>0</v>
      </c>
      <c r="BQ675" s="55">
        <f t="shared" si="1040"/>
        <v>0</v>
      </c>
      <c r="BR675" s="55">
        <f t="shared" si="1040"/>
        <v>21477</v>
      </c>
      <c r="BS675" s="55">
        <f t="shared" si="1040"/>
        <v>0</v>
      </c>
      <c r="BT675" s="55">
        <f t="shared" si="1040"/>
        <v>-1943</v>
      </c>
      <c r="BU675" s="55">
        <f t="shared" si="1040"/>
        <v>0</v>
      </c>
      <c r="BV675" s="55">
        <f t="shared" si="1040"/>
        <v>0</v>
      </c>
      <c r="BW675" s="55">
        <f t="shared" si="1040"/>
        <v>0</v>
      </c>
      <c r="BX675" s="55">
        <f t="shared" si="1040"/>
        <v>0</v>
      </c>
      <c r="BY675" s="55">
        <f t="shared" si="1040"/>
        <v>19534</v>
      </c>
      <c r="BZ675" s="55">
        <f t="shared" si="1040"/>
        <v>0</v>
      </c>
      <c r="CA675" s="55">
        <f t="shared" ref="CA675:DF675" si="1041">CA676</f>
        <v>-877</v>
      </c>
      <c r="CB675" s="55">
        <f t="shared" si="1041"/>
        <v>0</v>
      </c>
      <c r="CC675" s="55">
        <f t="shared" si="1041"/>
        <v>0</v>
      </c>
      <c r="CD675" s="55">
        <f t="shared" si="1041"/>
        <v>0</v>
      </c>
      <c r="CE675" s="55">
        <f t="shared" si="1041"/>
        <v>0</v>
      </c>
      <c r="CF675" s="55">
        <f t="shared" si="1041"/>
        <v>18657</v>
      </c>
      <c r="CG675" s="55">
        <f t="shared" si="1041"/>
        <v>0</v>
      </c>
      <c r="CH675" s="55">
        <f t="shared" si="1041"/>
        <v>0</v>
      </c>
      <c r="CI675" s="55">
        <f t="shared" si="1041"/>
        <v>0</v>
      </c>
      <c r="CJ675" s="55">
        <f t="shared" si="1041"/>
        <v>-478</v>
      </c>
      <c r="CK675" s="55"/>
      <c r="CL675" s="55"/>
      <c r="CM675" s="55">
        <f t="shared" si="1041"/>
        <v>0</v>
      </c>
      <c r="CN675" s="55">
        <f t="shared" si="1041"/>
        <v>0</v>
      </c>
      <c r="CO675" s="55">
        <f t="shared" si="1041"/>
        <v>18179</v>
      </c>
      <c r="CP675" s="55">
        <f t="shared" si="1041"/>
        <v>0</v>
      </c>
      <c r="CQ675" s="55">
        <f t="shared" si="1041"/>
        <v>-222</v>
      </c>
      <c r="CR675" s="55">
        <f t="shared" si="1041"/>
        <v>0</v>
      </c>
      <c r="CS675" s="55">
        <f t="shared" si="1041"/>
        <v>-348</v>
      </c>
      <c r="CT675" s="55">
        <f t="shared" si="1041"/>
        <v>0</v>
      </c>
      <c r="CU675" s="55">
        <f t="shared" si="1041"/>
        <v>0</v>
      </c>
      <c r="CV675" s="55">
        <f t="shared" si="1041"/>
        <v>0</v>
      </c>
      <c r="CW675" s="55">
        <f t="shared" si="1041"/>
        <v>17609</v>
      </c>
      <c r="CX675" s="55">
        <f t="shared" si="1041"/>
        <v>0</v>
      </c>
      <c r="CY675" s="55">
        <f t="shared" si="1041"/>
        <v>0</v>
      </c>
      <c r="CZ675" s="55">
        <f t="shared" si="1041"/>
        <v>0</v>
      </c>
      <c r="DA675" s="55">
        <f t="shared" si="1041"/>
        <v>0</v>
      </c>
      <c r="DB675" s="55">
        <f t="shared" si="1041"/>
        <v>0</v>
      </c>
      <c r="DC675" s="55">
        <f t="shared" si="1041"/>
        <v>0</v>
      </c>
      <c r="DD675" s="55">
        <f t="shared" si="1041"/>
        <v>0</v>
      </c>
      <c r="DE675" s="55">
        <f t="shared" si="1041"/>
        <v>17609</v>
      </c>
      <c r="DF675" s="55">
        <f t="shared" si="1041"/>
        <v>0</v>
      </c>
    </row>
    <row r="676" spans="1:110" s="8" customFormat="1" ht="24" customHeight="1">
      <c r="A676" s="63" t="s">
        <v>14</v>
      </c>
      <c r="B676" s="64" t="s">
        <v>7</v>
      </c>
      <c r="C676" s="64" t="s">
        <v>134</v>
      </c>
      <c r="D676" s="112" t="s">
        <v>292</v>
      </c>
      <c r="E676" s="64" t="s">
        <v>21</v>
      </c>
      <c r="F676" s="55"/>
      <c r="G676" s="55"/>
      <c r="H676" s="73"/>
      <c r="I676" s="73"/>
      <c r="J676" s="73"/>
      <c r="K676" s="131"/>
      <c r="L676" s="131"/>
      <c r="M676" s="55"/>
      <c r="N676" s="55">
        <f>O676-M676</f>
        <v>27835</v>
      </c>
      <c r="O676" s="55">
        <v>27835</v>
      </c>
      <c r="P676" s="55"/>
      <c r="Q676" s="55">
        <v>27835</v>
      </c>
      <c r="R676" s="120"/>
      <c r="S676" s="120"/>
      <c r="T676" s="55">
        <f>O676+R676</f>
        <v>27835</v>
      </c>
      <c r="U676" s="55">
        <f>Q676+S676</f>
        <v>27835</v>
      </c>
      <c r="V676" s="120"/>
      <c r="W676" s="120"/>
      <c r="X676" s="55">
        <f>T676+V676</f>
        <v>27835</v>
      </c>
      <c r="Y676" s="55">
        <f>U676+W676</f>
        <v>27835</v>
      </c>
      <c r="Z676" s="120"/>
      <c r="AA676" s="55">
        <f>X676+Z676</f>
        <v>27835</v>
      </c>
      <c r="AB676" s="55">
        <f>Y676</f>
        <v>27835</v>
      </c>
      <c r="AC676" s="120"/>
      <c r="AD676" s="120"/>
      <c r="AE676" s="120"/>
      <c r="AF676" s="55">
        <f>AA676+AC676</f>
        <v>27835</v>
      </c>
      <c r="AG676" s="120"/>
      <c r="AH676" s="55">
        <f>AB676</f>
        <v>27835</v>
      </c>
      <c r="AI676" s="120"/>
      <c r="AJ676" s="120"/>
      <c r="AK676" s="55">
        <f>AF676+AI676</f>
        <v>27835</v>
      </c>
      <c r="AL676" s="55">
        <f>AG676</f>
        <v>0</v>
      </c>
      <c r="AM676" s="55">
        <f>AN676-AK676</f>
        <v>-6358</v>
      </c>
      <c r="AN676" s="55">
        <v>21477</v>
      </c>
      <c r="AO676" s="120"/>
      <c r="AP676" s="120"/>
      <c r="AQ676" s="55">
        <f>AN676+AP676</f>
        <v>21477</v>
      </c>
      <c r="AR676" s="55">
        <f>AO676</f>
        <v>0</v>
      </c>
      <c r="AS676" s="120"/>
      <c r="AT676" s="55">
        <f>AQ676+AS676</f>
        <v>21477</v>
      </c>
      <c r="AU676" s="56">
        <f>AR676</f>
        <v>0</v>
      </c>
      <c r="AV676" s="120"/>
      <c r="AW676" s="120"/>
      <c r="AX676" s="120"/>
      <c r="AY676" s="55">
        <f>AT676+AV676+AW676+AX676</f>
        <v>21477</v>
      </c>
      <c r="AZ676" s="55">
        <f>AU676+AX676</f>
        <v>0</v>
      </c>
      <c r="BA676" s="120"/>
      <c r="BB676" s="120"/>
      <c r="BC676" s="120"/>
      <c r="BD676" s="120"/>
      <c r="BE676" s="55">
        <f>AY676+BA676+BB676+BC676+BD676</f>
        <v>21477</v>
      </c>
      <c r="BF676" s="55">
        <f>AZ676+BD676</f>
        <v>0</v>
      </c>
      <c r="BG676" s="55"/>
      <c r="BH676" s="55"/>
      <c r="BI676" s="122"/>
      <c r="BJ676" s="122"/>
      <c r="BK676" s="122"/>
      <c r="BL676" s="55">
        <f>BE676+BG676+BH676+BI676+BJ676+BK676</f>
        <v>21477</v>
      </c>
      <c r="BM676" s="55">
        <f>BF676+BK676</f>
        <v>0</v>
      </c>
      <c r="BN676" s="120"/>
      <c r="BO676" s="120"/>
      <c r="BP676" s="120"/>
      <c r="BQ676" s="120"/>
      <c r="BR676" s="55">
        <f>BL676+BN676+BO676+BP676+BQ676</f>
        <v>21477</v>
      </c>
      <c r="BS676" s="55">
        <f>BM676+BQ676</f>
        <v>0</v>
      </c>
      <c r="BT676" s="55">
        <f>-1500-443</f>
        <v>-1943</v>
      </c>
      <c r="BU676" s="121"/>
      <c r="BV676" s="121"/>
      <c r="BW676" s="121"/>
      <c r="BX676" s="121"/>
      <c r="BY676" s="55">
        <f>BR676+BT676+BU676+BV676+BW676+BX676</f>
        <v>19534</v>
      </c>
      <c r="BZ676" s="55">
        <f>BS676+BX676</f>
        <v>0</v>
      </c>
      <c r="CA676" s="56">
        <v>-877</v>
      </c>
      <c r="CB676" s="120"/>
      <c r="CC676" s="120"/>
      <c r="CD676" s="120"/>
      <c r="CE676" s="120"/>
      <c r="CF676" s="55">
        <f>BY676+CA676+CB676+CC676+CE676</f>
        <v>18657</v>
      </c>
      <c r="CG676" s="55">
        <f>BZ676+CE676</f>
        <v>0</v>
      </c>
      <c r="CH676" s="120"/>
      <c r="CI676" s="120"/>
      <c r="CJ676" s="56">
        <v>-478</v>
      </c>
      <c r="CK676" s="56"/>
      <c r="CL676" s="56"/>
      <c r="CM676" s="120"/>
      <c r="CN676" s="120"/>
      <c r="CO676" s="55">
        <f>CF676+CH676+CI676+CJ676+CM676+CN676</f>
        <v>18179</v>
      </c>
      <c r="CP676" s="55">
        <f>CG676+CN676</f>
        <v>0</v>
      </c>
      <c r="CQ676" s="55">
        <v>-222</v>
      </c>
      <c r="CR676" s="120"/>
      <c r="CS676" s="56">
        <v>-348</v>
      </c>
      <c r="CT676" s="120"/>
      <c r="CU676" s="120"/>
      <c r="CV676" s="120"/>
      <c r="CW676" s="55">
        <f>CO676+CQ676+CR676+CS676+CT676+CU676+CV676</f>
        <v>17609</v>
      </c>
      <c r="CX676" s="55">
        <f>CP676+CV676</f>
        <v>0</v>
      </c>
      <c r="CY676" s="55"/>
      <c r="CZ676" s="120"/>
      <c r="DA676" s="120"/>
      <c r="DB676" s="120"/>
      <c r="DC676" s="120"/>
      <c r="DD676" s="120"/>
      <c r="DE676" s="55">
        <f>CW676+CY676+CZ676+DA676+DB676+DC676+DD676</f>
        <v>17609</v>
      </c>
      <c r="DF676" s="55">
        <f>CX676+DD676</f>
        <v>0</v>
      </c>
    </row>
    <row r="677" spans="1:110" s="11" customFormat="1" ht="16.5">
      <c r="A677" s="136"/>
      <c r="B677" s="137"/>
      <c r="C677" s="137"/>
      <c r="D677" s="138"/>
      <c r="E677" s="137"/>
      <c r="F677" s="83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3"/>
      <c r="AL677" s="83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2"/>
      <c r="BH677" s="82"/>
      <c r="BI677" s="82"/>
      <c r="BJ677" s="82"/>
      <c r="BK677" s="82"/>
      <c r="BL677" s="82"/>
      <c r="BM677" s="82"/>
      <c r="BN677" s="81"/>
      <c r="BO677" s="81"/>
      <c r="BP677" s="81"/>
      <c r="BQ677" s="81"/>
      <c r="BR677" s="81"/>
      <c r="BS677" s="81"/>
      <c r="BT677" s="83"/>
      <c r="BU677" s="83"/>
      <c r="BV677" s="83"/>
      <c r="BW677" s="83"/>
      <c r="BX677" s="83"/>
      <c r="BY677" s="83"/>
      <c r="BZ677" s="83"/>
      <c r="CA677" s="81"/>
      <c r="CB677" s="81"/>
      <c r="CC677" s="81"/>
      <c r="CD677" s="81"/>
      <c r="CE677" s="81"/>
      <c r="CF677" s="81"/>
      <c r="CG677" s="81"/>
      <c r="CH677" s="81"/>
      <c r="CI677" s="81"/>
      <c r="CJ677" s="81"/>
      <c r="CK677" s="81"/>
      <c r="CL677" s="81"/>
      <c r="CM677" s="81"/>
      <c r="CN677" s="81"/>
      <c r="CO677" s="81"/>
      <c r="CP677" s="81"/>
      <c r="CQ677" s="81"/>
      <c r="CR677" s="81"/>
      <c r="CS677" s="81"/>
      <c r="CT677" s="81"/>
      <c r="CU677" s="81"/>
      <c r="CV677" s="81"/>
      <c r="CW677" s="81"/>
      <c r="CX677" s="81"/>
      <c r="CY677" s="81"/>
      <c r="CZ677" s="81"/>
      <c r="DA677" s="81"/>
      <c r="DB677" s="81"/>
      <c r="DC677" s="81"/>
      <c r="DD677" s="81"/>
      <c r="DE677" s="81"/>
      <c r="DF677" s="81"/>
    </row>
    <row r="678" spans="1:110" s="12" customFormat="1" ht="18.75">
      <c r="A678" s="49" t="s">
        <v>120</v>
      </c>
      <c r="B678" s="50" t="s">
        <v>7</v>
      </c>
      <c r="C678" s="50" t="s">
        <v>135</v>
      </c>
      <c r="D678" s="61"/>
      <c r="E678" s="50"/>
      <c r="F678" s="62">
        <f t="shared" ref="F678:V679" si="1042">F679</f>
        <v>73125</v>
      </c>
      <c r="G678" s="62">
        <f t="shared" si="1042"/>
        <v>10774</v>
      </c>
      <c r="H678" s="62">
        <f t="shared" si="1042"/>
        <v>83899</v>
      </c>
      <c r="I678" s="62">
        <f t="shared" si="1042"/>
        <v>0</v>
      </c>
      <c r="J678" s="62">
        <f t="shared" si="1042"/>
        <v>88784</v>
      </c>
      <c r="K678" s="62">
        <f t="shared" si="1042"/>
        <v>0</v>
      </c>
      <c r="L678" s="62">
        <f t="shared" si="1042"/>
        <v>0</v>
      </c>
      <c r="M678" s="62">
        <f t="shared" ref="M678:U678" si="1043">M679+M681</f>
        <v>88784</v>
      </c>
      <c r="N678" s="62">
        <f t="shared" si="1043"/>
        <v>-36519</v>
      </c>
      <c r="O678" s="62">
        <f t="shared" si="1043"/>
        <v>52265</v>
      </c>
      <c r="P678" s="62">
        <f t="shared" si="1043"/>
        <v>0</v>
      </c>
      <c r="Q678" s="62">
        <f t="shared" si="1043"/>
        <v>52346</v>
      </c>
      <c r="R678" s="62">
        <f t="shared" si="1043"/>
        <v>0</v>
      </c>
      <c r="S678" s="62">
        <f t="shared" si="1043"/>
        <v>0</v>
      </c>
      <c r="T678" s="62">
        <f t="shared" si="1043"/>
        <v>52265</v>
      </c>
      <c r="U678" s="62">
        <f t="shared" si="1043"/>
        <v>52346</v>
      </c>
      <c r="V678" s="62">
        <f t="shared" ref="V678:AB678" si="1044">V679+V681</f>
        <v>0</v>
      </c>
      <c r="W678" s="62">
        <f t="shared" si="1044"/>
        <v>0</v>
      </c>
      <c r="X678" s="62">
        <f t="shared" si="1044"/>
        <v>52265</v>
      </c>
      <c r="Y678" s="62">
        <f t="shared" si="1044"/>
        <v>52346</v>
      </c>
      <c r="Z678" s="62">
        <f t="shared" si="1044"/>
        <v>0</v>
      </c>
      <c r="AA678" s="62">
        <f t="shared" si="1044"/>
        <v>52265</v>
      </c>
      <c r="AB678" s="62">
        <f t="shared" si="1044"/>
        <v>52346</v>
      </c>
      <c r="AC678" s="62">
        <f>AC679+AC681</f>
        <v>0</v>
      </c>
      <c r="AD678" s="62">
        <f>AD679+AD681</f>
        <v>0</v>
      </c>
      <c r="AE678" s="62"/>
      <c r="AF678" s="62">
        <f t="shared" ref="AF678:AL678" si="1045">AF679+AF681</f>
        <v>52265</v>
      </c>
      <c r="AG678" s="62">
        <f t="shared" si="1045"/>
        <v>0</v>
      </c>
      <c r="AH678" s="62">
        <f t="shared" si="1045"/>
        <v>52346</v>
      </c>
      <c r="AI678" s="62">
        <f t="shared" si="1045"/>
        <v>0</v>
      </c>
      <c r="AJ678" s="62">
        <f t="shared" si="1045"/>
        <v>0</v>
      </c>
      <c r="AK678" s="62">
        <f t="shared" si="1045"/>
        <v>52265</v>
      </c>
      <c r="AL678" s="62">
        <f t="shared" si="1045"/>
        <v>0</v>
      </c>
      <c r="AM678" s="62">
        <f t="shared" ref="AM678:BF678" si="1046">AM679+AM681+AM685+AM687</f>
        <v>76107</v>
      </c>
      <c r="AN678" s="62">
        <f t="shared" si="1046"/>
        <v>128372</v>
      </c>
      <c r="AO678" s="62">
        <f t="shared" si="1046"/>
        <v>44822</v>
      </c>
      <c r="AP678" s="62">
        <f t="shared" si="1046"/>
        <v>0</v>
      </c>
      <c r="AQ678" s="62">
        <f t="shared" si="1046"/>
        <v>128372</v>
      </c>
      <c r="AR678" s="62">
        <f t="shared" si="1046"/>
        <v>44822</v>
      </c>
      <c r="AS678" s="62">
        <f t="shared" si="1046"/>
        <v>0</v>
      </c>
      <c r="AT678" s="62">
        <f t="shared" si="1046"/>
        <v>128372</v>
      </c>
      <c r="AU678" s="62">
        <f t="shared" si="1046"/>
        <v>44822</v>
      </c>
      <c r="AV678" s="62">
        <f t="shared" si="1046"/>
        <v>0</v>
      </c>
      <c r="AW678" s="62">
        <f t="shared" si="1046"/>
        <v>0</v>
      </c>
      <c r="AX678" s="62">
        <f t="shared" si="1046"/>
        <v>-15733</v>
      </c>
      <c r="AY678" s="62">
        <f t="shared" si="1046"/>
        <v>112639</v>
      </c>
      <c r="AZ678" s="62">
        <f t="shared" si="1046"/>
        <v>29089</v>
      </c>
      <c r="BA678" s="62">
        <f t="shared" si="1046"/>
        <v>-52</v>
      </c>
      <c r="BB678" s="62">
        <f t="shared" si="1046"/>
        <v>4239</v>
      </c>
      <c r="BC678" s="62">
        <f t="shared" si="1046"/>
        <v>-613</v>
      </c>
      <c r="BD678" s="62">
        <f t="shared" si="1046"/>
        <v>0</v>
      </c>
      <c r="BE678" s="62">
        <f t="shared" si="1046"/>
        <v>116213</v>
      </c>
      <c r="BF678" s="62">
        <f t="shared" si="1046"/>
        <v>29089</v>
      </c>
      <c r="BG678" s="62">
        <f>BG679+BG681+BG683+BG685+BG687</f>
        <v>2398</v>
      </c>
      <c r="BH678" s="62">
        <f t="shared" ref="BH678:BS678" si="1047">BH679+BH681+BH683+BH685+BH687</f>
        <v>-62</v>
      </c>
      <c r="BI678" s="62">
        <f t="shared" si="1047"/>
        <v>0</v>
      </c>
      <c r="BJ678" s="62">
        <f t="shared" si="1047"/>
        <v>0</v>
      </c>
      <c r="BK678" s="62">
        <f t="shared" si="1047"/>
        <v>1115</v>
      </c>
      <c r="BL678" s="62">
        <f t="shared" si="1047"/>
        <v>119664</v>
      </c>
      <c r="BM678" s="62">
        <f t="shared" si="1047"/>
        <v>30204</v>
      </c>
      <c r="BN678" s="62">
        <f t="shared" si="1047"/>
        <v>0</v>
      </c>
      <c r="BO678" s="62">
        <f t="shared" si="1047"/>
        <v>2873</v>
      </c>
      <c r="BP678" s="62">
        <f t="shared" si="1047"/>
        <v>1035</v>
      </c>
      <c r="BQ678" s="62">
        <f t="shared" si="1047"/>
        <v>51700</v>
      </c>
      <c r="BR678" s="62">
        <f t="shared" si="1047"/>
        <v>175272</v>
      </c>
      <c r="BS678" s="62">
        <f t="shared" si="1047"/>
        <v>81904</v>
      </c>
      <c r="BT678" s="62">
        <f t="shared" ref="BT678:DF678" si="1048">BT679+BT681+BT683+BT685+BT687</f>
        <v>-367</v>
      </c>
      <c r="BU678" s="62">
        <f>BU679+BU681+BU683+BU685+BU687</f>
        <v>0</v>
      </c>
      <c r="BV678" s="62">
        <f>BV679+BV681+BV683+BV685+BV687</f>
        <v>-54</v>
      </c>
      <c r="BW678" s="62">
        <f>BW679+BW681+BW683+BW685+BW687</f>
        <v>1082</v>
      </c>
      <c r="BX678" s="62">
        <f>BX679+BX681+BX683+BX685+BX687</f>
        <v>0</v>
      </c>
      <c r="BY678" s="62">
        <f t="shared" si="1048"/>
        <v>175933</v>
      </c>
      <c r="BZ678" s="62">
        <f t="shared" si="1048"/>
        <v>81904</v>
      </c>
      <c r="CA678" s="62">
        <f t="shared" si="1048"/>
        <v>0</v>
      </c>
      <c r="CB678" s="62">
        <f t="shared" si="1048"/>
        <v>0</v>
      </c>
      <c r="CC678" s="62">
        <f t="shared" si="1048"/>
        <v>-221</v>
      </c>
      <c r="CD678" s="62">
        <f>CD679+CD681+CD683+CD685+CD687</f>
        <v>24</v>
      </c>
      <c r="CE678" s="62">
        <f t="shared" si="1048"/>
        <v>0</v>
      </c>
      <c r="CF678" s="62">
        <f t="shared" si="1048"/>
        <v>175736</v>
      </c>
      <c r="CG678" s="62">
        <f t="shared" si="1048"/>
        <v>81904</v>
      </c>
      <c r="CH678" s="62">
        <f t="shared" si="1048"/>
        <v>0</v>
      </c>
      <c r="CI678" s="62">
        <f t="shared" si="1048"/>
        <v>-49</v>
      </c>
      <c r="CJ678" s="62">
        <f t="shared" si="1048"/>
        <v>-105</v>
      </c>
      <c r="CK678" s="62">
        <f>CK679+CK681+CK683+CK685+CK687</f>
        <v>-32</v>
      </c>
      <c r="CL678" s="62">
        <f>CL679+CL681+CL683+CL685+CL687</f>
        <v>0</v>
      </c>
      <c r="CM678" s="62">
        <f t="shared" si="1048"/>
        <v>670</v>
      </c>
      <c r="CN678" s="62">
        <f t="shared" si="1048"/>
        <v>312</v>
      </c>
      <c r="CO678" s="62">
        <f t="shared" si="1048"/>
        <v>176532</v>
      </c>
      <c r="CP678" s="62">
        <f t="shared" si="1048"/>
        <v>82216</v>
      </c>
      <c r="CQ678" s="62">
        <f t="shared" si="1048"/>
        <v>0</v>
      </c>
      <c r="CR678" s="62">
        <f t="shared" si="1048"/>
        <v>0</v>
      </c>
      <c r="CS678" s="62">
        <f t="shared" si="1048"/>
        <v>0</v>
      </c>
      <c r="CT678" s="62">
        <f t="shared" si="1048"/>
        <v>0</v>
      </c>
      <c r="CU678" s="62">
        <f t="shared" si="1048"/>
        <v>0</v>
      </c>
      <c r="CV678" s="62">
        <f t="shared" si="1048"/>
        <v>193</v>
      </c>
      <c r="CW678" s="62">
        <f t="shared" si="1048"/>
        <v>176725</v>
      </c>
      <c r="CX678" s="62">
        <f t="shared" si="1048"/>
        <v>82409</v>
      </c>
      <c r="CY678" s="62">
        <f t="shared" si="1048"/>
        <v>0</v>
      </c>
      <c r="CZ678" s="62">
        <f t="shared" si="1048"/>
        <v>0</v>
      </c>
      <c r="DA678" s="62">
        <f t="shared" si="1048"/>
        <v>0</v>
      </c>
      <c r="DB678" s="62">
        <f t="shared" si="1048"/>
        <v>0</v>
      </c>
      <c r="DC678" s="62">
        <f t="shared" si="1048"/>
        <v>0</v>
      </c>
      <c r="DD678" s="62">
        <f t="shared" si="1048"/>
        <v>0</v>
      </c>
      <c r="DE678" s="62">
        <f t="shared" si="1048"/>
        <v>176725</v>
      </c>
      <c r="DF678" s="62">
        <f t="shared" si="1048"/>
        <v>82409</v>
      </c>
    </row>
    <row r="679" spans="1:110" ht="24" hidden="1" customHeight="1">
      <c r="A679" s="63" t="s">
        <v>121</v>
      </c>
      <c r="B679" s="64" t="s">
        <v>7</v>
      </c>
      <c r="C679" s="64" t="s">
        <v>135</v>
      </c>
      <c r="D679" s="65" t="s">
        <v>11</v>
      </c>
      <c r="E679" s="64"/>
      <c r="F679" s="66">
        <f t="shared" si="1042"/>
        <v>73125</v>
      </c>
      <c r="G679" s="66">
        <f t="shared" si="1042"/>
        <v>10774</v>
      </c>
      <c r="H679" s="66">
        <f t="shared" si="1042"/>
        <v>83899</v>
      </c>
      <c r="I679" s="66">
        <f t="shared" si="1042"/>
        <v>0</v>
      </c>
      <c r="J679" s="66">
        <f t="shared" si="1042"/>
        <v>88784</v>
      </c>
      <c r="K679" s="66">
        <f t="shared" si="1042"/>
        <v>0</v>
      </c>
      <c r="L679" s="66">
        <f t="shared" si="1042"/>
        <v>0</v>
      </c>
      <c r="M679" s="66">
        <f t="shared" si="1042"/>
        <v>88784</v>
      </c>
      <c r="N679" s="66">
        <f t="shared" si="1042"/>
        <v>-88784</v>
      </c>
      <c r="O679" s="66">
        <f t="shared" si="1042"/>
        <v>0</v>
      </c>
      <c r="P679" s="66">
        <f t="shared" si="1042"/>
        <v>0</v>
      </c>
      <c r="Q679" s="66">
        <f t="shared" si="1042"/>
        <v>0</v>
      </c>
      <c r="R679" s="66">
        <f t="shared" si="1042"/>
        <v>0</v>
      </c>
      <c r="S679" s="66">
        <f t="shared" si="1042"/>
        <v>0</v>
      </c>
      <c r="T679" s="66">
        <f t="shared" si="1042"/>
        <v>0</v>
      </c>
      <c r="U679" s="66">
        <f t="shared" si="1042"/>
        <v>0</v>
      </c>
      <c r="V679" s="66">
        <f t="shared" si="1042"/>
        <v>0</v>
      </c>
      <c r="W679" s="66">
        <f t="shared" ref="W679:AL679" si="1049">W680</f>
        <v>0</v>
      </c>
      <c r="X679" s="66">
        <f t="shared" si="1049"/>
        <v>0</v>
      </c>
      <c r="Y679" s="66">
        <f t="shared" si="1049"/>
        <v>0</v>
      </c>
      <c r="Z679" s="66">
        <f t="shared" si="1049"/>
        <v>0</v>
      </c>
      <c r="AA679" s="66">
        <f t="shared" si="1049"/>
        <v>0</v>
      </c>
      <c r="AB679" s="66">
        <f t="shared" si="1049"/>
        <v>0</v>
      </c>
      <c r="AC679" s="66">
        <f t="shared" si="1049"/>
        <v>0</v>
      </c>
      <c r="AD679" s="66">
        <f t="shared" si="1049"/>
        <v>0</v>
      </c>
      <c r="AE679" s="66"/>
      <c r="AF679" s="66">
        <f t="shared" si="1049"/>
        <v>0</v>
      </c>
      <c r="AG679" s="66">
        <f t="shared" si="1049"/>
        <v>0</v>
      </c>
      <c r="AH679" s="66">
        <f t="shared" si="1049"/>
        <v>0</v>
      </c>
      <c r="AI679" s="66">
        <f t="shared" si="1049"/>
        <v>0</v>
      </c>
      <c r="AJ679" s="66">
        <f t="shared" si="1049"/>
        <v>0</v>
      </c>
      <c r="AK679" s="66">
        <f t="shared" si="1049"/>
        <v>0</v>
      </c>
      <c r="AL679" s="66">
        <f t="shared" si="1049"/>
        <v>0</v>
      </c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38"/>
      <c r="BH679" s="38"/>
      <c r="BI679" s="38"/>
      <c r="BJ679" s="38"/>
      <c r="BK679" s="38"/>
      <c r="BL679" s="38"/>
      <c r="BM679" s="38"/>
      <c r="BN679" s="40"/>
      <c r="BO679" s="40"/>
      <c r="BP679" s="40"/>
      <c r="BQ679" s="40"/>
      <c r="BR679" s="40"/>
      <c r="BS679" s="40"/>
      <c r="BT679" s="41"/>
      <c r="BU679" s="41"/>
      <c r="BV679" s="41"/>
      <c r="BW679" s="41"/>
      <c r="BX679" s="41"/>
      <c r="BY679" s="41"/>
      <c r="BZ679" s="41"/>
      <c r="CA679" s="40"/>
      <c r="CB679" s="40"/>
      <c r="CC679" s="40"/>
      <c r="CD679" s="40"/>
      <c r="CE679" s="40"/>
      <c r="CF679" s="40"/>
      <c r="CG679" s="40"/>
      <c r="CH679" s="40"/>
      <c r="CI679" s="40"/>
      <c r="CJ679" s="40"/>
      <c r="CK679" s="40"/>
      <c r="CL679" s="40"/>
      <c r="CM679" s="40"/>
      <c r="CN679" s="40"/>
      <c r="CO679" s="40"/>
      <c r="CP679" s="40"/>
      <c r="CQ679" s="40"/>
      <c r="CR679" s="40"/>
      <c r="CS679" s="40"/>
      <c r="CT679" s="40"/>
      <c r="CU679" s="40"/>
      <c r="CV679" s="40"/>
      <c r="CW679" s="40"/>
      <c r="CX679" s="40"/>
      <c r="CY679" s="40"/>
      <c r="CZ679" s="40"/>
      <c r="DA679" s="40"/>
      <c r="DB679" s="40"/>
      <c r="DC679" s="40"/>
      <c r="DD679" s="40"/>
      <c r="DE679" s="40"/>
      <c r="DF679" s="40"/>
    </row>
    <row r="680" spans="1:110" s="10" customFormat="1" ht="39" hidden="1" customHeight="1">
      <c r="A680" s="63" t="s">
        <v>136</v>
      </c>
      <c r="B680" s="64" t="s">
        <v>7</v>
      </c>
      <c r="C680" s="64" t="s">
        <v>135</v>
      </c>
      <c r="D680" s="65" t="s">
        <v>11</v>
      </c>
      <c r="E680" s="64" t="s">
        <v>137</v>
      </c>
      <c r="F680" s="55">
        <v>73125</v>
      </c>
      <c r="G680" s="55">
        <f>H680-F680</f>
        <v>10774</v>
      </c>
      <c r="H680" s="55">
        <f>35145+21900+24226+2512+200-47-37</f>
        <v>83899</v>
      </c>
      <c r="I680" s="55"/>
      <c r="J680" s="55">
        <f>37712+24006+24226+2690+240-39-51</f>
        <v>88784</v>
      </c>
      <c r="K680" s="85"/>
      <c r="L680" s="85"/>
      <c r="M680" s="55">
        <v>88784</v>
      </c>
      <c r="N680" s="55">
        <f>O680-M680</f>
        <v>-88784</v>
      </c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  <c r="BD680" s="85"/>
      <c r="BE680" s="85"/>
      <c r="BF680" s="85"/>
      <c r="BG680" s="86"/>
      <c r="BH680" s="86"/>
      <c r="BI680" s="86"/>
      <c r="BJ680" s="86"/>
      <c r="BK680" s="86"/>
      <c r="BL680" s="86"/>
      <c r="BM680" s="86"/>
      <c r="BN680" s="85"/>
      <c r="BO680" s="85"/>
      <c r="BP680" s="85"/>
      <c r="BQ680" s="85"/>
      <c r="BR680" s="85"/>
      <c r="BS680" s="85"/>
      <c r="BT680" s="87"/>
      <c r="BU680" s="87"/>
      <c r="BV680" s="87"/>
      <c r="BW680" s="87"/>
      <c r="BX680" s="87"/>
      <c r="BY680" s="87"/>
      <c r="BZ680" s="87"/>
      <c r="CA680" s="85"/>
      <c r="CB680" s="85"/>
      <c r="CC680" s="85"/>
      <c r="CD680" s="85"/>
      <c r="CE680" s="85"/>
      <c r="CF680" s="85"/>
      <c r="CG680" s="85"/>
      <c r="CH680" s="85"/>
      <c r="CI680" s="85"/>
      <c r="CJ680" s="85"/>
      <c r="CK680" s="85"/>
      <c r="CL680" s="85"/>
      <c r="CM680" s="85"/>
      <c r="CN680" s="85"/>
      <c r="CO680" s="85"/>
      <c r="CP680" s="85"/>
      <c r="CQ680" s="85"/>
      <c r="CR680" s="85"/>
      <c r="CS680" s="85"/>
      <c r="CT680" s="85"/>
      <c r="CU680" s="85"/>
      <c r="CV680" s="85"/>
      <c r="CW680" s="85"/>
      <c r="CX680" s="85"/>
      <c r="CY680" s="85"/>
      <c r="CZ680" s="85"/>
      <c r="DA680" s="85"/>
      <c r="DB680" s="85"/>
      <c r="DC680" s="85"/>
      <c r="DD680" s="85"/>
      <c r="DE680" s="85"/>
      <c r="DF680" s="85"/>
    </row>
    <row r="681" spans="1:110" s="10" customFormat="1" ht="25.5" customHeight="1">
      <c r="A681" s="63" t="s">
        <v>121</v>
      </c>
      <c r="B681" s="64" t="s">
        <v>7</v>
      </c>
      <c r="C681" s="64" t="s">
        <v>135</v>
      </c>
      <c r="D681" s="65" t="s">
        <v>289</v>
      </c>
      <c r="E681" s="64"/>
      <c r="F681" s="55"/>
      <c r="G681" s="55"/>
      <c r="H681" s="55"/>
      <c r="I681" s="55"/>
      <c r="J681" s="55"/>
      <c r="K681" s="85"/>
      <c r="L681" s="85"/>
      <c r="M681" s="55">
        <f t="shared" ref="M681:BZ681" si="1050">M682</f>
        <v>0</v>
      </c>
      <c r="N681" s="55">
        <f t="shared" si="1050"/>
        <v>52265</v>
      </c>
      <c r="O681" s="55">
        <f t="shared" si="1050"/>
        <v>52265</v>
      </c>
      <c r="P681" s="55">
        <f t="shared" si="1050"/>
        <v>0</v>
      </c>
      <c r="Q681" s="55">
        <f t="shared" si="1050"/>
        <v>52346</v>
      </c>
      <c r="R681" s="55">
        <f t="shared" si="1050"/>
        <v>0</v>
      </c>
      <c r="S681" s="55">
        <f t="shared" si="1050"/>
        <v>0</v>
      </c>
      <c r="T681" s="55">
        <f t="shared" si="1050"/>
        <v>52265</v>
      </c>
      <c r="U681" s="55">
        <f t="shared" si="1050"/>
        <v>52346</v>
      </c>
      <c r="V681" s="55">
        <f t="shared" si="1050"/>
        <v>0</v>
      </c>
      <c r="W681" s="55">
        <f t="shared" si="1050"/>
        <v>0</v>
      </c>
      <c r="X681" s="55">
        <f t="shared" si="1050"/>
        <v>52265</v>
      </c>
      <c r="Y681" s="55">
        <f t="shared" si="1050"/>
        <v>52346</v>
      </c>
      <c r="Z681" s="55">
        <f t="shared" si="1050"/>
        <v>0</v>
      </c>
      <c r="AA681" s="55">
        <f t="shared" si="1050"/>
        <v>52265</v>
      </c>
      <c r="AB681" s="55">
        <f t="shared" si="1050"/>
        <v>52346</v>
      </c>
      <c r="AC681" s="55">
        <f t="shared" si="1050"/>
        <v>0</v>
      </c>
      <c r="AD681" s="55">
        <f t="shared" si="1050"/>
        <v>0</v>
      </c>
      <c r="AE681" s="55"/>
      <c r="AF681" s="55">
        <f t="shared" si="1050"/>
        <v>52265</v>
      </c>
      <c r="AG681" s="55">
        <f t="shared" si="1050"/>
        <v>0</v>
      </c>
      <c r="AH681" s="55">
        <f t="shared" si="1050"/>
        <v>52346</v>
      </c>
      <c r="AI681" s="55">
        <f t="shared" si="1050"/>
        <v>0</v>
      </c>
      <c r="AJ681" s="55">
        <f t="shared" si="1050"/>
        <v>0</v>
      </c>
      <c r="AK681" s="55">
        <f t="shared" si="1050"/>
        <v>52265</v>
      </c>
      <c r="AL681" s="55">
        <f t="shared" si="1050"/>
        <v>0</v>
      </c>
      <c r="AM681" s="55">
        <f t="shared" si="1050"/>
        <v>31285</v>
      </c>
      <c r="AN681" s="55">
        <f t="shared" si="1050"/>
        <v>83550</v>
      </c>
      <c r="AO681" s="55">
        <f t="shared" si="1050"/>
        <v>0</v>
      </c>
      <c r="AP681" s="55">
        <f t="shared" si="1050"/>
        <v>0</v>
      </c>
      <c r="AQ681" s="55">
        <f t="shared" si="1050"/>
        <v>83550</v>
      </c>
      <c r="AR681" s="55">
        <f t="shared" si="1050"/>
        <v>0</v>
      </c>
      <c r="AS681" s="55">
        <f t="shared" si="1050"/>
        <v>0</v>
      </c>
      <c r="AT681" s="55">
        <f t="shared" si="1050"/>
        <v>83550</v>
      </c>
      <c r="AU681" s="55">
        <f t="shared" si="1050"/>
        <v>0</v>
      </c>
      <c r="AV681" s="55">
        <f t="shared" si="1050"/>
        <v>0</v>
      </c>
      <c r="AW681" s="55">
        <f t="shared" si="1050"/>
        <v>0</v>
      </c>
      <c r="AX681" s="55">
        <f t="shared" si="1050"/>
        <v>0</v>
      </c>
      <c r="AY681" s="55">
        <f t="shared" si="1050"/>
        <v>83550</v>
      </c>
      <c r="AZ681" s="55">
        <f t="shared" si="1050"/>
        <v>0</v>
      </c>
      <c r="BA681" s="55">
        <f t="shared" si="1050"/>
        <v>-52</v>
      </c>
      <c r="BB681" s="55">
        <f t="shared" si="1050"/>
        <v>4239</v>
      </c>
      <c r="BC681" s="55">
        <f t="shared" si="1050"/>
        <v>-613</v>
      </c>
      <c r="BD681" s="55">
        <f t="shared" si="1050"/>
        <v>0</v>
      </c>
      <c r="BE681" s="55">
        <f t="shared" si="1050"/>
        <v>87124</v>
      </c>
      <c r="BF681" s="55">
        <f t="shared" si="1050"/>
        <v>0</v>
      </c>
      <c r="BG681" s="55">
        <f t="shared" si="1050"/>
        <v>2398</v>
      </c>
      <c r="BH681" s="55">
        <f t="shared" si="1050"/>
        <v>-62</v>
      </c>
      <c r="BI681" s="55">
        <f t="shared" si="1050"/>
        <v>0</v>
      </c>
      <c r="BJ681" s="55">
        <f t="shared" si="1050"/>
        <v>0</v>
      </c>
      <c r="BK681" s="55">
        <f t="shared" si="1050"/>
        <v>0</v>
      </c>
      <c r="BL681" s="55">
        <f t="shared" si="1050"/>
        <v>89460</v>
      </c>
      <c r="BM681" s="55">
        <f t="shared" si="1050"/>
        <v>0</v>
      </c>
      <c r="BN681" s="55">
        <f t="shared" si="1050"/>
        <v>0</v>
      </c>
      <c r="BO681" s="55">
        <f t="shared" si="1050"/>
        <v>2873</v>
      </c>
      <c r="BP681" s="55">
        <f t="shared" si="1050"/>
        <v>1035</v>
      </c>
      <c r="BQ681" s="55">
        <f t="shared" si="1050"/>
        <v>0</v>
      </c>
      <c r="BR681" s="55">
        <f t="shared" si="1050"/>
        <v>93368</v>
      </c>
      <c r="BS681" s="55">
        <f t="shared" si="1050"/>
        <v>0</v>
      </c>
      <c r="BT681" s="55">
        <f t="shared" si="1050"/>
        <v>-367</v>
      </c>
      <c r="BU681" s="55">
        <f t="shared" si="1050"/>
        <v>0</v>
      </c>
      <c r="BV681" s="55">
        <f t="shared" si="1050"/>
        <v>-54</v>
      </c>
      <c r="BW681" s="55">
        <f t="shared" si="1050"/>
        <v>1082</v>
      </c>
      <c r="BX681" s="55">
        <f t="shared" si="1050"/>
        <v>0</v>
      </c>
      <c r="BY681" s="55">
        <f t="shared" si="1050"/>
        <v>94029</v>
      </c>
      <c r="BZ681" s="55">
        <f t="shared" si="1050"/>
        <v>0</v>
      </c>
      <c r="CA681" s="55">
        <f t="shared" ref="CA681:DF681" si="1051">CA682</f>
        <v>0</v>
      </c>
      <c r="CB681" s="55">
        <f t="shared" si="1051"/>
        <v>0</v>
      </c>
      <c r="CC681" s="55">
        <f t="shared" si="1051"/>
        <v>-221</v>
      </c>
      <c r="CD681" s="55">
        <f t="shared" si="1051"/>
        <v>24</v>
      </c>
      <c r="CE681" s="55">
        <f t="shared" si="1051"/>
        <v>0</v>
      </c>
      <c r="CF681" s="55">
        <f t="shared" si="1051"/>
        <v>93832</v>
      </c>
      <c r="CG681" s="55">
        <f t="shared" si="1051"/>
        <v>0</v>
      </c>
      <c r="CH681" s="55">
        <f t="shared" si="1051"/>
        <v>0</v>
      </c>
      <c r="CI681" s="55">
        <f t="shared" si="1051"/>
        <v>-49</v>
      </c>
      <c r="CJ681" s="55">
        <f t="shared" si="1051"/>
        <v>-105</v>
      </c>
      <c r="CK681" s="55">
        <f t="shared" si="1051"/>
        <v>-32</v>
      </c>
      <c r="CL681" s="55">
        <f t="shared" si="1051"/>
        <v>0</v>
      </c>
      <c r="CM681" s="55">
        <f t="shared" si="1051"/>
        <v>670</v>
      </c>
      <c r="CN681" s="55">
        <f t="shared" si="1051"/>
        <v>0</v>
      </c>
      <c r="CO681" s="55">
        <f t="shared" si="1051"/>
        <v>94316</v>
      </c>
      <c r="CP681" s="55">
        <f t="shared" si="1051"/>
        <v>0</v>
      </c>
      <c r="CQ681" s="55">
        <f t="shared" si="1051"/>
        <v>0</v>
      </c>
      <c r="CR681" s="55">
        <f t="shared" si="1051"/>
        <v>0</v>
      </c>
      <c r="CS681" s="55">
        <f t="shared" si="1051"/>
        <v>0</v>
      </c>
      <c r="CT681" s="55">
        <f t="shared" si="1051"/>
        <v>0</v>
      </c>
      <c r="CU681" s="55">
        <f t="shared" si="1051"/>
        <v>0</v>
      </c>
      <c r="CV681" s="55">
        <f t="shared" si="1051"/>
        <v>0</v>
      </c>
      <c r="CW681" s="55">
        <f t="shared" si="1051"/>
        <v>94316</v>
      </c>
      <c r="CX681" s="55">
        <f t="shared" si="1051"/>
        <v>0</v>
      </c>
      <c r="CY681" s="55">
        <f t="shared" si="1051"/>
        <v>0</v>
      </c>
      <c r="CZ681" s="55">
        <f t="shared" si="1051"/>
        <v>0</v>
      </c>
      <c r="DA681" s="55">
        <f t="shared" si="1051"/>
        <v>0</v>
      </c>
      <c r="DB681" s="55">
        <f t="shared" si="1051"/>
        <v>0</v>
      </c>
      <c r="DC681" s="55">
        <f t="shared" si="1051"/>
        <v>0</v>
      </c>
      <c r="DD681" s="55">
        <f t="shared" si="1051"/>
        <v>0</v>
      </c>
      <c r="DE681" s="55">
        <f t="shared" si="1051"/>
        <v>94316</v>
      </c>
      <c r="DF681" s="55">
        <f t="shared" si="1051"/>
        <v>0</v>
      </c>
    </row>
    <row r="682" spans="1:110" s="10" customFormat="1" ht="36.75" customHeight="1">
      <c r="A682" s="63" t="s">
        <v>136</v>
      </c>
      <c r="B682" s="64" t="s">
        <v>7</v>
      </c>
      <c r="C682" s="64" t="s">
        <v>135</v>
      </c>
      <c r="D682" s="65" t="s">
        <v>289</v>
      </c>
      <c r="E682" s="64" t="s">
        <v>137</v>
      </c>
      <c r="F682" s="55"/>
      <c r="G682" s="55"/>
      <c r="H682" s="55"/>
      <c r="I682" s="55"/>
      <c r="J682" s="55"/>
      <c r="K682" s="85"/>
      <c r="L682" s="85"/>
      <c r="M682" s="55"/>
      <c r="N682" s="55">
        <f>O682-M682</f>
        <v>52265</v>
      </c>
      <c r="O682" s="55">
        <f>10527+19774+21964</f>
        <v>52265</v>
      </c>
      <c r="P682" s="55"/>
      <c r="Q682" s="55">
        <f>10527+19813+22006</f>
        <v>52346</v>
      </c>
      <c r="R682" s="85"/>
      <c r="S682" s="85"/>
      <c r="T682" s="55">
        <f>O682+R682</f>
        <v>52265</v>
      </c>
      <c r="U682" s="55">
        <f>Q682+S682</f>
        <v>52346</v>
      </c>
      <c r="V682" s="85"/>
      <c r="W682" s="85"/>
      <c r="X682" s="55">
        <f>T682+V682</f>
        <v>52265</v>
      </c>
      <c r="Y682" s="55">
        <f>U682+W682</f>
        <v>52346</v>
      </c>
      <c r="Z682" s="85"/>
      <c r="AA682" s="55">
        <f>X682+Z682</f>
        <v>52265</v>
      </c>
      <c r="AB682" s="55">
        <f>Y682</f>
        <v>52346</v>
      </c>
      <c r="AC682" s="85"/>
      <c r="AD682" s="85"/>
      <c r="AE682" s="85"/>
      <c r="AF682" s="55">
        <f>AA682+AC682</f>
        <v>52265</v>
      </c>
      <c r="AG682" s="85"/>
      <c r="AH682" s="55">
        <f>AB682</f>
        <v>52346</v>
      </c>
      <c r="AI682" s="85"/>
      <c r="AJ682" s="85"/>
      <c r="AK682" s="55">
        <f>AF682+AI682</f>
        <v>52265</v>
      </c>
      <c r="AL682" s="55">
        <f>AG682</f>
        <v>0</v>
      </c>
      <c r="AM682" s="55">
        <f>AN682-AK682</f>
        <v>31285</v>
      </c>
      <c r="AN682" s="55">
        <f>56936-6609+28829+598+3669+127</f>
        <v>83550</v>
      </c>
      <c r="AO682" s="85"/>
      <c r="AP682" s="85"/>
      <c r="AQ682" s="55">
        <f>AN682+AP682</f>
        <v>83550</v>
      </c>
      <c r="AR682" s="55">
        <f>AO682</f>
        <v>0</v>
      </c>
      <c r="AS682" s="85"/>
      <c r="AT682" s="55">
        <f>AQ682+AS682</f>
        <v>83550</v>
      </c>
      <c r="AU682" s="56">
        <f>AR682</f>
        <v>0</v>
      </c>
      <c r="AV682" s="85"/>
      <c r="AW682" s="85"/>
      <c r="AX682" s="85"/>
      <c r="AY682" s="55">
        <f>AT682+AV682+AW682+AX682</f>
        <v>83550</v>
      </c>
      <c r="AZ682" s="55">
        <f>AU682+AX682</f>
        <v>0</v>
      </c>
      <c r="BA682" s="56">
        <v>-52</v>
      </c>
      <c r="BB682" s="55">
        <v>4239</v>
      </c>
      <c r="BC682" s="56">
        <f>15+390-1018</f>
        <v>-613</v>
      </c>
      <c r="BD682" s="85"/>
      <c r="BE682" s="55">
        <f>AY682+BA682+BB682+BC682+BD682</f>
        <v>87124</v>
      </c>
      <c r="BF682" s="55">
        <f>AZ682+BD682</f>
        <v>0</v>
      </c>
      <c r="BG682" s="55">
        <v>2398</v>
      </c>
      <c r="BH682" s="55">
        <v>-62</v>
      </c>
      <c r="BI682" s="86"/>
      <c r="BJ682" s="86"/>
      <c r="BK682" s="86"/>
      <c r="BL682" s="55">
        <f>BE682+BG682+BH682+BI682+BJ682+BK682</f>
        <v>89460</v>
      </c>
      <c r="BM682" s="55">
        <f>BF682+BK682</f>
        <v>0</v>
      </c>
      <c r="BN682" s="85"/>
      <c r="BO682" s="55">
        <f>2722+151</f>
        <v>2873</v>
      </c>
      <c r="BP682" s="55">
        <v>1035</v>
      </c>
      <c r="BQ682" s="85"/>
      <c r="BR682" s="55">
        <f>BL682+BN682+BO682+BP682+BQ682</f>
        <v>93368</v>
      </c>
      <c r="BS682" s="55">
        <f>BM682+BQ682</f>
        <v>0</v>
      </c>
      <c r="BT682" s="55">
        <f>-32-190-30-115</f>
        <v>-367</v>
      </c>
      <c r="BU682" s="55"/>
      <c r="BV682" s="55">
        <f>-26-28</f>
        <v>-54</v>
      </c>
      <c r="BW682" s="55">
        <v>1082</v>
      </c>
      <c r="BX682" s="55"/>
      <c r="BY682" s="55">
        <f>BR682+BT682+BU682+BV682+BW682+BX682</f>
        <v>94029</v>
      </c>
      <c r="BZ682" s="55">
        <f>BS682+BX682</f>
        <v>0</v>
      </c>
      <c r="CA682" s="56"/>
      <c r="CB682" s="85"/>
      <c r="CC682" s="56">
        <f>-21-200</f>
        <v>-221</v>
      </c>
      <c r="CD682" s="56">
        <f>89-65</f>
        <v>24</v>
      </c>
      <c r="CE682" s="85"/>
      <c r="CF682" s="55">
        <f>BY682+CA682+CB682+CC682+CD682+CE682</f>
        <v>93832</v>
      </c>
      <c r="CG682" s="55">
        <f>BZ682+CE682</f>
        <v>0</v>
      </c>
      <c r="CH682" s="85"/>
      <c r="CI682" s="56">
        <v>-49</v>
      </c>
      <c r="CJ682" s="56">
        <f>-75-30</f>
        <v>-105</v>
      </c>
      <c r="CK682" s="56">
        <f>-7-25</f>
        <v>-32</v>
      </c>
      <c r="CL682" s="56"/>
      <c r="CM682" s="56">
        <v>670</v>
      </c>
      <c r="CN682" s="85"/>
      <c r="CO682" s="55">
        <f>CF682+CH682+CI682+CJ682+CM682+CN682+CK682+CL682</f>
        <v>94316</v>
      </c>
      <c r="CP682" s="55">
        <f>CG682+CN682</f>
        <v>0</v>
      </c>
      <c r="CQ682" s="55"/>
      <c r="CR682" s="85"/>
      <c r="CS682" s="85"/>
      <c r="CT682" s="85"/>
      <c r="CU682" s="85"/>
      <c r="CV682" s="85"/>
      <c r="CW682" s="55">
        <f>CO682+CQ682+CR682+CS682+CT682+CU682+CV682</f>
        <v>94316</v>
      </c>
      <c r="CX682" s="55">
        <f>CP682+CV682</f>
        <v>0</v>
      </c>
      <c r="CY682" s="55"/>
      <c r="CZ682" s="85"/>
      <c r="DA682" s="85"/>
      <c r="DB682" s="85"/>
      <c r="DC682" s="85"/>
      <c r="DD682" s="85"/>
      <c r="DE682" s="55">
        <f>CW682+CY682+CZ682+DA682+DB682+DC682+DD682</f>
        <v>94316</v>
      </c>
      <c r="DF682" s="55">
        <f>CX682+DD682</f>
        <v>0</v>
      </c>
    </row>
    <row r="683" spans="1:110" s="10" customFormat="1" ht="50.25" customHeight="1">
      <c r="A683" s="63" t="s">
        <v>353</v>
      </c>
      <c r="B683" s="64" t="s">
        <v>7</v>
      </c>
      <c r="C683" s="64" t="s">
        <v>135</v>
      </c>
      <c r="D683" s="65" t="s">
        <v>447</v>
      </c>
      <c r="E683" s="64"/>
      <c r="F683" s="55"/>
      <c r="G683" s="55"/>
      <c r="H683" s="55"/>
      <c r="I683" s="55"/>
      <c r="J683" s="55"/>
      <c r="K683" s="85"/>
      <c r="L683" s="85"/>
      <c r="M683" s="55"/>
      <c r="N683" s="55"/>
      <c r="O683" s="55"/>
      <c r="P683" s="55"/>
      <c r="Q683" s="55"/>
      <c r="R683" s="85"/>
      <c r="S683" s="85"/>
      <c r="T683" s="55"/>
      <c r="U683" s="55"/>
      <c r="V683" s="85"/>
      <c r="W683" s="85"/>
      <c r="X683" s="55"/>
      <c r="Y683" s="55"/>
      <c r="Z683" s="85"/>
      <c r="AA683" s="55"/>
      <c r="AB683" s="55"/>
      <c r="AC683" s="85"/>
      <c r="AD683" s="85"/>
      <c r="AE683" s="85"/>
      <c r="AF683" s="55"/>
      <c r="AG683" s="85"/>
      <c r="AH683" s="55"/>
      <c r="AI683" s="85"/>
      <c r="AJ683" s="85"/>
      <c r="AK683" s="55"/>
      <c r="AL683" s="55"/>
      <c r="AM683" s="55"/>
      <c r="AN683" s="55"/>
      <c r="AO683" s="85"/>
      <c r="AP683" s="85"/>
      <c r="AQ683" s="55"/>
      <c r="AR683" s="55"/>
      <c r="AS683" s="85"/>
      <c r="AT683" s="55"/>
      <c r="AU683" s="56"/>
      <c r="AV683" s="85"/>
      <c r="AW683" s="85"/>
      <c r="AX683" s="85"/>
      <c r="AY683" s="55"/>
      <c r="AZ683" s="55"/>
      <c r="BA683" s="56"/>
      <c r="BB683" s="55"/>
      <c r="BC683" s="56"/>
      <c r="BD683" s="85"/>
      <c r="BE683" s="55"/>
      <c r="BF683" s="55"/>
      <c r="BG683" s="55">
        <f>BG684</f>
        <v>0</v>
      </c>
      <c r="BH683" s="55">
        <f t="shared" ref="BH683:DF683" si="1052">BH684</f>
        <v>0</v>
      </c>
      <c r="BI683" s="55">
        <f t="shared" si="1052"/>
        <v>0</v>
      </c>
      <c r="BJ683" s="55">
        <f t="shared" si="1052"/>
        <v>0</v>
      </c>
      <c r="BK683" s="55">
        <f t="shared" si="1052"/>
        <v>1074</v>
      </c>
      <c r="BL683" s="55">
        <f t="shared" si="1052"/>
        <v>1074</v>
      </c>
      <c r="BM683" s="55">
        <f t="shared" si="1052"/>
        <v>1074</v>
      </c>
      <c r="BN683" s="55">
        <f t="shared" si="1052"/>
        <v>0</v>
      </c>
      <c r="BO683" s="55">
        <f t="shared" si="1052"/>
        <v>0</v>
      </c>
      <c r="BP683" s="55">
        <f t="shared" si="1052"/>
        <v>0</v>
      </c>
      <c r="BQ683" s="55">
        <f t="shared" si="1052"/>
        <v>51700</v>
      </c>
      <c r="BR683" s="55">
        <f t="shared" si="1052"/>
        <v>52774</v>
      </c>
      <c r="BS683" s="55">
        <f t="shared" si="1052"/>
        <v>52774</v>
      </c>
      <c r="BT683" s="55">
        <f t="shared" si="1052"/>
        <v>0</v>
      </c>
      <c r="BU683" s="55">
        <f t="shared" si="1052"/>
        <v>0</v>
      </c>
      <c r="BV683" s="55">
        <f t="shared" si="1052"/>
        <v>0</v>
      </c>
      <c r="BW683" s="55">
        <f t="shared" si="1052"/>
        <v>0</v>
      </c>
      <c r="BX683" s="55">
        <f t="shared" si="1052"/>
        <v>0</v>
      </c>
      <c r="BY683" s="55">
        <f t="shared" si="1052"/>
        <v>52774</v>
      </c>
      <c r="BZ683" s="55">
        <f t="shared" si="1052"/>
        <v>52774</v>
      </c>
      <c r="CA683" s="55">
        <f t="shared" si="1052"/>
        <v>0</v>
      </c>
      <c r="CB683" s="55">
        <f t="shared" si="1052"/>
        <v>0</v>
      </c>
      <c r="CC683" s="55">
        <f t="shared" si="1052"/>
        <v>0</v>
      </c>
      <c r="CD683" s="55">
        <f t="shared" si="1052"/>
        <v>0</v>
      </c>
      <c r="CE683" s="55">
        <f t="shared" si="1052"/>
        <v>0</v>
      </c>
      <c r="CF683" s="55">
        <f t="shared" si="1052"/>
        <v>52774</v>
      </c>
      <c r="CG683" s="55">
        <f t="shared" si="1052"/>
        <v>52774</v>
      </c>
      <c r="CH683" s="55">
        <f t="shared" si="1052"/>
        <v>0</v>
      </c>
      <c r="CI683" s="55">
        <f t="shared" si="1052"/>
        <v>0</v>
      </c>
      <c r="CJ683" s="55">
        <f t="shared" si="1052"/>
        <v>0</v>
      </c>
      <c r="CK683" s="55"/>
      <c r="CL683" s="55"/>
      <c r="CM683" s="55">
        <f t="shared" si="1052"/>
        <v>0</v>
      </c>
      <c r="CN683" s="55">
        <f t="shared" si="1052"/>
        <v>0</v>
      </c>
      <c r="CO683" s="55">
        <f t="shared" si="1052"/>
        <v>52774</v>
      </c>
      <c r="CP683" s="55">
        <f t="shared" si="1052"/>
        <v>52774</v>
      </c>
      <c r="CQ683" s="55">
        <f t="shared" si="1052"/>
        <v>0</v>
      </c>
      <c r="CR683" s="55">
        <f t="shared" si="1052"/>
        <v>0</v>
      </c>
      <c r="CS683" s="55">
        <f t="shared" si="1052"/>
        <v>0</v>
      </c>
      <c r="CT683" s="55">
        <f t="shared" si="1052"/>
        <v>0</v>
      </c>
      <c r="CU683" s="55">
        <f t="shared" si="1052"/>
        <v>0</v>
      </c>
      <c r="CV683" s="55">
        <f t="shared" si="1052"/>
        <v>-5</v>
      </c>
      <c r="CW683" s="55">
        <f t="shared" si="1052"/>
        <v>52769</v>
      </c>
      <c r="CX683" s="55">
        <f t="shared" si="1052"/>
        <v>52769</v>
      </c>
      <c r="CY683" s="55">
        <f t="shared" si="1052"/>
        <v>0</v>
      </c>
      <c r="CZ683" s="55">
        <f t="shared" si="1052"/>
        <v>0</v>
      </c>
      <c r="DA683" s="55">
        <f t="shared" si="1052"/>
        <v>0</v>
      </c>
      <c r="DB683" s="55">
        <f t="shared" si="1052"/>
        <v>0</v>
      </c>
      <c r="DC683" s="55">
        <f t="shared" si="1052"/>
        <v>0</v>
      </c>
      <c r="DD683" s="55">
        <f t="shared" si="1052"/>
        <v>0</v>
      </c>
      <c r="DE683" s="55">
        <f t="shared" si="1052"/>
        <v>52769</v>
      </c>
      <c r="DF683" s="55">
        <f t="shared" si="1052"/>
        <v>52769</v>
      </c>
    </row>
    <row r="684" spans="1:110" s="10" customFormat="1" ht="36.75" customHeight="1">
      <c r="A684" s="63" t="s">
        <v>136</v>
      </c>
      <c r="B684" s="64" t="s">
        <v>7</v>
      </c>
      <c r="C684" s="64" t="s">
        <v>135</v>
      </c>
      <c r="D684" s="65" t="s">
        <v>447</v>
      </c>
      <c r="E684" s="64" t="s">
        <v>137</v>
      </c>
      <c r="F684" s="55"/>
      <c r="G684" s="55"/>
      <c r="H684" s="55"/>
      <c r="I684" s="55"/>
      <c r="J684" s="55"/>
      <c r="K684" s="85"/>
      <c r="L684" s="85"/>
      <c r="M684" s="55"/>
      <c r="N684" s="55"/>
      <c r="O684" s="55"/>
      <c r="P684" s="55"/>
      <c r="Q684" s="55"/>
      <c r="R684" s="85"/>
      <c r="S684" s="85"/>
      <c r="T684" s="55"/>
      <c r="U684" s="55"/>
      <c r="V684" s="85"/>
      <c r="W684" s="85"/>
      <c r="X684" s="55"/>
      <c r="Y684" s="55"/>
      <c r="Z684" s="85"/>
      <c r="AA684" s="55"/>
      <c r="AB684" s="55"/>
      <c r="AC684" s="85"/>
      <c r="AD684" s="85"/>
      <c r="AE684" s="85"/>
      <c r="AF684" s="55"/>
      <c r="AG684" s="85"/>
      <c r="AH684" s="55"/>
      <c r="AI684" s="85"/>
      <c r="AJ684" s="85"/>
      <c r="AK684" s="55"/>
      <c r="AL684" s="55"/>
      <c r="AM684" s="55"/>
      <c r="AN684" s="55"/>
      <c r="AO684" s="85"/>
      <c r="AP684" s="85"/>
      <c r="AQ684" s="55"/>
      <c r="AR684" s="55"/>
      <c r="AS684" s="85"/>
      <c r="AT684" s="55"/>
      <c r="AU684" s="56"/>
      <c r="AV684" s="85"/>
      <c r="AW684" s="85"/>
      <c r="AX684" s="85"/>
      <c r="AY684" s="55"/>
      <c r="AZ684" s="55"/>
      <c r="BA684" s="56"/>
      <c r="BB684" s="55"/>
      <c r="BC684" s="56"/>
      <c r="BD684" s="85"/>
      <c r="BE684" s="55"/>
      <c r="BF684" s="55"/>
      <c r="BG684" s="55"/>
      <c r="BH684" s="55"/>
      <c r="BI684" s="86"/>
      <c r="BJ684" s="86"/>
      <c r="BK684" s="55">
        <v>1074</v>
      </c>
      <c r="BL684" s="55">
        <f>BE684+BG684+BH684+BI684+BJ684+BK684</f>
        <v>1074</v>
      </c>
      <c r="BM684" s="55">
        <f>BF684+BK684</f>
        <v>1074</v>
      </c>
      <c r="BN684" s="85"/>
      <c r="BO684" s="85"/>
      <c r="BP684" s="85"/>
      <c r="BQ684" s="55">
        <v>51700</v>
      </c>
      <c r="BR684" s="55">
        <f>BL684+BN684+BO684+BP684+BQ684</f>
        <v>52774</v>
      </c>
      <c r="BS684" s="55">
        <f>BM684+BQ684</f>
        <v>52774</v>
      </c>
      <c r="BT684" s="87"/>
      <c r="BU684" s="87"/>
      <c r="BV684" s="87"/>
      <c r="BW684" s="87"/>
      <c r="BX684" s="87"/>
      <c r="BY684" s="55">
        <f>BR684+BT684+BU684+BV684+BW684+BX684</f>
        <v>52774</v>
      </c>
      <c r="BZ684" s="55">
        <f>BS684+BX684</f>
        <v>52774</v>
      </c>
      <c r="CA684" s="85"/>
      <c r="CB684" s="85"/>
      <c r="CC684" s="85"/>
      <c r="CD684" s="85"/>
      <c r="CE684" s="85"/>
      <c r="CF684" s="55">
        <f>BY684+CA684+CB684+CC684+CE684</f>
        <v>52774</v>
      </c>
      <c r="CG684" s="55">
        <f>BZ684+CE684</f>
        <v>52774</v>
      </c>
      <c r="CH684" s="85"/>
      <c r="CI684" s="85"/>
      <c r="CJ684" s="85"/>
      <c r="CK684" s="85"/>
      <c r="CL684" s="85"/>
      <c r="CM684" s="85"/>
      <c r="CN684" s="85"/>
      <c r="CO684" s="55">
        <f>CF684+CH684+CI684+CJ684+CM684+CN684</f>
        <v>52774</v>
      </c>
      <c r="CP684" s="55">
        <f>CG684+CN684</f>
        <v>52774</v>
      </c>
      <c r="CQ684" s="55"/>
      <c r="CR684" s="85"/>
      <c r="CS684" s="85"/>
      <c r="CT684" s="85"/>
      <c r="CU684" s="85"/>
      <c r="CV684" s="56">
        <v>-5</v>
      </c>
      <c r="CW684" s="55">
        <f>CO684+CQ684+CR684+CS684+CT684+CU684+CV684</f>
        <v>52769</v>
      </c>
      <c r="CX684" s="55">
        <f>CP684+CV684</f>
        <v>52769</v>
      </c>
      <c r="CY684" s="55"/>
      <c r="CZ684" s="85"/>
      <c r="DA684" s="85"/>
      <c r="DB684" s="85"/>
      <c r="DC684" s="85"/>
      <c r="DD684" s="85"/>
      <c r="DE684" s="55">
        <f>CW684+CY684+CZ684+DA684+DB684+DC684+DD684</f>
        <v>52769</v>
      </c>
      <c r="DF684" s="55">
        <f>CX684+DD684</f>
        <v>52769</v>
      </c>
    </row>
    <row r="685" spans="1:110" s="10" customFormat="1" ht="71.25" customHeight="1">
      <c r="A685" s="63" t="s">
        <v>476</v>
      </c>
      <c r="B685" s="64" t="s">
        <v>7</v>
      </c>
      <c r="C685" s="64" t="s">
        <v>135</v>
      </c>
      <c r="D685" s="65" t="s">
        <v>477</v>
      </c>
      <c r="E685" s="64"/>
      <c r="F685" s="55"/>
      <c r="G685" s="55"/>
      <c r="H685" s="55"/>
      <c r="I685" s="55"/>
      <c r="J685" s="55"/>
      <c r="K685" s="85"/>
      <c r="L685" s="85"/>
      <c r="M685" s="55"/>
      <c r="N685" s="55"/>
      <c r="O685" s="55"/>
      <c r="P685" s="55"/>
      <c r="Q685" s="55"/>
      <c r="R685" s="85"/>
      <c r="S685" s="85"/>
      <c r="T685" s="55"/>
      <c r="U685" s="55"/>
      <c r="V685" s="85"/>
      <c r="W685" s="85"/>
      <c r="X685" s="55"/>
      <c r="Y685" s="55"/>
      <c r="Z685" s="85"/>
      <c r="AA685" s="55"/>
      <c r="AB685" s="55"/>
      <c r="AC685" s="85"/>
      <c r="AD685" s="85"/>
      <c r="AE685" s="85"/>
      <c r="AF685" s="55"/>
      <c r="AG685" s="85"/>
      <c r="AH685" s="55"/>
      <c r="AI685" s="85"/>
      <c r="AJ685" s="85"/>
      <c r="AK685" s="55"/>
      <c r="AL685" s="55"/>
      <c r="AM685" s="55">
        <f t="shared" ref="AM685:CY685" si="1053">AM686</f>
        <v>38213</v>
      </c>
      <c r="AN685" s="55">
        <f t="shared" si="1053"/>
        <v>38213</v>
      </c>
      <c r="AO685" s="55">
        <f t="shared" si="1053"/>
        <v>38213</v>
      </c>
      <c r="AP685" s="55">
        <f t="shared" si="1053"/>
        <v>0</v>
      </c>
      <c r="AQ685" s="55">
        <f t="shared" si="1053"/>
        <v>38213</v>
      </c>
      <c r="AR685" s="55">
        <f t="shared" si="1053"/>
        <v>38213</v>
      </c>
      <c r="AS685" s="55">
        <f t="shared" si="1053"/>
        <v>0</v>
      </c>
      <c r="AT685" s="55">
        <f t="shared" si="1053"/>
        <v>38213</v>
      </c>
      <c r="AU685" s="55">
        <f t="shared" si="1053"/>
        <v>38213</v>
      </c>
      <c r="AV685" s="55">
        <f t="shared" si="1053"/>
        <v>0</v>
      </c>
      <c r="AW685" s="55">
        <f t="shared" si="1053"/>
        <v>0</v>
      </c>
      <c r="AX685" s="55">
        <f t="shared" si="1053"/>
        <v>-15733</v>
      </c>
      <c r="AY685" s="55">
        <f t="shared" si="1053"/>
        <v>22480</v>
      </c>
      <c r="AZ685" s="55">
        <f t="shared" si="1053"/>
        <v>22480</v>
      </c>
      <c r="BA685" s="55">
        <f t="shared" si="1053"/>
        <v>0</v>
      </c>
      <c r="BB685" s="55">
        <f t="shared" si="1053"/>
        <v>0</v>
      </c>
      <c r="BC685" s="55">
        <f t="shared" si="1053"/>
        <v>0</v>
      </c>
      <c r="BD685" s="55">
        <f t="shared" si="1053"/>
        <v>0</v>
      </c>
      <c r="BE685" s="55">
        <f t="shared" si="1053"/>
        <v>22480</v>
      </c>
      <c r="BF685" s="55">
        <f t="shared" si="1053"/>
        <v>22480</v>
      </c>
      <c r="BG685" s="55">
        <f t="shared" si="1053"/>
        <v>0</v>
      </c>
      <c r="BH685" s="55">
        <f t="shared" si="1053"/>
        <v>0</v>
      </c>
      <c r="BI685" s="55">
        <f t="shared" si="1053"/>
        <v>0</v>
      </c>
      <c r="BJ685" s="55">
        <f t="shared" si="1053"/>
        <v>0</v>
      </c>
      <c r="BK685" s="55">
        <f t="shared" si="1053"/>
        <v>41</v>
      </c>
      <c r="BL685" s="55">
        <f t="shared" si="1053"/>
        <v>22521</v>
      </c>
      <c r="BM685" s="55">
        <f t="shared" si="1053"/>
        <v>22521</v>
      </c>
      <c r="BN685" s="55">
        <f t="shared" si="1053"/>
        <v>0</v>
      </c>
      <c r="BO685" s="55">
        <f t="shared" si="1053"/>
        <v>0</v>
      </c>
      <c r="BP685" s="55">
        <f t="shared" si="1053"/>
        <v>0</v>
      </c>
      <c r="BQ685" s="55">
        <f t="shared" si="1053"/>
        <v>0</v>
      </c>
      <c r="BR685" s="55">
        <f t="shared" si="1053"/>
        <v>22521</v>
      </c>
      <c r="BS685" s="55">
        <f t="shared" si="1053"/>
        <v>22521</v>
      </c>
      <c r="BT685" s="55">
        <f t="shared" si="1053"/>
        <v>0</v>
      </c>
      <c r="BU685" s="55">
        <f t="shared" si="1053"/>
        <v>0</v>
      </c>
      <c r="BV685" s="55">
        <f t="shared" si="1053"/>
        <v>0</v>
      </c>
      <c r="BW685" s="55">
        <f t="shared" si="1053"/>
        <v>0</v>
      </c>
      <c r="BX685" s="55">
        <f t="shared" si="1053"/>
        <v>0</v>
      </c>
      <c r="BY685" s="55">
        <f t="shared" si="1053"/>
        <v>22521</v>
      </c>
      <c r="BZ685" s="55">
        <f t="shared" si="1053"/>
        <v>22521</v>
      </c>
      <c r="CA685" s="55">
        <f t="shared" si="1053"/>
        <v>0</v>
      </c>
      <c r="CB685" s="55">
        <f t="shared" si="1053"/>
        <v>0</v>
      </c>
      <c r="CC685" s="55">
        <f t="shared" si="1053"/>
        <v>0</v>
      </c>
      <c r="CD685" s="55">
        <f t="shared" si="1053"/>
        <v>0</v>
      </c>
      <c r="CE685" s="55">
        <f t="shared" si="1053"/>
        <v>0</v>
      </c>
      <c r="CF685" s="55">
        <f t="shared" si="1053"/>
        <v>22521</v>
      </c>
      <c r="CG685" s="55">
        <f t="shared" si="1053"/>
        <v>22521</v>
      </c>
      <c r="CH685" s="55">
        <f t="shared" si="1053"/>
        <v>0</v>
      </c>
      <c r="CI685" s="55">
        <f t="shared" si="1053"/>
        <v>0</v>
      </c>
      <c r="CJ685" s="55">
        <f t="shared" si="1053"/>
        <v>0</v>
      </c>
      <c r="CK685" s="55"/>
      <c r="CL685" s="55"/>
      <c r="CM685" s="55">
        <f t="shared" si="1053"/>
        <v>0</v>
      </c>
      <c r="CN685" s="55">
        <f t="shared" si="1053"/>
        <v>312</v>
      </c>
      <c r="CO685" s="55">
        <f t="shared" si="1053"/>
        <v>22833</v>
      </c>
      <c r="CP685" s="55">
        <f t="shared" si="1053"/>
        <v>22833</v>
      </c>
      <c r="CQ685" s="55">
        <f t="shared" si="1053"/>
        <v>0</v>
      </c>
      <c r="CR685" s="55">
        <f t="shared" si="1053"/>
        <v>0</v>
      </c>
      <c r="CS685" s="55">
        <f t="shared" si="1053"/>
        <v>0</v>
      </c>
      <c r="CT685" s="55">
        <f t="shared" si="1053"/>
        <v>0</v>
      </c>
      <c r="CU685" s="55">
        <f t="shared" si="1053"/>
        <v>0</v>
      </c>
      <c r="CV685" s="55">
        <f t="shared" si="1053"/>
        <v>198</v>
      </c>
      <c r="CW685" s="55">
        <f t="shared" si="1053"/>
        <v>23031</v>
      </c>
      <c r="CX685" s="55">
        <f t="shared" si="1053"/>
        <v>23031</v>
      </c>
      <c r="CY685" s="55">
        <f t="shared" si="1053"/>
        <v>0</v>
      </c>
      <c r="CZ685" s="55">
        <f t="shared" ref="CZ685:DF685" si="1054">CZ686</f>
        <v>0</v>
      </c>
      <c r="DA685" s="55">
        <f t="shared" si="1054"/>
        <v>0</v>
      </c>
      <c r="DB685" s="55">
        <f t="shared" si="1054"/>
        <v>0</v>
      </c>
      <c r="DC685" s="55">
        <f t="shared" si="1054"/>
        <v>0</v>
      </c>
      <c r="DD685" s="55">
        <f t="shared" si="1054"/>
        <v>0</v>
      </c>
      <c r="DE685" s="55">
        <f t="shared" si="1054"/>
        <v>23031</v>
      </c>
      <c r="DF685" s="55">
        <f t="shared" si="1054"/>
        <v>23031</v>
      </c>
    </row>
    <row r="686" spans="1:110" s="10" customFormat="1" ht="36" customHeight="1">
      <c r="A686" s="63" t="s">
        <v>136</v>
      </c>
      <c r="B686" s="64" t="s">
        <v>7</v>
      </c>
      <c r="C686" s="64" t="s">
        <v>135</v>
      </c>
      <c r="D686" s="65" t="s">
        <v>477</v>
      </c>
      <c r="E686" s="64" t="s">
        <v>137</v>
      </c>
      <c r="F686" s="55"/>
      <c r="G686" s="55"/>
      <c r="H686" s="55"/>
      <c r="I686" s="55"/>
      <c r="J686" s="55"/>
      <c r="K686" s="85"/>
      <c r="L686" s="85"/>
      <c r="M686" s="55"/>
      <c r="N686" s="55"/>
      <c r="O686" s="55"/>
      <c r="P686" s="55"/>
      <c r="Q686" s="55"/>
      <c r="R686" s="85"/>
      <c r="S686" s="85"/>
      <c r="T686" s="55"/>
      <c r="U686" s="55"/>
      <c r="V686" s="85"/>
      <c r="W686" s="85"/>
      <c r="X686" s="55"/>
      <c r="Y686" s="55"/>
      <c r="Z686" s="85"/>
      <c r="AA686" s="55"/>
      <c r="AB686" s="55"/>
      <c r="AC686" s="85"/>
      <c r="AD686" s="85"/>
      <c r="AE686" s="85"/>
      <c r="AF686" s="55"/>
      <c r="AG686" s="85"/>
      <c r="AH686" s="55"/>
      <c r="AI686" s="85"/>
      <c r="AJ686" s="85"/>
      <c r="AK686" s="55"/>
      <c r="AL686" s="55"/>
      <c r="AM686" s="55">
        <f>AN686-AK686</f>
        <v>38213</v>
      </c>
      <c r="AN686" s="55">
        <v>38213</v>
      </c>
      <c r="AO686" s="55">
        <v>38213</v>
      </c>
      <c r="AP686" s="85"/>
      <c r="AQ686" s="55">
        <f>AN686+AP686</f>
        <v>38213</v>
      </c>
      <c r="AR686" s="55">
        <f>AO686</f>
        <v>38213</v>
      </c>
      <c r="AS686" s="85"/>
      <c r="AT686" s="55">
        <f>AQ686+AS686</f>
        <v>38213</v>
      </c>
      <c r="AU686" s="55">
        <f>AR686</f>
        <v>38213</v>
      </c>
      <c r="AV686" s="85"/>
      <c r="AW686" s="85"/>
      <c r="AX686" s="55">
        <v>-15733</v>
      </c>
      <c r="AY686" s="55">
        <f>AT686+AV686+AW686+AX686</f>
        <v>22480</v>
      </c>
      <c r="AZ686" s="55">
        <f>AU686+AX686</f>
        <v>22480</v>
      </c>
      <c r="BA686" s="85"/>
      <c r="BB686" s="85"/>
      <c r="BC686" s="85"/>
      <c r="BD686" s="85"/>
      <c r="BE686" s="55">
        <f>AY686+BA686+BB686+BC686+BD686</f>
        <v>22480</v>
      </c>
      <c r="BF686" s="55">
        <f>AZ686+BD686</f>
        <v>22480</v>
      </c>
      <c r="BG686" s="55"/>
      <c r="BH686" s="55"/>
      <c r="BI686" s="86"/>
      <c r="BJ686" s="86"/>
      <c r="BK686" s="55">
        <v>41</v>
      </c>
      <c r="BL686" s="55">
        <f>BE686+BG686+BH686+BI686+BJ686+BK686</f>
        <v>22521</v>
      </c>
      <c r="BM686" s="55">
        <f>BF686+BK686</f>
        <v>22521</v>
      </c>
      <c r="BN686" s="85"/>
      <c r="BO686" s="85"/>
      <c r="BP686" s="85"/>
      <c r="BQ686" s="85"/>
      <c r="BR686" s="55">
        <f>BL686+BN686+BO686+BP686+BQ686</f>
        <v>22521</v>
      </c>
      <c r="BS686" s="55">
        <f>BM686+BQ686</f>
        <v>22521</v>
      </c>
      <c r="BT686" s="87"/>
      <c r="BU686" s="87"/>
      <c r="BV686" s="87"/>
      <c r="BW686" s="87"/>
      <c r="BX686" s="87"/>
      <c r="BY686" s="55">
        <f>BR686+BT686+BU686+BV686+BW686+BX686</f>
        <v>22521</v>
      </c>
      <c r="BZ686" s="55">
        <f>BS686+BX686</f>
        <v>22521</v>
      </c>
      <c r="CA686" s="85"/>
      <c r="CB686" s="85"/>
      <c r="CC686" s="85"/>
      <c r="CD686" s="85"/>
      <c r="CE686" s="85"/>
      <c r="CF686" s="55">
        <f>BY686+CA686+CB686+CC686+CE686</f>
        <v>22521</v>
      </c>
      <c r="CG686" s="55">
        <f>BZ686+CE686</f>
        <v>22521</v>
      </c>
      <c r="CH686" s="85"/>
      <c r="CI686" s="85"/>
      <c r="CJ686" s="85"/>
      <c r="CK686" s="85"/>
      <c r="CL686" s="85"/>
      <c r="CM686" s="85"/>
      <c r="CN686" s="56">
        <v>312</v>
      </c>
      <c r="CO686" s="55">
        <f>CF686+CH686+CI686+CJ686+CM686+CN686</f>
        <v>22833</v>
      </c>
      <c r="CP686" s="55">
        <f>CG686+CN686</f>
        <v>22833</v>
      </c>
      <c r="CQ686" s="55"/>
      <c r="CR686" s="85"/>
      <c r="CS686" s="85"/>
      <c r="CT686" s="85"/>
      <c r="CU686" s="85"/>
      <c r="CV686" s="56">
        <v>198</v>
      </c>
      <c r="CW686" s="55">
        <f>CO686+CQ686+CR686+CS686+CT686+CU686+CV686</f>
        <v>23031</v>
      </c>
      <c r="CX686" s="55">
        <f>CP686+CV686</f>
        <v>23031</v>
      </c>
      <c r="CY686" s="55"/>
      <c r="CZ686" s="85"/>
      <c r="DA686" s="85"/>
      <c r="DB686" s="85"/>
      <c r="DC686" s="85"/>
      <c r="DD686" s="85"/>
      <c r="DE686" s="55">
        <f>CW686+CY686+CZ686+DA686+DB686+DC686+DD686</f>
        <v>23031</v>
      </c>
      <c r="DF686" s="55">
        <f>CX686+DD686</f>
        <v>23031</v>
      </c>
    </row>
    <row r="687" spans="1:110" s="10" customFormat="1" ht="101.25" customHeight="1">
      <c r="A687" s="63" t="s">
        <v>483</v>
      </c>
      <c r="B687" s="64" t="s">
        <v>7</v>
      </c>
      <c r="C687" s="64" t="s">
        <v>135</v>
      </c>
      <c r="D687" s="65" t="s">
        <v>484</v>
      </c>
      <c r="E687" s="64"/>
      <c r="F687" s="55"/>
      <c r="G687" s="55"/>
      <c r="H687" s="55"/>
      <c r="I687" s="55"/>
      <c r="J687" s="55"/>
      <c r="K687" s="85"/>
      <c r="L687" s="85"/>
      <c r="M687" s="55"/>
      <c r="N687" s="55"/>
      <c r="O687" s="55"/>
      <c r="P687" s="55"/>
      <c r="Q687" s="55"/>
      <c r="R687" s="85"/>
      <c r="S687" s="85"/>
      <c r="T687" s="55"/>
      <c r="U687" s="55"/>
      <c r="V687" s="85"/>
      <c r="W687" s="85"/>
      <c r="X687" s="55"/>
      <c r="Y687" s="55"/>
      <c r="Z687" s="85"/>
      <c r="AA687" s="55"/>
      <c r="AB687" s="55"/>
      <c r="AC687" s="85"/>
      <c r="AD687" s="85"/>
      <c r="AE687" s="85"/>
      <c r="AF687" s="55"/>
      <c r="AG687" s="85"/>
      <c r="AH687" s="55"/>
      <c r="AI687" s="85"/>
      <c r="AJ687" s="85"/>
      <c r="AK687" s="55"/>
      <c r="AL687" s="55"/>
      <c r="AM687" s="55">
        <f t="shared" ref="AM687:CY687" si="1055">AM688</f>
        <v>6609</v>
      </c>
      <c r="AN687" s="55">
        <f t="shared" si="1055"/>
        <v>6609</v>
      </c>
      <c r="AO687" s="55">
        <f t="shared" si="1055"/>
        <v>6609</v>
      </c>
      <c r="AP687" s="55">
        <f t="shared" si="1055"/>
        <v>0</v>
      </c>
      <c r="AQ687" s="55">
        <f t="shared" si="1055"/>
        <v>6609</v>
      </c>
      <c r="AR687" s="55">
        <f t="shared" si="1055"/>
        <v>6609</v>
      </c>
      <c r="AS687" s="55">
        <f t="shared" si="1055"/>
        <v>0</v>
      </c>
      <c r="AT687" s="55">
        <f t="shared" si="1055"/>
        <v>6609</v>
      </c>
      <c r="AU687" s="55">
        <f t="shared" si="1055"/>
        <v>6609</v>
      </c>
      <c r="AV687" s="55">
        <f t="shared" si="1055"/>
        <v>0</v>
      </c>
      <c r="AW687" s="55">
        <f t="shared" si="1055"/>
        <v>0</v>
      </c>
      <c r="AX687" s="55">
        <f t="shared" si="1055"/>
        <v>0</v>
      </c>
      <c r="AY687" s="55">
        <f t="shared" si="1055"/>
        <v>6609</v>
      </c>
      <c r="AZ687" s="55">
        <f t="shared" si="1055"/>
        <v>6609</v>
      </c>
      <c r="BA687" s="55">
        <f t="shared" si="1055"/>
        <v>0</v>
      </c>
      <c r="BB687" s="55">
        <f t="shared" si="1055"/>
        <v>0</v>
      </c>
      <c r="BC687" s="55">
        <f t="shared" si="1055"/>
        <v>0</v>
      </c>
      <c r="BD687" s="55">
        <f t="shared" si="1055"/>
        <v>0</v>
      </c>
      <c r="BE687" s="55">
        <f t="shared" si="1055"/>
        <v>6609</v>
      </c>
      <c r="BF687" s="55">
        <f t="shared" si="1055"/>
        <v>6609</v>
      </c>
      <c r="BG687" s="55">
        <f t="shared" si="1055"/>
        <v>0</v>
      </c>
      <c r="BH687" s="55">
        <f t="shared" si="1055"/>
        <v>0</v>
      </c>
      <c r="BI687" s="55">
        <f t="shared" si="1055"/>
        <v>0</v>
      </c>
      <c r="BJ687" s="55">
        <f t="shared" si="1055"/>
        <v>0</v>
      </c>
      <c r="BK687" s="55">
        <f t="shared" si="1055"/>
        <v>0</v>
      </c>
      <c r="BL687" s="55">
        <f t="shared" si="1055"/>
        <v>6609</v>
      </c>
      <c r="BM687" s="55">
        <f t="shared" si="1055"/>
        <v>6609</v>
      </c>
      <c r="BN687" s="55">
        <f t="shared" si="1055"/>
        <v>0</v>
      </c>
      <c r="BO687" s="55">
        <f t="shared" si="1055"/>
        <v>0</v>
      </c>
      <c r="BP687" s="55">
        <f t="shared" si="1055"/>
        <v>0</v>
      </c>
      <c r="BQ687" s="55">
        <f t="shared" si="1055"/>
        <v>0</v>
      </c>
      <c r="BR687" s="55">
        <f t="shared" si="1055"/>
        <v>6609</v>
      </c>
      <c r="BS687" s="55">
        <f t="shared" si="1055"/>
        <v>6609</v>
      </c>
      <c r="BT687" s="55">
        <f t="shared" si="1055"/>
        <v>0</v>
      </c>
      <c r="BU687" s="55">
        <f t="shared" si="1055"/>
        <v>0</v>
      </c>
      <c r="BV687" s="55">
        <f t="shared" si="1055"/>
        <v>0</v>
      </c>
      <c r="BW687" s="55">
        <f t="shared" si="1055"/>
        <v>0</v>
      </c>
      <c r="BX687" s="55">
        <f t="shared" si="1055"/>
        <v>0</v>
      </c>
      <c r="BY687" s="55">
        <f t="shared" si="1055"/>
        <v>6609</v>
      </c>
      <c r="BZ687" s="55">
        <f t="shared" si="1055"/>
        <v>6609</v>
      </c>
      <c r="CA687" s="55">
        <f t="shared" si="1055"/>
        <v>0</v>
      </c>
      <c r="CB687" s="55">
        <f t="shared" si="1055"/>
        <v>0</v>
      </c>
      <c r="CC687" s="55">
        <f t="shared" si="1055"/>
        <v>0</v>
      </c>
      <c r="CD687" s="55">
        <f t="shared" si="1055"/>
        <v>0</v>
      </c>
      <c r="CE687" s="55">
        <f t="shared" si="1055"/>
        <v>0</v>
      </c>
      <c r="CF687" s="55">
        <f t="shared" si="1055"/>
        <v>6609</v>
      </c>
      <c r="CG687" s="55">
        <f t="shared" si="1055"/>
        <v>6609</v>
      </c>
      <c r="CH687" s="55">
        <f t="shared" si="1055"/>
        <v>0</v>
      </c>
      <c r="CI687" s="55">
        <f t="shared" si="1055"/>
        <v>0</v>
      </c>
      <c r="CJ687" s="55">
        <f t="shared" si="1055"/>
        <v>0</v>
      </c>
      <c r="CK687" s="55"/>
      <c r="CL687" s="55"/>
      <c r="CM687" s="55">
        <f t="shared" si="1055"/>
        <v>0</v>
      </c>
      <c r="CN687" s="55">
        <f t="shared" si="1055"/>
        <v>0</v>
      </c>
      <c r="CO687" s="55">
        <f t="shared" si="1055"/>
        <v>6609</v>
      </c>
      <c r="CP687" s="55">
        <f t="shared" si="1055"/>
        <v>6609</v>
      </c>
      <c r="CQ687" s="55">
        <f t="shared" si="1055"/>
        <v>0</v>
      </c>
      <c r="CR687" s="55">
        <f t="shared" si="1055"/>
        <v>0</v>
      </c>
      <c r="CS687" s="55">
        <f t="shared" si="1055"/>
        <v>0</v>
      </c>
      <c r="CT687" s="55">
        <f t="shared" si="1055"/>
        <v>0</v>
      </c>
      <c r="CU687" s="55">
        <f t="shared" si="1055"/>
        <v>0</v>
      </c>
      <c r="CV687" s="55">
        <f t="shared" si="1055"/>
        <v>0</v>
      </c>
      <c r="CW687" s="55">
        <f t="shared" si="1055"/>
        <v>6609</v>
      </c>
      <c r="CX687" s="55">
        <f t="shared" si="1055"/>
        <v>6609</v>
      </c>
      <c r="CY687" s="55">
        <f t="shared" si="1055"/>
        <v>0</v>
      </c>
      <c r="CZ687" s="55">
        <f t="shared" ref="CZ687:DF687" si="1056">CZ688</f>
        <v>0</v>
      </c>
      <c r="DA687" s="55">
        <f t="shared" si="1056"/>
        <v>0</v>
      </c>
      <c r="DB687" s="55">
        <f t="shared" si="1056"/>
        <v>0</v>
      </c>
      <c r="DC687" s="55">
        <f t="shared" si="1056"/>
        <v>0</v>
      </c>
      <c r="DD687" s="55">
        <f t="shared" si="1056"/>
        <v>0</v>
      </c>
      <c r="DE687" s="55">
        <f t="shared" si="1056"/>
        <v>6609</v>
      </c>
      <c r="DF687" s="55">
        <f t="shared" si="1056"/>
        <v>6609</v>
      </c>
    </row>
    <row r="688" spans="1:110" s="10" customFormat="1" ht="35.25" customHeight="1">
      <c r="A688" s="63" t="s">
        <v>136</v>
      </c>
      <c r="B688" s="64" t="s">
        <v>7</v>
      </c>
      <c r="C688" s="64" t="s">
        <v>135</v>
      </c>
      <c r="D688" s="65" t="s">
        <v>484</v>
      </c>
      <c r="E688" s="64" t="s">
        <v>137</v>
      </c>
      <c r="F688" s="55"/>
      <c r="G688" s="55"/>
      <c r="H688" s="55"/>
      <c r="I688" s="55"/>
      <c r="J688" s="55"/>
      <c r="K688" s="85"/>
      <c r="L688" s="85"/>
      <c r="M688" s="55"/>
      <c r="N688" s="55"/>
      <c r="O688" s="55"/>
      <c r="P688" s="55"/>
      <c r="Q688" s="55"/>
      <c r="R688" s="85"/>
      <c r="S688" s="85"/>
      <c r="T688" s="55"/>
      <c r="U688" s="55"/>
      <c r="V688" s="85"/>
      <c r="W688" s="85"/>
      <c r="X688" s="55"/>
      <c r="Y688" s="55"/>
      <c r="Z688" s="85"/>
      <c r="AA688" s="55"/>
      <c r="AB688" s="55"/>
      <c r="AC688" s="85"/>
      <c r="AD688" s="85"/>
      <c r="AE688" s="85"/>
      <c r="AF688" s="55"/>
      <c r="AG688" s="85"/>
      <c r="AH688" s="55"/>
      <c r="AI688" s="85"/>
      <c r="AJ688" s="85"/>
      <c r="AK688" s="55"/>
      <c r="AL688" s="55"/>
      <c r="AM688" s="55">
        <f>AN688-AK688</f>
        <v>6609</v>
      </c>
      <c r="AN688" s="55">
        <v>6609</v>
      </c>
      <c r="AO688" s="55">
        <v>6609</v>
      </c>
      <c r="AP688" s="85"/>
      <c r="AQ688" s="55">
        <f>AN688+AP688</f>
        <v>6609</v>
      </c>
      <c r="AR688" s="55">
        <f>AO688</f>
        <v>6609</v>
      </c>
      <c r="AS688" s="85"/>
      <c r="AT688" s="55">
        <f>AQ688+AS688</f>
        <v>6609</v>
      </c>
      <c r="AU688" s="55">
        <f>AR688</f>
        <v>6609</v>
      </c>
      <c r="AV688" s="85"/>
      <c r="AW688" s="85"/>
      <c r="AX688" s="85"/>
      <c r="AY688" s="55">
        <f>AT688+AV688+AW688+AX688</f>
        <v>6609</v>
      </c>
      <c r="AZ688" s="55">
        <f>AU688+AX688</f>
        <v>6609</v>
      </c>
      <c r="BA688" s="85"/>
      <c r="BB688" s="85"/>
      <c r="BC688" s="85"/>
      <c r="BD688" s="85"/>
      <c r="BE688" s="55">
        <f>AY688+BA688+BB688+BC688+BD688</f>
        <v>6609</v>
      </c>
      <c r="BF688" s="55">
        <f>AZ688+BD688</f>
        <v>6609</v>
      </c>
      <c r="BG688" s="55"/>
      <c r="BH688" s="55"/>
      <c r="BI688" s="86"/>
      <c r="BJ688" s="86"/>
      <c r="BK688" s="55"/>
      <c r="BL688" s="55">
        <f>BE688+BG688+BH688+BI688+BJ688+BK688</f>
        <v>6609</v>
      </c>
      <c r="BM688" s="55">
        <f>BF688+BK688</f>
        <v>6609</v>
      </c>
      <c r="BN688" s="85"/>
      <c r="BO688" s="85"/>
      <c r="BP688" s="85"/>
      <c r="BQ688" s="85"/>
      <c r="BR688" s="55">
        <f>BL688+BN688+BO688+BP688+BQ688</f>
        <v>6609</v>
      </c>
      <c r="BS688" s="55">
        <f>BM688+BQ688</f>
        <v>6609</v>
      </c>
      <c r="BT688" s="87"/>
      <c r="BU688" s="87"/>
      <c r="BV688" s="87"/>
      <c r="BW688" s="87"/>
      <c r="BX688" s="87"/>
      <c r="BY688" s="55">
        <f>BR688+BT688+BU688+BV688+BW688+BX688</f>
        <v>6609</v>
      </c>
      <c r="BZ688" s="55">
        <f>BS688+BX688</f>
        <v>6609</v>
      </c>
      <c r="CA688" s="85"/>
      <c r="CB688" s="85"/>
      <c r="CC688" s="85"/>
      <c r="CD688" s="85"/>
      <c r="CE688" s="85"/>
      <c r="CF688" s="55">
        <f>BY688+CA688+CB688+CC688+CE688</f>
        <v>6609</v>
      </c>
      <c r="CG688" s="55">
        <f>BZ688+CE688</f>
        <v>6609</v>
      </c>
      <c r="CH688" s="85"/>
      <c r="CI688" s="85"/>
      <c r="CJ688" s="85"/>
      <c r="CK688" s="85"/>
      <c r="CL688" s="85"/>
      <c r="CM688" s="85"/>
      <c r="CN688" s="85"/>
      <c r="CO688" s="55">
        <f>CF688+CH688+CI688+CJ688+CM688+CN688</f>
        <v>6609</v>
      </c>
      <c r="CP688" s="55">
        <f>CG688+CN688</f>
        <v>6609</v>
      </c>
      <c r="CQ688" s="55"/>
      <c r="CR688" s="85"/>
      <c r="CS688" s="85"/>
      <c r="CT688" s="85"/>
      <c r="CU688" s="85"/>
      <c r="CV688" s="85"/>
      <c r="CW688" s="55">
        <f>CO688+CQ688+CR688+CS688+CT688+CU688+CV688</f>
        <v>6609</v>
      </c>
      <c r="CX688" s="55">
        <f>CP688+CV688</f>
        <v>6609</v>
      </c>
      <c r="CY688" s="55"/>
      <c r="CZ688" s="85"/>
      <c r="DA688" s="85"/>
      <c r="DB688" s="85"/>
      <c r="DC688" s="85"/>
      <c r="DD688" s="85"/>
      <c r="DE688" s="55">
        <f>CW688+CY688+CZ688+DA688+DB688+DC688+DD688</f>
        <v>6609</v>
      </c>
      <c r="DF688" s="55">
        <f>CX688+DD688</f>
        <v>6609</v>
      </c>
    </row>
    <row r="689" spans="1:110" s="10" customFormat="1" ht="18.75">
      <c r="A689" s="49"/>
      <c r="B689" s="50"/>
      <c r="C689" s="50"/>
      <c r="D689" s="51"/>
      <c r="E689" s="50"/>
      <c r="F689" s="86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7"/>
      <c r="AL689" s="87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  <c r="BD689" s="85"/>
      <c r="BE689" s="85"/>
      <c r="BF689" s="85"/>
      <c r="BG689" s="86"/>
      <c r="BH689" s="86"/>
      <c r="BI689" s="86"/>
      <c r="BJ689" s="86"/>
      <c r="BK689" s="86"/>
      <c r="BL689" s="86"/>
      <c r="BM689" s="86"/>
      <c r="BN689" s="85"/>
      <c r="BO689" s="85"/>
      <c r="BP689" s="85"/>
      <c r="BQ689" s="85"/>
      <c r="BR689" s="85"/>
      <c r="BS689" s="85"/>
      <c r="BT689" s="87"/>
      <c r="BU689" s="87"/>
      <c r="BV689" s="87"/>
      <c r="BW689" s="87"/>
      <c r="BX689" s="87"/>
      <c r="BY689" s="87"/>
      <c r="BZ689" s="87"/>
      <c r="CA689" s="85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  <c r="CM689" s="85"/>
      <c r="CN689" s="85"/>
      <c r="CO689" s="85"/>
      <c r="CP689" s="85"/>
      <c r="CQ689" s="85"/>
      <c r="CR689" s="85"/>
      <c r="CS689" s="85"/>
      <c r="CT689" s="85"/>
      <c r="CU689" s="85"/>
      <c r="CV689" s="85"/>
      <c r="CW689" s="85"/>
      <c r="CX689" s="85"/>
      <c r="CY689" s="85"/>
      <c r="CZ689" s="85"/>
      <c r="DA689" s="85"/>
      <c r="DB689" s="85"/>
      <c r="DC689" s="85"/>
      <c r="DD689" s="85"/>
      <c r="DE689" s="85"/>
      <c r="DF689" s="85"/>
    </row>
    <row r="690" spans="1:110" s="10" customFormat="1" ht="23.25" customHeight="1">
      <c r="A690" s="49" t="s">
        <v>122</v>
      </c>
      <c r="B690" s="50" t="s">
        <v>7</v>
      </c>
      <c r="C690" s="50" t="s">
        <v>139</v>
      </c>
      <c r="D690" s="61"/>
      <c r="E690" s="50"/>
      <c r="F690" s="62">
        <f t="shared" ref="F690:Z690" si="1057">F699+F729</f>
        <v>113930</v>
      </c>
      <c r="G690" s="62">
        <f t="shared" si="1057"/>
        <v>93452</v>
      </c>
      <c r="H690" s="62">
        <f t="shared" si="1057"/>
        <v>207382</v>
      </c>
      <c r="I690" s="62">
        <f t="shared" si="1057"/>
        <v>0</v>
      </c>
      <c r="J690" s="62">
        <f t="shared" si="1057"/>
        <v>94467</v>
      </c>
      <c r="K690" s="62">
        <f t="shared" si="1057"/>
        <v>0</v>
      </c>
      <c r="L690" s="62">
        <f t="shared" si="1057"/>
        <v>0</v>
      </c>
      <c r="M690" s="62">
        <f t="shared" si="1057"/>
        <v>94467</v>
      </c>
      <c r="N690" s="62">
        <f t="shared" si="1057"/>
        <v>-60968</v>
      </c>
      <c r="O690" s="62">
        <f t="shared" si="1057"/>
        <v>33499</v>
      </c>
      <c r="P690" s="62">
        <f t="shared" si="1057"/>
        <v>0</v>
      </c>
      <c r="Q690" s="62">
        <f t="shared" si="1057"/>
        <v>33314</v>
      </c>
      <c r="R690" s="62">
        <f t="shared" si="1057"/>
        <v>0</v>
      </c>
      <c r="S690" s="62">
        <f t="shared" si="1057"/>
        <v>0</v>
      </c>
      <c r="T690" s="62">
        <f t="shared" si="1057"/>
        <v>33499</v>
      </c>
      <c r="U690" s="62">
        <f t="shared" si="1057"/>
        <v>33314</v>
      </c>
      <c r="V690" s="62">
        <f t="shared" si="1057"/>
        <v>0</v>
      </c>
      <c r="W690" s="62">
        <f t="shared" si="1057"/>
        <v>0</v>
      </c>
      <c r="X690" s="62">
        <f t="shared" si="1057"/>
        <v>33499</v>
      </c>
      <c r="Y690" s="62">
        <f t="shared" si="1057"/>
        <v>33314</v>
      </c>
      <c r="Z690" s="62">
        <f t="shared" si="1057"/>
        <v>0</v>
      </c>
      <c r="AA690" s="62">
        <f t="shared" ref="AA690:AL690" si="1058">AA699+AA726+AA729</f>
        <v>33499</v>
      </c>
      <c r="AB690" s="62">
        <f t="shared" si="1058"/>
        <v>33314</v>
      </c>
      <c r="AC690" s="62">
        <f t="shared" si="1058"/>
        <v>0</v>
      </c>
      <c r="AD690" s="62">
        <f t="shared" si="1058"/>
        <v>0</v>
      </c>
      <c r="AE690" s="62">
        <f t="shared" si="1058"/>
        <v>0</v>
      </c>
      <c r="AF690" s="62">
        <f t="shared" si="1058"/>
        <v>33499</v>
      </c>
      <c r="AG690" s="62">
        <f t="shared" si="1058"/>
        <v>0</v>
      </c>
      <c r="AH690" s="62">
        <f t="shared" si="1058"/>
        <v>33314</v>
      </c>
      <c r="AI690" s="62">
        <f t="shared" si="1058"/>
        <v>0</v>
      </c>
      <c r="AJ690" s="62">
        <f t="shared" si="1058"/>
        <v>0</v>
      </c>
      <c r="AK690" s="62">
        <f t="shared" si="1058"/>
        <v>33499</v>
      </c>
      <c r="AL690" s="62">
        <f t="shared" si="1058"/>
        <v>0</v>
      </c>
      <c r="AM690" s="62">
        <f t="shared" ref="AM690:AR690" si="1059">AM699+AM714+AM719+AM726+AM729</f>
        <v>73344</v>
      </c>
      <c r="AN690" s="62">
        <f t="shared" si="1059"/>
        <v>106843</v>
      </c>
      <c r="AO690" s="62">
        <f t="shared" si="1059"/>
        <v>18535</v>
      </c>
      <c r="AP690" s="62">
        <f t="shared" si="1059"/>
        <v>0</v>
      </c>
      <c r="AQ690" s="62">
        <f t="shared" si="1059"/>
        <v>106843</v>
      </c>
      <c r="AR690" s="62">
        <f t="shared" si="1059"/>
        <v>18535</v>
      </c>
      <c r="AS690" s="62">
        <f>AS699+AS714+AS719+AS726+AS729</f>
        <v>200060</v>
      </c>
      <c r="AT690" s="62">
        <f>AT699+AT714+AT719+AT726+AT729</f>
        <v>306903</v>
      </c>
      <c r="AU690" s="62">
        <f>AU699+AU714+AU719+AU726+AU729</f>
        <v>18535</v>
      </c>
      <c r="AV690" s="62">
        <f>AV699+AV719+AV726+AV729</f>
        <v>0</v>
      </c>
      <c r="AW690" s="62">
        <f>AW699+AW719+AW726+AW729</f>
        <v>0</v>
      </c>
      <c r="AX690" s="62">
        <f>AX699+AX719+AX726+AX729</f>
        <v>57078</v>
      </c>
      <c r="AY690" s="62">
        <f>AY699+AY719+AY726+AY729</f>
        <v>363981</v>
      </c>
      <c r="AZ690" s="62">
        <f>AZ699+AZ719+AZ726+AZ729</f>
        <v>75613</v>
      </c>
      <c r="BA690" s="62">
        <f t="shared" ref="BA690:BF690" si="1060">BA699+BA719+BA726+BA729</f>
        <v>0</v>
      </c>
      <c r="BB690" s="62">
        <f t="shared" si="1060"/>
        <v>0</v>
      </c>
      <c r="BC690" s="62">
        <f t="shared" si="1060"/>
        <v>0</v>
      </c>
      <c r="BD690" s="62">
        <f t="shared" si="1060"/>
        <v>59864</v>
      </c>
      <c r="BE690" s="62">
        <f t="shared" si="1060"/>
        <v>423845</v>
      </c>
      <c r="BF690" s="62">
        <f t="shared" si="1060"/>
        <v>135477</v>
      </c>
      <c r="BG690" s="62">
        <f>BG697+BG699+BG719+BG726+BG729</f>
        <v>-400</v>
      </c>
      <c r="BH690" s="62">
        <f t="shared" ref="BH690:BM690" si="1061">BH697+BH699+BH719+BH726+BH729</f>
        <v>0</v>
      </c>
      <c r="BI690" s="62">
        <f t="shared" si="1061"/>
        <v>0</v>
      </c>
      <c r="BJ690" s="62">
        <f t="shared" si="1061"/>
        <v>0</v>
      </c>
      <c r="BK690" s="62">
        <f t="shared" si="1061"/>
        <v>60117</v>
      </c>
      <c r="BL690" s="62">
        <f t="shared" si="1061"/>
        <v>483562</v>
      </c>
      <c r="BM690" s="62">
        <f t="shared" si="1061"/>
        <v>195594</v>
      </c>
      <c r="BN690" s="62">
        <f t="shared" ref="BN690:BS690" si="1062">BN697+BN699+BN719+BN726+BN729</f>
        <v>0</v>
      </c>
      <c r="BO690" s="62">
        <f t="shared" si="1062"/>
        <v>0</v>
      </c>
      <c r="BP690" s="62">
        <f t="shared" si="1062"/>
        <v>0</v>
      </c>
      <c r="BQ690" s="62">
        <f t="shared" si="1062"/>
        <v>16308</v>
      </c>
      <c r="BR690" s="62">
        <f t="shared" si="1062"/>
        <v>499870</v>
      </c>
      <c r="BS690" s="62">
        <f t="shared" si="1062"/>
        <v>211902</v>
      </c>
      <c r="BT690" s="62">
        <f t="shared" ref="BT690:BZ690" si="1063">BT693+BT697+BT699+BT719+BT726+BT729</f>
        <v>-128357</v>
      </c>
      <c r="BU690" s="62">
        <f t="shared" si="1063"/>
        <v>510</v>
      </c>
      <c r="BV690" s="62">
        <f t="shared" si="1063"/>
        <v>0</v>
      </c>
      <c r="BW690" s="62">
        <f t="shared" si="1063"/>
        <v>0</v>
      </c>
      <c r="BX690" s="62">
        <f t="shared" si="1063"/>
        <v>-7438</v>
      </c>
      <c r="BY690" s="62">
        <f t="shared" si="1063"/>
        <v>364585</v>
      </c>
      <c r="BZ690" s="62">
        <f t="shared" si="1063"/>
        <v>204464</v>
      </c>
      <c r="CA690" s="62">
        <f t="shared" ref="CA690:CG690" si="1064">CA693+CA697+CA699+CA719+CA726+CA729</f>
        <v>-1383</v>
      </c>
      <c r="CB690" s="62">
        <f t="shared" si="1064"/>
        <v>0</v>
      </c>
      <c r="CC690" s="62">
        <f t="shared" si="1064"/>
        <v>-842</v>
      </c>
      <c r="CD690" s="62">
        <f>CD693+CD697+CD699+CD719+CD726+CD729</f>
        <v>0</v>
      </c>
      <c r="CE690" s="62">
        <f t="shared" si="1064"/>
        <v>0</v>
      </c>
      <c r="CF690" s="62">
        <f t="shared" si="1064"/>
        <v>362360</v>
      </c>
      <c r="CG690" s="62">
        <f t="shared" si="1064"/>
        <v>204464</v>
      </c>
      <c r="CH690" s="62">
        <f>CH692+CH697+CH699+CH719+CH726+CH729</f>
        <v>0</v>
      </c>
      <c r="CI690" s="62">
        <f t="shared" ref="CI690:CP690" si="1065">CI692+CI697+CI699+CI719+CI726+CI729</f>
        <v>0</v>
      </c>
      <c r="CJ690" s="62">
        <f t="shared" si="1065"/>
        <v>-4953</v>
      </c>
      <c r="CK690" s="62">
        <f t="shared" si="1065"/>
        <v>0</v>
      </c>
      <c r="CL690" s="62">
        <f t="shared" si="1065"/>
        <v>0</v>
      </c>
      <c r="CM690" s="62">
        <f t="shared" si="1065"/>
        <v>0</v>
      </c>
      <c r="CN690" s="62">
        <f t="shared" si="1065"/>
        <v>679971</v>
      </c>
      <c r="CO690" s="62">
        <f t="shared" si="1065"/>
        <v>1037378</v>
      </c>
      <c r="CP690" s="62">
        <f t="shared" si="1065"/>
        <v>884435</v>
      </c>
      <c r="CQ690" s="62">
        <f t="shared" ref="CQ690:CX690" si="1066">CQ692+CQ697+CQ699+CQ719+CQ726+CQ729</f>
        <v>222</v>
      </c>
      <c r="CR690" s="62">
        <f t="shared" si="1066"/>
        <v>0</v>
      </c>
      <c r="CS690" s="62">
        <f t="shared" si="1066"/>
        <v>-89</v>
      </c>
      <c r="CT690" s="62">
        <f t="shared" si="1066"/>
        <v>0</v>
      </c>
      <c r="CU690" s="62">
        <f t="shared" si="1066"/>
        <v>0</v>
      </c>
      <c r="CV690" s="62">
        <f t="shared" si="1066"/>
        <v>27963</v>
      </c>
      <c r="CW690" s="62">
        <f t="shared" si="1066"/>
        <v>1065474</v>
      </c>
      <c r="CX690" s="62">
        <f t="shared" si="1066"/>
        <v>912398</v>
      </c>
      <c r="CY690" s="62">
        <f t="shared" ref="CY690:DF690" si="1067">CY692+CY697+CY699+CY719+CY726+CY729</f>
        <v>0</v>
      </c>
      <c r="CZ690" s="62">
        <f t="shared" si="1067"/>
        <v>0</v>
      </c>
      <c r="DA690" s="62">
        <f t="shared" si="1067"/>
        <v>0</v>
      </c>
      <c r="DB690" s="62">
        <f t="shared" si="1067"/>
        <v>0</v>
      </c>
      <c r="DC690" s="62">
        <f t="shared" si="1067"/>
        <v>0</v>
      </c>
      <c r="DD690" s="62">
        <f t="shared" si="1067"/>
        <v>0</v>
      </c>
      <c r="DE690" s="62">
        <f t="shared" si="1067"/>
        <v>1065474</v>
      </c>
      <c r="DF690" s="62">
        <f t="shared" si="1067"/>
        <v>912398</v>
      </c>
    </row>
    <row r="691" spans="1:110" s="12" customFormat="1" ht="16.5">
      <c r="A691" s="63" t="s">
        <v>320</v>
      </c>
      <c r="B691" s="64" t="s">
        <v>7</v>
      </c>
      <c r="C691" s="64" t="s">
        <v>139</v>
      </c>
      <c r="D691" s="65" t="s">
        <v>319</v>
      </c>
      <c r="E691" s="64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>
        <f>CI692</f>
        <v>0</v>
      </c>
      <c r="CJ691" s="66">
        <f t="shared" ref="CJ691:DF691" si="1068">CJ692</f>
        <v>0</v>
      </c>
      <c r="CK691" s="66">
        <f t="shared" si="1068"/>
        <v>0</v>
      </c>
      <c r="CL691" s="66">
        <f t="shared" si="1068"/>
        <v>0</v>
      </c>
      <c r="CM691" s="66">
        <f t="shared" si="1068"/>
        <v>0</v>
      </c>
      <c r="CN691" s="66">
        <f t="shared" si="1068"/>
        <v>209172</v>
      </c>
      <c r="CO691" s="66">
        <f t="shared" si="1068"/>
        <v>245684</v>
      </c>
      <c r="CP691" s="66">
        <f t="shared" si="1068"/>
        <v>245684</v>
      </c>
      <c r="CQ691" s="66">
        <f t="shared" si="1068"/>
        <v>0</v>
      </c>
      <c r="CR691" s="66">
        <f t="shared" si="1068"/>
        <v>0</v>
      </c>
      <c r="CS691" s="66">
        <f t="shared" si="1068"/>
        <v>0</v>
      </c>
      <c r="CT691" s="66">
        <f t="shared" si="1068"/>
        <v>0</v>
      </c>
      <c r="CU691" s="66">
        <f t="shared" si="1068"/>
        <v>0</v>
      </c>
      <c r="CV691" s="66">
        <f t="shared" si="1068"/>
        <v>0</v>
      </c>
      <c r="CW691" s="66">
        <f t="shared" si="1068"/>
        <v>245684</v>
      </c>
      <c r="CX691" s="66">
        <f t="shared" si="1068"/>
        <v>245684</v>
      </c>
      <c r="CY691" s="66">
        <f t="shared" si="1068"/>
        <v>0</v>
      </c>
      <c r="CZ691" s="66">
        <f t="shared" si="1068"/>
        <v>0</v>
      </c>
      <c r="DA691" s="66">
        <f t="shared" si="1068"/>
        <v>0</v>
      </c>
      <c r="DB691" s="66">
        <f t="shared" si="1068"/>
        <v>0</v>
      </c>
      <c r="DC691" s="66">
        <f t="shared" si="1068"/>
        <v>0</v>
      </c>
      <c r="DD691" s="66">
        <f t="shared" si="1068"/>
        <v>0</v>
      </c>
      <c r="DE691" s="66">
        <f t="shared" si="1068"/>
        <v>245684</v>
      </c>
      <c r="DF691" s="66">
        <f t="shared" si="1068"/>
        <v>245684</v>
      </c>
    </row>
    <row r="692" spans="1:110" s="12" customFormat="1" ht="40.5" customHeight="1">
      <c r="A692" s="63" t="s">
        <v>321</v>
      </c>
      <c r="B692" s="64" t="s">
        <v>7</v>
      </c>
      <c r="C692" s="64" t="s">
        <v>139</v>
      </c>
      <c r="D692" s="65" t="s">
        <v>318</v>
      </c>
      <c r="E692" s="64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>
        <f>CI693+CI695</f>
        <v>0</v>
      </c>
      <c r="CJ692" s="66">
        <f t="shared" ref="CJ692:CP692" si="1069">CJ693+CJ695</f>
        <v>0</v>
      </c>
      <c r="CK692" s="66">
        <f t="shared" si="1069"/>
        <v>0</v>
      </c>
      <c r="CL692" s="66">
        <f t="shared" si="1069"/>
        <v>0</v>
      </c>
      <c r="CM692" s="66">
        <f t="shared" si="1069"/>
        <v>0</v>
      </c>
      <c r="CN692" s="66">
        <f t="shared" si="1069"/>
        <v>209172</v>
      </c>
      <c r="CO692" s="66">
        <f t="shared" si="1069"/>
        <v>245684</v>
      </c>
      <c r="CP692" s="66">
        <f t="shared" si="1069"/>
        <v>245684</v>
      </c>
      <c r="CQ692" s="66">
        <f t="shared" ref="CQ692:CX692" si="1070">CQ693+CQ695</f>
        <v>0</v>
      </c>
      <c r="CR692" s="66">
        <f t="shared" si="1070"/>
        <v>0</v>
      </c>
      <c r="CS692" s="66">
        <f t="shared" si="1070"/>
        <v>0</v>
      </c>
      <c r="CT692" s="66">
        <f t="shared" si="1070"/>
        <v>0</v>
      </c>
      <c r="CU692" s="66">
        <f t="shared" si="1070"/>
        <v>0</v>
      </c>
      <c r="CV692" s="66">
        <f t="shared" si="1070"/>
        <v>0</v>
      </c>
      <c r="CW692" s="66">
        <f t="shared" si="1070"/>
        <v>245684</v>
      </c>
      <c r="CX692" s="66">
        <f t="shared" si="1070"/>
        <v>245684</v>
      </c>
      <c r="CY692" s="66">
        <f t="shared" ref="CY692:DF692" si="1071">CY693+CY695</f>
        <v>0</v>
      </c>
      <c r="CZ692" s="66">
        <f t="shared" si="1071"/>
        <v>0</v>
      </c>
      <c r="DA692" s="66">
        <f t="shared" si="1071"/>
        <v>0</v>
      </c>
      <c r="DB692" s="66">
        <f t="shared" si="1071"/>
        <v>0</v>
      </c>
      <c r="DC692" s="66">
        <f t="shared" si="1071"/>
        <v>0</v>
      </c>
      <c r="DD692" s="66">
        <f t="shared" si="1071"/>
        <v>0</v>
      </c>
      <c r="DE692" s="66">
        <f t="shared" si="1071"/>
        <v>245684</v>
      </c>
      <c r="DF692" s="66">
        <f t="shared" si="1071"/>
        <v>245684</v>
      </c>
    </row>
    <row r="693" spans="1:110" s="10" customFormat="1" ht="59.25" customHeight="1">
      <c r="A693" s="63" t="s">
        <v>264</v>
      </c>
      <c r="B693" s="64" t="s">
        <v>7</v>
      </c>
      <c r="C693" s="64" t="s">
        <v>139</v>
      </c>
      <c r="D693" s="65" t="s">
        <v>263</v>
      </c>
      <c r="E693" s="50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>
        <f>BT694</f>
        <v>0</v>
      </c>
      <c r="BU693" s="62">
        <f t="shared" ref="BU693:DF693" si="1072">BU694</f>
        <v>0</v>
      </c>
      <c r="BV693" s="62">
        <f t="shared" si="1072"/>
        <v>0</v>
      </c>
      <c r="BW693" s="62">
        <f t="shared" si="1072"/>
        <v>0</v>
      </c>
      <c r="BX693" s="66">
        <f t="shared" si="1072"/>
        <v>36512</v>
      </c>
      <c r="BY693" s="66">
        <f t="shared" si="1072"/>
        <v>36512</v>
      </c>
      <c r="BZ693" s="66">
        <f t="shared" si="1072"/>
        <v>36512</v>
      </c>
      <c r="CA693" s="66">
        <f t="shared" si="1072"/>
        <v>0</v>
      </c>
      <c r="CB693" s="66">
        <f t="shared" si="1072"/>
        <v>0</v>
      </c>
      <c r="CC693" s="66">
        <f t="shared" si="1072"/>
        <v>0</v>
      </c>
      <c r="CD693" s="66">
        <f t="shared" si="1072"/>
        <v>0</v>
      </c>
      <c r="CE693" s="66">
        <f t="shared" si="1072"/>
        <v>0</v>
      </c>
      <c r="CF693" s="66">
        <f t="shared" si="1072"/>
        <v>36512</v>
      </c>
      <c r="CG693" s="66">
        <f t="shared" si="1072"/>
        <v>36512</v>
      </c>
      <c r="CH693" s="66">
        <f t="shared" si="1072"/>
        <v>0</v>
      </c>
      <c r="CI693" s="66">
        <f t="shared" si="1072"/>
        <v>0</v>
      </c>
      <c r="CJ693" s="66">
        <f t="shared" si="1072"/>
        <v>0</v>
      </c>
      <c r="CK693" s="66"/>
      <c r="CL693" s="66"/>
      <c r="CM693" s="66">
        <f t="shared" si="1072"/>
        <v>0</v>
      </c>
      <c r="CN693" s="66">
        <f t="shared" si="1072"/>
        <v>0</v>
      </c>
      <c r="CO693" s="66">
        <f t="shared" si="1072"/>
        <v>36512</v>
      </c>
      <c r="CP693" s="66">
        <f t="shared" si="1072"/>
        <v>36512</v>
      </c>
      <c r="CQ693" s="66">
        <f t="shared" si="1072"/>
        <v>0</v>
      </c>
      <c r="CR693" s="66">
        <f t="shared" si="1072"/>
        <v>0</v>
      </c>
      <c r="CS693" s="66">
        <f t="shared" si="1072"/>
        <v>0</v>
      </c>
      <c r="CT693" s="66">
        <f t="shared" si="1072"/>
        <v>0</v>
      </c>
      <c r="CU693" s="66">
        <f t="shared" si="1072"/>
        <v>0</v>
      </c>
      <c r="CV693" s="66">
        <f t="shared" si="1072"/>
        <v>0</v>
      </c>
      <c r="CW693" s="66">
        <f t="shared" si="1072"/>
        <v>36512</v>
      </c>
      <c r="CX693" s="66">
        <f t="shared" si="1072"/>
        <v>36512</v>
      </c>
      <c r="CY693" s="66">
        <f t="shared" si="1072"/>
        <v>0</v>
      </c>
      <c r="CZ693" s="66">
        <f t="shared" si="1072"/>
        <v>0</v>
      </c>
      <c r="DA693" s="66">
        <f t="shared" si="1072"/>
        <v>0</v>
      </c>
      <c r="DB693" s="66">
        <f t="shared" si="1072"/>
        <v>0</v>
      </c>
      <c r="DC693" s="66">
        <f t="shared" si="1072"/>
        <v>0</v>
      </c>
      <c r="DD693" s="66">
        <f t="shared" si="1072"/>
        <v>0</v>
      </c>
      <c r="DE693" s="66">
        <f t="shared" si="1072"/>
        <v>36512</v>
      </c>
      <c r="DF693" s="66">
        <f t="shared" si="1072"/>
        <v>36512</v>
      </c>
    </row>
    <row r="694" spans="1:110" s="10" customFormat="1" ht="18.75">
      <c r="A694" s="63" t="s">
        <v>14</v>
      </c>
      <c r="B694" s="64" t="s">
        <v>7</v>
      </c>
      <c r="C694" s="64" t="s">
        <v>139</v>
      </c>
      <c r="D694" s="65" t="s">
        <v>263</v>
      </c>
      <c r="E694" s="64" t="s">
        <v>21</v>
      </c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6">
        <v>36512</v>
      </c>
      <c r="BY694" s="55">
        <f>BR694+BT694+BU694+BV694+BW694+BX694</f>
        <v>36512</v>
      </c>
      <c r="BZ694" s="55">
        <f>BS694+BX694</f>
        <v>36512</v>
      </c>
      <c r="CA694" s="85"/>
      <c r="CB694" s="85"/>
      <c r="CC694" s="85"/>
      <c r="CD694" s="85"/>
      <c r="CE694" s="85"/>
      <c r="CF694" s="55">
        <f>BY694+CA694+CB694+CC694+CE694</f>
        <v>36512</v>
      </c>
      <c r="CG694" s="55">
        <f>BZ694+CE694</f>
        <v>36512</v>
      </c>
      <c r="CH694" s="85"/>
      <c r="CI694" s="85"/>
      <c r="CJ694" s="85"/>
      <c r="CK694" s="85"/>
      <c r="CL694" s="85"/>
      <c r="CM694" s="85"/>
      <c r="CN694" s="55"/>
      <c r="CO694" s="55">
        <f>CF694+CH694+CI694+CJ694+CM694+CN694</f>
        <v>36512</v>
      </c>
      <c r="CP694" s="55">
        <f>CG694+CN694</f>
        <v>36512</v>
      </c>
      <c r="CQ694" s="55"/>
      <c r="CR694" s="85"/>
      <c r="CS694" s="85"/>
      <c r="CT694" s="85"/>
      <c r="CU694" s="85"/>
      <c r="CV694" s="85"/>
      <c r="CW694" s="55">
        <f>CO694+CQ694+CR694+CS694+CT694+CU694+CV694</f>
        <v>36512</v>
      </c>
      <c r="CX694" s="55">
        <f>CP694+CV694</f>
        <v>36512</v>
      </c>
      <c r="CY694" s="55"/>
      <c r="CZ694" s="85"/>
      <c r="DA694" s="85"/>
      <c r="DB694" s="85"/>
      <c r="DC694" s="85"/>
      <c r="DD694" s="85"/>
      <c r="DE694" s="55">
        <f>CW694+CY694+CZ694+DA694+DB694+DC694+DD694</f>
        <v>36512</v>
      </c>
      <c r="DF694" s="55">
        <f>CX694+DD694</f>
        <v>36512</v>
      </c>
    </row>
    <row r="695" spans="1:110" s="10" customFormat="1" ht="33.75">
      <c r="A695" s="63" t="s">
        <v>587</v>
      </c>
      <c r="B695" s="64" t="s">
        <v>7</v>
      </c>
      <c r="C695" s="64" t="s">
        <v>139</v>
      </c>
      <c r="D695" s="65" t="s">
        <v>317</v>
      </c>
      <c r="E695" s="64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6"/>
      <c r="BY695" s="55"/>
      <c r="BZ695" s="55"/>
      <c r="CA695" s="85"/>
      <c r="CB695" s="85"/>
      <c r="CC695" s="85"/>
      <c r="CD695" s="85"/>
      <c r="CE695" s="85"/>
      <c r="CF695" s="55"/>
      <c r="CG695" s="55"/>
      <c r="CH695" s="55">
        <f>CH696</f>
        <v>0</v>
      </c>
      <c r="CI695" s="55">
        <f t="shared" ref="CI695:DF695" si="1073">CI696</f>
        <v>0</v>
      </c>
      <c r="CJ695" s="55">
        <f t="shared" si="1073"/>
        <v>0</v>
      </c>
      <c r="CK695" s="55">
        <f t="shared" si="1073"/>
        <v>0</v>
      </c>
      <c r="CL695" s="55">
        <f t="shared" si="1073"/>
        <v>0</v>
      </c>
      <c r="CM695" s="55">
        <f t="shared" si="1073"/>
        <v>0</v>
      </c>
      <c r="CN695" s="55">
        <f t="shared" si="1073"/>
        <v>209172</v>
      </c>
      <c r="CO695" s="55">
        <f t="shared" si="1073"/>
        <v>209172</v>
      </c>
      <c r="CP695" s="55">
        <f t="shared" si="1073"/>
        <v>209172</v>
      </c>
      <c r="CQ695" s="55">
        <f t="shared" si="1073"/>
        <v>0</v>
      </c>
      <c r="CR695" s="55">
        <f t="shared" si="1073"/>
        <v>0</v>
      </c>
      <c r="CS695" s="55">
        <f t="shared" si="1073"/>
        <v>0</v>
      </c>
      <c r="CT695" s="55">
        <f t="shared" si="1073"/>
        <v>0</v>
      </c>
      <c r="CU695" s="55">
        <f t="shared" si="1073"/>
        <v>0</v>
      </c>
      <c r="CV695" s="55">
        <f t="shared" si="1073"/>
        <v>0</v>
      </c>
      <c r="CW695" s="55">
        <f t="shared" si="1073"/>
        <v>209172</v>
      </c>
      <c r="CX695" s="55">
        <f t="shared" si="1073"/>
        <v>209172</v>
      </c>
      <c r="CY695" s="55">
        <f t="shared" si="1073"/>
        <v>0</v>
      </c>
      <c r="CZ695" s="55">
        <f t="shared" si="1073"/>
        <v>0</v>
      </c>
      <c r="DA695" s="55">
        <f t="shared" si="1073"/>
        <v>0</v>
      </c>
      <c r="DB695" s="55">
        <f t="shared" si="1073"/>
        <v>0</v>
      </c>
      <c r="DC695" s="55">
        <f t="shared" si="1073"/>
        <v>0</v>
      </c>
      <c r="DD695" s="55">
        <f t="shared" si="1073"/>
        <v>0</v>
      </c>
      <c r="DE695" s="55">
        <f t="shared" si="1073"/>
        <v>209172</v>
      </c>
      <c r="DF695" s="55">
        <f t="shared" si="1073"/>
        <v>209172</v>
      </c>
    </row>
    <row r="696" spans="1:110" s="10" customFormat="1" ht="18.75">
      <c r="A696" s="63" t="s">
        <v>14</v>
      </c>
      <c r="B696" s="64" t="s">
        <v>7</v>
      </c>
      <c r="C696" s="64" t="s">
        <v>139</v>
      </c>
      <c r="D696" s="65" t="s">
        <v>317</v>
      </c>
      <c r="E696" s="64" t="s">
        <v>21</v>
      </c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6"/>
      <c r="BY696" s="55"/>
      <c r="BZ696" s="55"/>
      <c r="CA696" s="85"/>
      <c r="CB696" s="85"/>
      <c r="CC696" s="85"/>
      <c r="CD696" s="85"/>
      <c r="CE696" s="85"/>
      <c r="CF696" s="55"/>
      <c r="CG696" s="55"/>
      <c r="CH696" s="85"/>
      <c r="CI696" s="85"/>
      <c r="CJ696" s="85"/>
      <c r="CK696" s="85"/>
      <c r="CL696" s="85"/>
      <c r="CM696" s="85"/>
      <c r="CN696" s="55">
        <v>209172</v>
      </c>
      <c r="CO696" s="55">
        <f>CF696+CH696+CI696+CJ696+CM696+CN696</f>
        <v>209172</v>
      </c>
      <c r="CP696" s="55">
        <f>CG696+CN696</f>
        <v>209172</v>
      </c>
      <c r="CQ696" s="55"/>
      <c r="CR696" s="85"/>
      <c r="CS696" s="85"/>
      <c r="CT696" s="85"/>
      <c r="CU696" s="85"/>
      <c r="CV696" s="85"/>
      <c r="CW696" s="55">
        <f>CO696+CQ696+CR696+CS696+CT696+CU696+CV696</f>
        <v>209172</v>
      </c>
      <c r="CX696" s="55">
        <f>CP696+CV696</f>
        <v>209172</v>
      </c>
      <c r="CY696" s="55"/>
      <c r="CZ696" s="85"/>
      <c r="DA696" s="85"/>
      <c r="DB696" s="85"/>
      <c r="DC696" s="85"/>
      <c r="DD696" s="85"/>
      <c r="DE696" s="55">
        <f>CW696+CY696+CZ696+DA696+DB696+DC696+DD696</f>
        <v>209172</v>
      </c>
      <c r="DF696" s="55">
        <f>CX696+DD696</f>
        <v>209172</v>
      </c>
    </row>
    <row r="697" spans="1:110" s="10" customFormat="1" ht="33.75">
      <c r="A697" s="63" t="s">
        <v>587</v>
      </c>
      <c r="B697" s="64" t="s">
        <v>7</v>
      </c>
      <c r="C697" s="64" t="s">
        <v>139</v>
      </c>
      <c r="D697" s="65" t="s">
        <v>349</v>
      </c>
      <c r="E697" s="50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>
        <f>BG698</f>
        <v>0</v>
      </c>
      <c r="BH697" s="62">
        <f t="shared" ref="BH697:DF697" si="1074">BH698</f>
        <v>0</v>
      </c>
      <c r="BI697" s="62">
        <f t="shared" si="1074"/>
        <v>0</v>
      </c>
      <c r="BJ697" s="62">
        <f t="shared" si="1074"/>
        <v>0</v>
      </c>
      <c r="BK697" s="66">
        <f t="shared" si="1074"/>
        <v>8474</v>
      </c>
      <c r="BL697" s="66">
        <f t="shared" si="1074"/>
        <v>8474</v>
      </c>
      <c r="BM697" s="66">
        <f t="shared" si="1074"/>
        <v>8474</v>
      </c>
      <c r="BN697" s="66">
        <f t="shared" si="1074"/>
        <v>0</v>
      </c>
      <c r="BO697" s="66">
        <f t="shared" si="1074"/>
        <v>0</v>
      </c>
      <c r="BP697" s="66">
        <f t="shared" si="1074"/>
        <v>0</v>
      </c>
      <c r="BQ697" s="66">
        <f t="shared" si="1074"/>
        <v>0</v>
      </c>
      <c r="BR697" s="66">
        <f t="shared" si="1074"/>
        <v>8474</v>
      </c>
      <c r="BS697" s="66">
        <f t="shared" si="1074"/>
        <v>8474</v>
      </c>
      <c r="BT697" s="66">
        <f t="shared" si="1074"/>
        <v>0</v>
      </c>
      <c r="BU697" s="66">
        <f t="shared" si="1074"/>
        <v>0</v>
      </c>
      <c r="BV697" s="66">
        <f t="shared" si="1074"/>
        <v>0</v>
      </c>
      <c r="BW697" s="66">
        <f t="shared" si="1074"/>
        <v>0</v>
      </c>
      <c r="BX697" s="66">
        <f t="shared" si="1074"/>
        <v>0</v>
      </c>
      <c r="BY697" s="66">
        <f t="shared" si="1074"/>
        <v>8474</v>
      </c>
      <c r="BZ697" s="66">
        <f t="shared" si="1074"/>
        <v>8474</v>
      </c>
      <c r="CA697" s="66">
        <f t="shared" si="1074"/>
        <v>0</v>
      </c>
      <c r="CB697" s="66">
        <f t="shared" si="1074"/>
        <v>0</v>
      </c>
      <c r="CC697" s="66">
        <f t="shared" si="1074"/>
        <v>0</v>
      </c>
      <c r="CD697" s="66">
        <f t="shared" si="1074"/>
        <v>0</v>
      </c>
      <c r="CE697" s="66">
        <f t="shared" si="1074"/>
        <v>0</v>
      </c>
      <c r="CF697" s="66">
        <f t="shared" si="1074"/>
        <v>8474</v>
      </c>
      <c r="CG697" s="66">
        <f t="shared" si="1074"/>
        <v>8474</v>
      </c>
      <c r="CH697" s="66">
        <f t="shared" si="1074"/>
        <v>0</v>
      </c>
      <c r="CI697" s="66">
        <f t="shared" si="1074"/>
        <v>0</v>
      </c>
      <c r="CJ697" s="66">
        <f t="shared" si="1074"/>
        <v>0</v>
      </c>
      <c r="CK697" s="66"/>
      <c r="CL697" s="66"/>
      <c r="CM697" s="66">
        <f t="shared" si="1074"/>
        <v>0</v>
      </c>
      <c r="CN697" s="66">
        <f t="shared" si="1074"/>
        <v>0</v>
      </c>
      <c r="CO697" s="66">
        <f t="shared" si="1074"/>
        <v>8474</v>
      </c>
      <c r="CP697" s="66">
        <f t="shared" si="1074"/>
        <v>8474</v>
      </c>
      <c r="CQ697" s="66">
        <f t="shared" si="1074"/>
        <v>0</v>
      </c>
      <c r="CR697" s="66">
        <f t="shared" si="1074"/>
        <v>0</v>
      </c>
      <c r="CS697" s="66">
        <f t="shared" si="1074"/>
        <v>0</v>
      </c>
      <c r="CT697" s="66">
        <f t="shared" si="1074"/>
        <v>0</v>
      </c>
      <c r="CU697" s="66">
        <f t="shared" si="1074"/>
        <v>0</v>
      </c>
      <c r="CV697" s="66">
        <f t="shared" si="1074"/>
        <v>0</v>
      </c>
      <c r="CW697" s="66">
        <f t="shared" si="1074"/>
        <v>8474</v>
      </c>
      <c r="CX697" s="66">
        <f t="shared" si="1074"/>
        <v>8474</v>
      </c>
      <c r="CY697" s="66">
        <f t="shared" si="1074"/>
        <v>0</v>
      </c>
      <c r="CZ697" s="66">
        <f t="shared" si="1074"/>
        <v>0</v>
      </c>
      <c r="DA697" s="66">
        <f t="shared" si="1074"/>
        <v>0</v>
      </c>
      <c r="DB697" s="66">
        <f t="shared" si="1074"/>
        <v>0</v>
      </c>
      <c r="DC697" s="66">
        <f t="shared" si="1074"/>
        <v>0</v>
      </c>
      <c r="DD697" s="66">
        <f t="shared" si="1074"/>
        <v>0</v>
      </c>
      <c r="DE697" s="66">
        <f t="shared" si="1074"/>
        <v>8474</v>
      </c>
      <c r="DF697" s="66">
        <f t="shared" si="1074"/>
        <v>8474</v>
      </c>
    </row>
    <row r="698" spans="1:110" s="10" customFormat="1" ht="24.75" customHeight="1">
      <c r="A698" s="63" t="s">
        <v>14</v>
      </c>
      <c r="B698" s="64" t="s">
        <v>7</v>
      </c>
      <c r="C698" s="64" t="s">
        <v>139</v>
      </c>
      <c r="D698" s="65" t="s">
        <v>349</v>
      </c>
      <c r="E698" s="64" t="s">
        <v>21</v>
      </c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6">
        <v>8474</v>
      </c>
      <c r="BL698" s="55">
        <f>BE698+BG698+BH698+BI698+BJ698+BK698</f>
        <v>8474</v>
      </c>
      <c r="BM698" s="55">
        <f>BF698+BK698</f>
        <v>8474</v>
      </c>
      <c r="BN698" s="85"/>
      <c r="BO698" s="85"/>
      <c r="BP698" s="85"/>
      <c r="BQ698" s="85"/>
      <c r="BR698" s="55">
        <f>BL698+BN698+BO698+BP698+BQ698</f>
        <v>8474</v>
      </c>
      <c r="BS698" s="55">
        <f>BM698+BQ698</f>
        <v>8474</v>
      </c>
      <c r="BT698" s="87"/>
      <c r="BU698" s="87"/>
      <c r="BV698" s="87"/>
      <c r="BW698" s="87"/>
      <c r="BX698" s="87"/>
      <c r="BY698" s="55">
        <f>BR698+BT698+BU698+BV698+BW698+BX698</f>
        <v>8474</v>
      </c>
      <c r="BZ698" s="55">
        <f>BS698+BX698</f>
        <v>8474</v>
      </c>
      <c r="CA698" s="85"/>
      <c r="CB698" s="85"/>
      <c r="CC698" s="85"/>
      <c r="CD698" s="85"/>
      <c r="CE698" s="85"/>
      <c r="CF698" s="55">
        <f>BY698+CA698+CB698+CC698+CE698</f>
        <v>8474</v>
      </c>
      <c r="CG698" s="55">
        <f>BZ698+CE698</f>
        <v>8474</v>
      </c>
      <c r="CH698" s="85"/>
      <c r="CI698" s="85"/>
      <c r="CJ698" s="85"/>
      <c r="CK698" s="85"/>
      <c r="CL698" s="85"/>
      <c r="CM698" s="85"/>
      <c r="CN698" s="85"/>
      <c r="CO698" s="55">
        <f>CF698+CH698+CI698+CJ698+CM698+CN698</f>
        <v>8474</v>
      </c>
      <c r="CP698" s="55">
        <f>CG698+CN698</f>
        <v>8474</v>
      </c>
      <c r="CQ698" s="55"/>
      <c r="CR698" s="85"/>
      <c r="CS698" s="85"/>
      <c r="CT698" s="85"/>
      <c r="CU698" s="85"/>
      <c r="CV698" s="85"/>
      <c r="CW698" s="55">
        <f>CO698+CQ698+CR698+CS698+CT698+CU698+CV698</f>
        <v>8474</v>
      </c>
      <c r="CX698" s="55">
        <f>CP698+CV698</f>
        <v>8474</v>
      </c>
      <c r="CY698" s="55"/>
      <c r="CZ698" s="85"/>
      <c r="DA698" s="85"/>
      <c r="DB698" s="85"/>
      <c r="DC698" s="85"/>
      <c r="DD698" s="85"/>
      <c r="DE698" s="55">
        <f>CW698+CY698+CZ698+DA698+DB698+DC698+DD698</f>
        <v>8474</v>
      </c>
      <c r="DF698" s="55">
        <f>CX698+DD698</f>
        <v>8474</v>
      </c>
    </row>
    <row r="699" spans="1:110" s="10" customFormat="1" ht="25.5" customHeight="1">
      <c r="A699" s="63" t="s">
        <v>12</v>
      </c>
      <c r="B699" s="64" t="s">
        <v>7</v>
      </c>
      <c r="C699" s="64" t="s">
        <v>139</v>
      </c>
      <c r="D699" s="65" t="s">
        <v>123</v>
      </c>
      <c r="E699" s="64"/>
      <c r="F699" s="66">
        <f t="shared" ref="F699:O699" si="1075">F701+F700</f>
        <v>10133</v>
      </c>
      <c r="G699" s="66">
        <f t="shared" si="1075"/>
        <v>17</v>
      </c>
      <c r="H699" s="66">
        <f t="shared" si="1075"/>
        <v>10150</v>
      </c>
      <c r="I699" s="66">
        <f t="shared" si="1075"/>
        <v>0</v>
      </c>
      <c r="J699" s="66">
        <f t="shared" si="1075"/>
        <v>10150</v>
      </c>
      <c r="K699" s="66">
        <f t="shared" si="1075"/>
        <v>0</v>
      </c>
      <c r="L699" s="66">
        <f t="shared" si="1075"/>
        <v>0</v>
      </c>
      <c r="M699" s="66">
        <f t="shared" si="1075"/>
        <v>10150</v>
      </c>
      <c r="N699" s="66">
        <f t="shared" si="1075"/>
        <v>-600</v>
      </c>
      <c r="O699" s="66">
        <f t="shared" si="1075"/>
        <v>9550</v>
      </c>
      <c r="P699" s="66">
        <f t="shared" ref="P699:U699" si="1076">P701+P700</f>
        <v>0</v>
      </c>
      <c r="Q699" s="66">
        <f t="shared" si="1076"/>
        <v>9550</v>
      </c>
      <c r="R699" s="66">
        <f t="shared" si="1076"/>
        <v>0</v>
      </c>
      <c r="S699" s="66">
        <f t="shared" si="1076"/>
        <v>0</v>
      </c>
      <c r="T699" s="66">
        <f t="shared" si="1076"/>
        <v>9550</v>
      </c>
      <c r="U699" s="66">
        <f t="shared" si="1076"/>
        <v>9550</v>
      </c>
      <c r="V699" s="66">
        <f t="shared" ref="V699:AB699" si="1077">V701+V700</f>
        <v>0</v>
      </c>
      <c r="W699" s="66">
        <f t="shared" si="1077"/>
        <v>0</v>
      </c>
      <c r="X699" s="66">
        <f t="shared" si="1077"/>
        <v>9550</v>
      </c>
      <c r="Y699" s="66">
        <f t="shared" si="1077"/>
        <v>9550</v>
      </c>
      <c r="Z699" s="66">
        <f t="shared" si="1077"/>
        <v>0</v>
      </c>
      <c r="AA699" s="66">
        <f t="shared" si="1077"/>
        <v>9550</v>
      </c>
      <c r="AB699" s="66">
        <f t="shared" si="1077"/>
        <v>9550</v>
      </c>
      <c r="AC699" s="66">
        <f>AC701+AC700</f>
        <v>0</v>
      </c>
      <c r="AD699" s="66">
        <f>AD701+AD700</f>
        <v>0</v>
      </c>
      <c r="AE699" s="66"/>
      <c r="AF699" s="66">
        <f t="shared" ref="AF699:AM699" si="1078">AF701+AF700</f>
        <v>9550</v>
      </c>
      <c r="AG699" s="66">
        <f t="shared" si="1078"/>
        <v>0</v>
      </c>
      <c r="AH699" s="66">
        <f t="shared" si="1078"/>
        <v>9550</v>
      </c>
      <c r="AI699" s="66">
        <f t="shared" si="1078"/>
        <v>0</v>
      </c>
      <c r="AJ699" s="66">
        <f t="shared" si="1078"/>
        <v>0</v>
      </c>
      <c r="AK699" s="66">
        <f t="shared" si="1078"/>
        <v>9550</v>
      </c>
      <c r="AL699" s="66">
        <f t="shared" si="1078"/>
        <v>0</v>
      </c>
      <c r="AM699" s="66">
        <f t="shared" si="1078"/>
        <v>1211</v>
      </c>
      <c r="AN699" s="66">
        <f t="shared" ref="AN699:AU699" si="1079">AN701+AN700</f>
        <v>10761</v>
      </c>
      <c r="AO699" s="66">
        <f t="shared" si="1079"/>
        <v>0</v>
      </c>
      <c r="AP699" s="66">
        <f t="shared" si="1079"/>
        <v>0</v>
      </c>
      <c r="AQ699" s="66">
        <f t="shared" si="1079"/>
        <v>10761</v>
      </c>
      <c r="AR699" s="66">
        <f t="shared" si="1079"/>
        <v>0</v>
      </c>
      <c r="AS699" s="66">
        <f t="shared" si="1079"/>
        <v>0</v>
      </c>
      <c r="AT699" s="66">
        <f t="shared" si="1079"/>
        <v>10761</v>
      </c>
      <c r="AU699" s="66">
        <f t="shared" si="1079"/>
        <v>0</v>
      </c>
      <c r="AV699" s="66">
        <f>AV701+AV700+AV702+AV708+AV710+AV712+AV714</f>
        <v>-368</v>
      </c>
      <c r="AW699" s="66">
        <f>AW701+AW700+AW702+AW708+AW710+AW712+AW714</f>
        <v>0</v>
      </c>
      <c r="AX699" s="66">
        <f>AX701+AX700+AX702+AX708+AX710+AX712+AX714</f>
        <v>57078</v>
      </c>
      <c r="AY699" s="66">
        <f>AY701+AY700+AY702+AY708+AY710+AY712+AY714</f>
        <v>86006</v>
      </c>
      <c r="AZ699" s="66">
        <f>AZ701+AZ700+AZ702+AZ708+AZ710+AZ712+AZ714</f>
        <v>75613</v>
      </c>
      <c r="BA699" s="66">
        <f t="shared" ref="BA699:BF699" si="1080">BA701+BA700+BA702+BA706+BA708+BA710+BA712+BA714</f>
        <v>0</v>
      </c>
      <c r="BB699" s="66">
        <f t="shared" si="1080"/>
        <v>0</v>
      </c>
      <c r="BC699" s="66">
        <f t="shared" si="1080"/>
        <v>0</v>
      </c>
      <c r="BD699" s="66">
        <f t="shared" si="1080"/>
        <v>52879</v>
      </c>
      <c r="BE699" s="66">
        <f t="shared" si="1080"/>
        <v>138885</v>
      </c>
      <c r="BF699" s="66">
        <f t="shared" si="1080"/>
        <v>128492</v>
      </c>
      <c r="BG699" s="66">
        <f t="shared" ref="BG699:BL699" si="1081">BG701+BG700+BG702+BG706+BG708+BG710+BG712+BG714</f>
        <v>0</v>
      </c>
      <c r="BH699" s="66">
        <f t="shared" si="1081"/>
        <v>0</v>
      </c>
      <c r="BI699" s="66">
        <f t="shared" si="1081"/>
        <v>0</v>
      </c>
      <c r="BJ699" s="66">
        <f t="shared" si="1081"/>
        <v>0</v>
      </c>
      <c r="BK699" s="66">
        <f t="shared" si="1081"/>
        <v>46697</v>
      </c>
      <c r="BL699" s="66">
        <f t="shared" si="1081"/>
        <v>185582</v>
      </c>
      <c r="BM699" s="66">
        <f>BM701+BM700+BM702+BM706+BM708+BM710+BM712+BM714</f>
        <v>175189</v>
      </c>
      <c r="BN699" s="66">
        <f t="shared" ref="BN699:BS699" si="1082">BN701+BN700+BN702+BN704+BN706+BN708+BN710+BN712+BN714</f>
        <v>0</v>
      </c>
      <c r="BO699" s="66">
        <f t="shared" si="1082"/>
        <v>0</v>
      </c>
      <c r="BP699" s="66">
        <f t="shared" si="1082"/>
        <v>0</v>
      </c>
      <c r="BQ699" s="66">
        <f t="shared" si="1082"/>
        <v>16308</v>
      </c>
      <c r="BR699" s="66">
        <f t="shared" si="1082"/>
        <v>201890</v>
      </c>
      <c r="BS699" s="66">
        <f t="shared" si="1082"/>
        <v>191497</v>
      </c>
      <c r="BT699" s="66">
        <f t="shared" ref="BT699:DF699" si="1083">BT701+BT700+BT702+BT704+BT706+BT708+BT710+BT712+BT714</f>
        <v>0</v>
      </c>
      <c r="BU699" s="66">
        <f>BU701+BU700+BU702+BU704+BU706+BU708+BU710+BU712+BU714</f>
        <v>0</v>
      </c>
      <c r="BV699" s="66">
        <f>BV701+BV700+BV702+BV704+BV706+BV708+BV710+BV712+BV714</f>
        <v>0</v>
      </c>
      <c r="BW699" s="66">
        <f>BW701+BW700+BW702+BW704+BW706+BW708+BW710+BW712+BW714</f>
        <v>0</v>
      </c>
      <c r="BX699" s="66">
        <f>BX701+BX700+BX702+BX704+BX706+BX708+BX710+BX712+BX714</f>
        <v>-52355</v>
      </c>
      <c r="BY699" s="66">
        <f t="shared" si="1083"/>
        <v>149535</v>
      </c>
      <c r="BZ699" s="66">
        <f t="shared" si="1083"/>
        <v>139142</v>
      </c>
      <c r="CA699" s="66">
        <f t="shared" si="1083"/>
        <v>0</v>
      </c>
      <c r="CB699" s="66">
        <f t="shared" si="1083"/>
        <v>0</v>
      </c>
      <c r="CC699" s="66">
        <f t="shared" si="1083"/>
        <v>-842</v>
      </c>
      <c r="CD699" s="66">
        <f>CD701+CD700+CD702+CD704+CD706+CD708+CD710+CD712+CD714</f>
        <v>0</v>
      </c>
      <c r="CE699" s="66">
        <f t="shared" si="1083"/>
        <v>0</v>
      </c>
      <c r="CF699" s="66">
        <f t="shared" si="1083"/>
        <v>148693</v>
      </c>
      <c r="CG699" s="66">
        <f t="shared" si="1083"/>
        <v>139142</v>
      </c>
      <c r="CH699" s="66">
        <f t="shared" si="1083"/>
        <v>0</v>
      </c>
      <c r="CI699" s="66">
        <f t="shared" si="1083"/>
        <v>0</v>
      </c>
      <c r="CJ699" s="66">
        <f t="shared" si="1083"/>
        <v>0</v>
      </c>
      <c r="CK699" s="66"/>
      <c r="CL699" s="66"/>
      <c r="CM699" s="66">
        <f t="shared" si="1083"/>
        <v>0</v>
      </c>
      <c r="CN699" s="66">
        <f t="shared" si="1083"/>
        <v>10699</v>
      </c>
      <c r="CO699" s="66">
        <f t="shared" si="1083"/>
        <v>159392</v>
      </c>
      <c r="CP699" s="66">
        <f t="shared" si="1083"/>
        <v>149841</v>
      </c>
      <c r="CQ699" s="66">
        <f t="shared" si="1083"/>
        <v>0</v>
      </c>
      <c r="CR699" s="66">
        <f t="shared" si="1083"/>
        <v>0</v>
      </c>
      <c r="CS699" s="66">
        <f t="shared" si="1083"/>
        <v>0</v>
      </c>
      <c r="CT699" s="66">
        <f t="shared" si="1083"/>
        <v>0</v>
      </c>
      <c r="CU699" s="66">
        <f t="shared" si="1083"/>
        <v>0</v>
      </c>
      <c r="CV699" s="66">
        <f t="shared" si="1083"/>
        <v>23760</v>
      </c>
      <c r="CW699" s="66">
        <f t="shared" si="1083"/>
        <v>183152</v>
      </c>
      <c r="CX699" s="66">
        <f t="shared" si="1083"/>
        <v>173601</v>
      </c>
      <c r="CY699" s="66">
        <f t="shared" si="1083"/>
        <v>0</v>
      </c>
      <c r="CZ699" s="66">
        <f t="shared" si="1083"/>
        <v>0</v>
      </c>
      <c r="DA699" s="66">
        <f t="shared" si="1083"/>
        <v>0</v>
      </c>
      <c r="DB699" s="66">
        <f t="shared" si="1083"/>
        <v>0</v>
      </c>
      <c r="DC699" s="66">
        <f t="shared" si="1083"/>
        <v>0</v>
      </c>
      <c r="DD699" s="66">
        <f t="shared" si="1083"/>
        <v>0</v>
      </c>
      <c r="DE699" s="66">
        <f t="shared" si="1083"/>
        <v>183152</v>
      </c>
      <c r="DF699" s="66">
        <f t="shared" si="1083"/>
        <v>173601</v>
      </c>
    </row>
    <row r="700" spans="1:110" s="10" customFormat="1" ht="55.5" hidden="1" customHeight="1">
      <c r="A700" s="63" t="s">
        <v>144</v>
      </c>
      <c r="B700" s="64" t="s">
        <v>7</v>
      </c>
      <c r="C700" s="64" t="s">
        <v>139</v>
      </c>
      <c r="D700" s="65" t="s">
        <v>13</v>
      </c>
      <c r="E700" s="64" t="s">
        <v>145</v>
      </c>
      <c r="F700" s="55">
        <v>760</v>
      </c>
      <c r="G700" s="55">
        <f>H700-F700</f>
        <v>-160</v>
      </c>
      <c r="H700" s="55">
        <v>600</v>
      </c>
      <c r="I700" s="55"/>
      <c r="J700" s="55">
        <v>600</v>
      </c>
      <c r="K700" s="85"/>
      <c r="L700" s="85"/>
      <c r="M700" s="55">
        <v>600</v>
      </c>
      <c r="N700" s="55">
        <f>O700-M700</f>
        <v>-600</v>
      </c>
      <c r="O700" s="55"/>
      <c r="P700" s="55"/>
      <c r="Q700" s="5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7"/>
      <c r="AL700" s="87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  <c r="BD700" s="85"/>
      <c r="BE700" s="85"/>
      <c r="BF700" s="85"/>
      <c r="BG700" s="86"/>
      <c r="BH700" s="86"/>
      <c r="BI700" s="86"/>
      <c r="BJ700" s="86"/>
      <c r="BK700" s="86"/>
      <c r="BL700" s="86"/>
      <c r="BM700" s="86"/>
      <c r="BN700" s="85"/>
      <c r="BO700" s="85"/>
      <c r="BP700" s="85"/>
      <c r="BQ700" s="85"/>
      <c r="BR700" s="85"/>
      <c r="BS700" s="85"/>
      <c r="BT700" s="87"/>
      <c r="BU700" s="87"/>
      <c r="BV700" s="87"/>
      <c r="BW700" s="87"/>
      <c r="BX700" s="87"/>
      <c r="BY700" s="87"/>
      <c r="BZ700" s="87"/>
      <c r="CA700" s="85"/>
      <c r="CB700" s="85"/>
      <c r="CC700" s="85"/>
      <c r="CD700" s="85"/>
      <c r="CE700" s="85"/>
      <c r="CF700" s="85"/>
      <c r="CG700" s="85"/>
      <c r="CH700" s="85"/>
      <c r="CI700" s="85"/>
      <c r="CJ700" s="85"/>
      <c r="CK700" s="85"/>
      <c r="CL700" s="85"/>
      <c r="CM700" s="85"/>
      <c r="CN700" s="85"/>
      <c r="CO700" s="85"/>
      <c r="CP700" s="85"/>
      <c r="CQ700" s="85"/>
      <c r="CR700" s="85"/>
      <c r="CS700" s="85"/>
      <c r="CT700" s="85"/>
      <c r="CU700" s="85"/>
      <c r="CV700" s="85"/>
      <c r="CW700" s="85"/>
      <c r="CX700" s="85"/>
      <c r="CY700" s="85"/>
      <c r="CZ700" s="85"/>
      <c r="DA700" s="85"/>
      <c r="DB700" s="85"/>
      <c r="DC700" s="85"/>
      <c r="DD700" s="85"/>
      <c r="DE700" s="85"/>
      <c r="DF700" s="85"/>
    </row>
    <row r="701" spans="1:110" s="10" customFormat="1" ht="23.25" customHeight="1">
      <c r="A701" s="63" t="s">
        <v>14</v>
      </c>
      <c r="B701" s="64" t="s">
        <v>7</v>
      </c>
      <c r="C701" s="64" t="s">
        <v>139</v>
      </c>
      <c r="D701" s="65" t="s">
        <v>13</v>
      </c>
      <c r="E701" s="64" t="s">
        <v>21</v>
      </c>
      <c r="F701" s="55">
        <v>9373</v>
      </c>
      <c r="G701" s="55">
        <f>H701-F701</f>
        <v>177</v>
      </c>
      <c r="H701" s="55">
        <v>9550</v>
      </c>
      <c r="I701" s="55"/>
      <c r="J701" s="55">
        <v>9550</v>
      </c>
      <c r="K701" s="85"/>
      <c r="L701" s="85"/>
      <c r="M701" s="55">
        <v>9550</v>
      </c>
      <c r="N701" s="55">
        <f>O701-M701</f>
        <v>0</v>
      </c>
      <c r="O701" s="55">
        <v>9550</v>
      </c>
      <c r="P701" s="55"/>
      <c r="Q701" s="55">
        <v>9550</v>
      </c>
      <c r="R701" s="85"/>
      <c r="S701" s="85"/>
      <c r="T701" s="55">
        <f>O701+R701</f>
        <v>9550</v>
      </c>
      <c r="U701" s="55">
        <f>Q701+S701</f>
        <v>9550</v>
      </c>
      <c r="V701" s="85"/>
      <c r="W701" s="85"/>
      <c r="X701" s="55">
        <f>T701+V701</f>
        <v>9550</v>
      </c>
      <c r="Y701" s="55">
        <f>U701+W701</f>
        <v>9550</v>
      </c>
      <c r="Z701" s="85"/>
      <c r="AA701" s="55">
        <f>X701+Z701</f>
        <v>9550</v>
      </c>
      <c r="AB701" s="55">
        <f>Y701</f>
        <v>9550</v>
      </c>
      <c r="AC701" s="85"/>
      <c r="AD701" s="85"/>
      <c r="AE701" s="85"/>
      <c r="AF701" s="55">
        <f>AA701+AC701</f>
        <v>9550</v>
      </c>
      <c r="AG701" s="85"/>
      <c r="AH701" s="55">
        <f>AB701</f>
        <v>9550</v>
      </c>
      <c r="AI701" s="85"/>
      <c r="AJ701" s="85"/>
      <c r="AK701" s="55">
        <f>AF701+AI701</f>
        <v>9550</v>
      </c>
      <c r="AL701" s="55">
        <f>AG701</f>
        <v>0</v>
      </c>
      <c r="AM701" s="55">
        <f>AN701-AK701</f>
        <v>1211</v>
      </c>
      <c r="AN701" s="55">
        <f>9550+1+1210</f>
        <v>10761</v>
      </c>
      <c r="AO701" s="85"/>
      <c r="AP701" s="85"/>
      <c r="AQ701" s="55">
        <f>AN701+AP701</f>
        <v>10761</v>
      </c>
      <c r="AR701" s="55">
        <f>AO701</f>
        <v>0</v>
      </c>
      <c r="AS701" s="85"/>
      <c r="AT701" s="55">
        <f>AQ701+AS701</f>
        <v>10761</v>
      </c>
      <c r="AU701" s="56">
        <f>AR701</f>
        <v>0</v>
      </c>
      <c r="AV701" s="56">
        <v>-368</v>
      </c>
      <c r="AW701" s="85"/>
      <c r="AX701" s="85"/>
      <c r="AY701" s="55">
        <f>AT701+AV701+AW701+AX701</f>
        <v>10393</v>
      </c>
      <c r="AZ701" s="55">
        <f>AU701+AX701</f>
        <v>0</v>
      </c>
      <c r="BA701" s="85"/>
      <c r="BB701" s="85"/>
      <c r="BC701" s="85"/>
      <c r="BD701" s="85"/>
      <c r="BE701" s="55">
        <f>AY701+BA701+BB701+BC701+BD701</f>
        <v>10393</v>
      </c>
      <c r="BF701" s="55">
        <f>AZ701+BD701</f>
        <v>0</v>
      </c>
      <c r="BG701" s="55"/>
      <c r="BH701" s="55"/>
      <c r="BI701" s="86"/>
      <c r="BJ701" s="86"/>
      <c r="BK701" s="86"/>
      <c r="BL701" s="55">
        <f>BE701+BG701+BH701+BI701+BJ701+BK701</f>
        <v>10393</v>
      </c>
      <c r="BM701" s="55">
        <f>BF701+BK701</f>
        <v>0</v>
      </c>
      <c r="BN701" s="85"/>
      <c r="BO701" s="85"/>
      <c r="BP701" s="85"/>
      <c r="BQ701" s="85"/>
      <c r="BR701" s="55">
        <f>BL701+BN701+BO701+BP701+BQ701</f>
        <v>10393</v>
      </c>
      <c r="BS701" s="55">
        <f>BM701+BQ701</f>
        <v>0</v>
      </c>
      <c r="BT701" s="87"/>
      <c r="BU701" s="87"/>
      <c r="BV701" s="87"/>
      <c r="BW701" s="87"/>
      <c r="BX701" s="87"/>
      <c r="BY701" s="55">
        <f>BR701+BT701+BU701+BV701+BW701+BX701</f>
        <v>10393</v>
      </c>
      <c r="BZ701" s="55">
        <f>BS701+BX701</f>
        <v>0</v>
      </c>
      <c r="CA701" s="85"/>
      <c r="CB701" s="85"/>
      <c r="CC701" s="56">
        <v>-842</v>
      </c>
      <c r="CD701" s="56"/>
      <c r="CE701" s="85"/>
      <c r="CF701" s="55">
        <f>BY701+CA701+CB701+CC701+CE701</f>
        <v>9551</v>
      </c>
      <c r="CG701" s="55">
        <f>BZ701+CE701</f>
        <v>0</v>
      </c>
      <c r="CH701" s="85"/>
      <c r="CI701" s="85"/>
      <c r="CJ701" s="85"/>
      <c r="CK701" s="85"/>
      <c r="CL701" s="85"/>
      <c r="CM701" s="85"/>
      <c r="CN701" s="85"/>
      <c r="CO701" s="55">
        <f>CF701+CH701+CI701+CJ701+CM701+CN701</f>
        <v>9551</v>
      </c>
      <c r="CP701" s="55">
        <f>CG701+CN701</f>
        <v>0</v>
      </c>
      <c r="CQ701" s="55"/>
      <c r="CR701" s="85"/>
      <c r="CS701" s="85"/>
      <c r="CT701" s="85"/>
      <c r="CU701" s="85"/>
      <c r="CV701" s="85"/>
      <c r="CW701" s="55">
        <f>CO701+CQ701+CR701+CS701+CT701+CU701+CV701</f>
        <v>9551</v>
      </c>
      <c r="CX701" s="55">
        <f>CP701+CV701</f>
        <v>0</v>
      </c>
      <c r="CY701" s="55"/>
      <c r="CZ701" s="85"/>
      <c r="DA701" s="85"/>
      <c r="DB701" s="85"/>
      <c r="DC701" s="85"/>
      <c r="DD701" s="85"/>
      <c r="DE701" s="55">
        <f>CW701+CY701+CZ701+DA701+DB701+DC701+DD701</f>
        <v>9551</v>
      </c>
      <c r="DF701" s="55">
        <f>CX701+DD701</f>
        <v>0</v>
      </c>
    </row>
    <row r="702" spans="1:110" s="10" customFormat="1" ht="36.75" customHeight="1">
      <c r="A702" s="63" t="s">
        <v>526</v>
      </c>
      <c r="B702" s="64" t="s">
        <v>7</v>
      </c>
      <c r="C702" s="64" t="s">
        <v>139</v>
      </c>
      <c r="D702" s="65" t="s">
        <v>523</v>
      </c>
      <c r="E702" s="64"/>
      <c r="F702" s="55"/>
      <c r="G702" s="55"/>
      <c r="H702" s="55"/>
      <c r="I702" s="55"/>
      <c r="J702" s="55"/>
      <c r="K702" s="85"/>
      <c r="L702" s="85"/>
      <c r="M702" s="55"/>
      <c r="N702" s="55"/>
      <c r="O702" s="55"/>
      <c r="P702" s="55"/>
      <c r="Q702" s="55"/>
      <c r="R702" s="85"/>
      <c r="S702" s="85"/>
      <c r="T702" s="55"/>
      <c r="U702" s="55"/>
      <c r="V702" s="85"/>
      <c r="W702" s="85"/>
      <c r="X702" s="55"/>
      <c r="Y702" s="55"/>
      <c r="Z702" s="85"/>
      <c r="AA702" s="55"/>
      <c r="AB702" s="55"/>
      <c r="AC702" s="85"/>
      <c r="AD702" s="85"/>
      <c r="AE702" s="85"/>
      <c r="AF702" s="55"/>
      <c r="AG702" s="85"/>
      <c r="AH702" s="55"/>
      <c r="AI702" s="85"/>
      <c r="AJ702" s="85"/>
      <c r="AK702" s="55"/>
      <c r="AL702" s="55"/>
      <c r="AM702" s="55"/>
      <c r="AN702" s="55"/>
      <c r="AO702" s="85"/>
      <c r="AP702" s="85"/>
      <c r="AQ702" s="55"/>
      <c r="AR702" s="55"/>
      <c r="AS702" s="85"/>
      <c r="AT702" s="55"/>
      <c r="AU702" s="56"/>
      <c r="AV702" s="85">
        <f>AV703</f>
        <v>0</v>
      </c>
      <c r="AW702" s="85">
        <f>AW703</f>
        <v>0</v>
      </c>
      <c r="AX702" s="55">
        <f>AX703</f>
        <v>17473</v>
      </c>
      <c r="AY702" s="55">
        <f>AY703</f>
        <v>17473</v>
      </c>
      <c r="AZ702" s="55">
        <f>AZ703</f>
        <v>17473</v>
      </c>
      <c r="BA702" s="55">
        <f t="shared" ref="BA702:DF702" si="1084">BA703</f>
        <v>0</v>
      </c>
      <c r="BB702" s="55">
        <f t="shared" si="1084"/>
        <v>0</v>
      </c>
      <c r="BC702" s="55">
        <f t="shared" si="1084"/>
        <v>0</v>
      </c>
      <c r="BD702" s="55">
        <f t="shared" si="1084"/>
        <v>0</v>
      </c>
      <c r="BE702" s="55">
        <f t="shared" si="1084"/>
        <v>17473</v>
      </c>
      <c r="BF702" s="55">
        <f t="shared" si="1084"/>
        <v>17473</v>
      </c>
      <c r="BG702" s="55">
        <f t="shared" si="1084"/>
        <v>0</v>
      </c>
      <c r="BH702" s="55">
        <f t="shared" si="1084"/>
        <v>0</v>
      </c>
      <c r="BI702" s="55">
        <f t="shared" si="1084"/>
        <v>0</v>
      </c>
      <c r="BJ702" s="55">
        <f t="shared" si="1084"/>
        <v>0</v>
      </c>
      <c r="BK702" s="55">
        <f t="shared" si="1084"/>
        <v>0</v>
      </c>
      <c r="BL702" s="55">
        <f t="shared" si="1084"/>
        <v>17473</v>
      </c>
      <c r="BM702" s="55">
        <f t="shared" si="1084"/>
        <v>17473</v>
      </c>
      <c r="BN702" s="55">
        <f t="shared" si="1084"/>
        <v>0</v>
      </c>
      <c r="BO702" s="55">
        <f t="shared" si="1084"/>
        <v>0</v>
      </c>
      <c r="BP702" s="55">
        <f t="shared" si="1084"/>
        <v>0</v>
      </c>
      <c r="BQ702" s="55">
        <f t="shared" si="1084"/>
        <v>0</v>
      </c>
      <c r="BR702" s="55">
        <f t="shared" si="1084"/>
        <v>17473</v>
      </c>
      <c r="BS702" s="55">
        <f t="shared" si="1084"/>
        <v>17473</v>
      </c>
      <c r="BT702" s="55">
        <f t="shared" si="1084"/>
        <v>0</v>
      </c>
      <c r="BU702" s="55">
        <f t="shared" si="1084"/>
        <v>0</v>
      </c>
      <c r="BV702" s="55">
        <f t="shared" si="1084"/>
        <v>0</v>
      </c>
      <c r="BW702" s="55">
        <f t="shared" si="1084"/>
        <v>0</v>
      </c>
      <c r="BX702" s="55">
        <f t="shared" si="1084"/>
        <v>0</v>
      </c>
      <c r="BY702" s="55">
        <f t="shared" si="1084"/>
        <v>17473</v>
      </c>
      <c r="BZ702" s="55">
        <f t="shared" si="1084"/>
        <v>17473</v>
      </c>
      <c r="CA702" s="55">
        <f t="shared" si="1084"/>
        <v>0</v>
      </c>
      <c r="CB702" s="55">
        <f t="shared" si="1084"/>
        <v>0</v>
      </c>
      <c r="CC702" s="55">
        <f t="shared" si="1084"/>
        <v>0</v>
      </c>
      <c r="CD702" s="55">
        <f t="shared" si="1084"/>
        <v>0</v>
      </c>
      <c r="CE702" s="55">
        <f t="shared" si="1084"/>
        <v>0</v>
      </c>
      <c r="CF702" s="55">
        <f t="shared" si="1084"/>
        <v>17473</v>
      </c>
      <c r="CG702" s="55">
        <f t="shared" si="1084"/>
        <v>17473</v>
      </c>
      <c r="CH702" s="55">
        <f t="shared" si="1084"/>
        <v>0</v>
      </c>
      <c r="CI702" s="55">
        <f t="shared" si="1084"/>
        <v>0</v>
      </c>
      <c r="CJ702" s="55">
        <f t="shared" si="1084"/>
        <v>0</v>
      </c>
      <c r="CK702" s="55"/>
      <c r="CL702" s="55"/>
      <c r="CM702" s="55">
        <f t="shared" si="1084"/>
        <v>0</v>
      </c>
      <c r="CN702" s="55">
        <f t="shared" si="1084"/>
        <v>10484</v>
      </c>
      <c r="CO702" s="55">
        <f t="shared" si="1084"/>
        <v>27957</v>
      </c>
      <c r="CP702" s="55">
        <f t="shared" si="1084"/>
        <v>27957</v>
      </c>
      <c r="CQ702" s="55">
        <f t="shared" si="1084"/>
        <v>0</v>
      </c>
      <c r="CR702" s="55">
        <f t="shared" si="1084"/>
        <v>0</v>
      </c>
      <c r="CS702" s="55">
        <f t="shared" si="1084"/>
        <v>0</v>
      </c>
      <c r="CT702" s="55">
        <f t="shared" si="1084"/>
        <v>0</v>
      </c>
      <c r="CU702" s="55">
        <f t="shared" si="1084"/>
        <v>0</v>
      </c>
      <c r="CV702" s="55">
        <f t="shared" si="1084"/>
        <v>0</v>
      </c>
      <c r="CW702" s="55">
        <f t="shared" si="1084"/>
        <v>27957</v>
      </c>
      <c r="CX702" s="55">
        <f t="shared" si="1084"/>
        <v>27957</v>
      </c>
      <c r="CY702" s="55">
        <f t="shared" si="1084"/>
        <v>0</v>
      </c>
      <c r="CZ702" s="55">
        <f t="shared" si="1084"/>
        <v>0</v>
      </c>
      <c r="DA702" s="55">
        <f t="shared" si="1084"/>
        <v>0</v>
      </c>
      <c r="DB702" s="55">
        <f t="shared" si="1084"/>
        <v>0</v>
      </c>
      <c r="DC702" s="55">
        <f t="shared" si="1084"/>
        <v>0</v>
      </c>
      <c r="DD702" s="55">
        <f t="shared" si="1084"/>
        <v>0</v>
      </c>
      <c r="DE702" s="55">
        <f t="shared" si="1084"/>
        <v>27957</v>
      </c>
      <c r="DF702" s="55">
        <f t="shared" si="1084"/>
        <v>27957</v>
      </c>
    </row>
    <row r="703" spans="1:110" s="10" customFormat="1" ht="22.5" customHeight="1">
      <c r="A703" s="63" t="s">
        <v>14</v>
      </c>
      <c r="B703" s="64" t="s">
        <v>7</v>
      </c>
      <c r="C703" s="64" t="s">
        <v>139</v>
      </c>
      <c r="D703" s="65" t="s">
        <v>523</v>
      </c>
      <c r="E703" s="64" t="s">
        <v>21</v>
      </c>
      <c r="F703" s="55"/>
      <c r="G703" s="55"/>
      <c r="H703" s="55"/>
      <c r="I703" s="55"/>
      <c r="J703" s="55"/>
      <c r="K703" s="85"/>
      <c r="L703" s="85"/>
      <c r="M703" s="55"/>
      <c r="N703" s="55"/>
      <c r="O703" s="55"/>
      <c r="P703" s="55"/>
      <c r="Q703" s="55"/>
      <c r="R703" s="85"/>
      <c r="S703" s="85"/>
      <c r="T703" s="55"/>
      <c r="U703" s="55"/>
      <c r="V703" s="85"/>
      <c r="W703" s="85"/>
      <c r="X703" s="55"/>
      <c r="Y703" s="55"/>
      <c r="Z703" s="85"/>
      <c r="AA703" s="55"/>
      <c r="AB703" s="55"/>
      <c r="AC703" s="85"/>
      <c r="AD703" s="85"/>
      <c r="AE703" s="85"/>
      <c r="AF703" s="55"/>
      <c r="AG703" s="85"/>
      <c r="AH703" s="55"/>
      <c r="AI703" s="85"/>
      <c r="AJ703" s="85"/>
      <c r="AK703" s="55"/>
      <c r="AL703" s="55"/>
      <c r="AM703" s="55"/>
      <c r="AN703" s="55"/>
      <c r="AO703" s="85"/>
      <c r="AP703" s="85"/>
      <c r="AQ703" s="55"/>
      <c r="AR703" s="55"/>
      <c r="AS703" s="85"/>
      <c r="AT703" s="55"/>
      <c r="AU703" s="56"/>
      <c r="AV703" s="85"/>
      <c r="AW703" s="85"/>
      <c r="AX703" s="55">
        <v>17473</v>
      </c>
      <c r="AY703" s="55">
        <f>AT703+AV703+AW703+AX703</f>
        <v>17473</v>
      </c>
      <c r="AZ703" s="55">
        <f>AU703+AX703</f>
        <v>17473</v>
      </c>
      <c r="BA703" s="85"/>
      <c r="BB703" s="85"/>
      <c r="BC703" s="85"/>
      <c r="BD703" s="85"/>
      <c r="BE703" s="55">
        <f>AY703+BA703+BB703+BC703+BD703</f>
        <v>17473</v>
      </c>
      <c r="BF703" s="55">
        <f>AZ703+BD703</f>
        <v>17473</v>
      </c>
      <c r="BG703" s="55"/>
      <c r="BH703" s="55"/>
      <c r="BI703" s="86"/>
      <c r="BJ703" s="86"/>
      <c r="BK703" s="86"/>
      <c r="BL703" s="55">
        <f>BE703+BG703+BH703+BI703+BJ703+BK703</f>
        <v>17473</v>
      </c>
      <c r="BM703" s="55">
        <f>BF703+BK703</f>
        <v>17473</v>
      </c>
      <c r="BN703" s="85"/>
      <c r="BO703" s="85"/>
      <c r="BP703" s="85"/>
      <c r="BQ703" s="85"/>
      <c r="BR703" s="55">
        <f>BL703+BN703+BO703+BP703+BQ703</f>
        <v>17473</v>
      </c>
      <c r="BS703" s="55">
        <f>BM703+BQ703</f>
        <v>17473</v>
      </c>
      <c r="BT703" s="87"/>
      <c r="BU703" s="87"/>
      <c r="BV703" s="87"/>
      <c r="BW703" s="87"/>
      <c r="BX703" s="87"/>
      <c r="BY703" s="55">
        <f>BR703+BT703+BU703+BV703+BW703+BX703</f>
        <v>17473</v>
      </c>
      <c r="BZ703" s="55">
        <f>BS703+BX703</f>
        <v>17473</v>
      </c>
      <c r="CA703" s="85"/>
      <c r="CB703" s="85"/>
      <c r="CC703" s="85"/>
      <c r="CD703" s="85"/>
      <c r="CE703" s="85"/>
      <c r="CF703" s="55">
        <f>BY703+CA703+CB703+CC703+CE703</f>
        <v>17473</v>
      </c>
      <c r="CG703" s="55">
        <f>BZ703+CE703</f>
        <v>17473</v>
      </c>
      <c r="CH703" s="85"/>
      <c r="CI703" s="85"/>
      <c r="CJ703" s="85"/>
      <c r="CK703" s="85"/>
      <c r="CL703" s="85"/>
      <c r="CM703" s="85"/>
      <c r="CN703" s="55">
        <v>10484</v>
      </c>
      <c r="CO703" s="55">
        <f>CF703+CH703+CI703+CJ703+CM703+CN703</f>
        <v>27957</v>
      </c>
      <c r="CP703" s="55">
        <f>CG703+CN703</f>
        <v>27957</v>
      </c>
      <c r="CQ703" s="55"/>
      <c r="CR703" s="85"/>
      <c r="CS703" s="85"/>
      <c r="CT703" s="85"/>
      <c r="CU703" s="85"/>
      <c r="CV703" s="85"/>
      <c r="CW703" s="55">
        <f>CO703+CQ703+CR703+CS703+CT703+CU703+CV703</f>
        <v>27957</v>
      </c>
      <c r="CX703" s="55">
        <f>CP703+CV703</f>
        <v>27957</v>
      </c>
      <c r="CY703" s="55"/>
      <c r="CZ703" s="85"/>
      <c r="DA703" s="85"/>
      <c r="DB703" s="85"/>
      <c r="DC703" s="85"/>
      <c r="DD703" s="85"/>
      <c r="DE703" s="55">
        <f>CW703+CY703+CZ703+DA703+DB703+DC703+DD703</f>
        <v>27957</v>
      </c>
      <c r="DF703" s="55">
        <f>CX703+DD703</f>
        <v>27957</v>
      </c>
    </row>
    <row r="704" spans="1:110" s="10" customFormat="1" ht="20.25" hidden="1" customHeight="1">
      <c r="A704" s="63" t="s">
        <v>256</v>
      </c>
      <c r="B704" s="64" t="s">
        <v>7</v>
      </c>
      <c r="C704" s="64" t="s">
        <v>139</v>
      </c>
      <c r="D704" s="65" t="s">
        <v>255</v>
      </c>
      <c r="E704" s="64"/>
      <c r="F704" s="55"/>
      <c r="G704" s="55"/>
      <c r="H704" s="55"/>
      <c r="I704" s="55"/>
      <c r="J704" s="55"/>
      <c r="K704" s="85"/>
      <c r="L704" s="85"/>
      <c r="M704" s="55"/>
      <c r="N704" s="55"/>
      <c r="O704" s="55"/>
      <c r="P704" s="55"/>
      <c r="Q704" s="55"/>
      <c r="R704" s="85"/>
      <c r="S704" s="85"/>
      <c r="T704" s="55"/>
      <c r="U704" s="55"/>
      <c r="V704" s="85"/>
      <c r="W704" s="85"/>
      <c r="X704" s="55"/>
      <c r="Y704" s="55"/>
      <c r="Z704" s="85"/>
      <c r="AA704" s="55"/>
      <c r="AB704" s="55"/>
      <c r="AC704" s="85"/>
      <c r="AD704" s="85"/>
      <c r="AE704" s="85"/>
      <c r="AF704" s="55"/>
      <c r="AG704" s="85"/>
      <c r="AH704" s="55"/>
      <c r="AI704" s="85"/>
      <c r="AJ704" s="85"/>
      <c r="AK704" s="55"/>
      <c r="AL704" s="55"/>
      <c r="AM704" s="55"/>
      <c r="AN704" s="55"/>
      <c r="AO704" s="85"/>
      <c r="AP704" s="85"/>
      <c r="AQ704" s="55"/>
      <c r="AR704" s="55"/>
      <c r="AS704" s="85"/>
      <c r="AT704" s="55"/>
      <c r="AU704" s="56"/>
      <c r="AV704" s="85"/>
      <c r="AW704" s="85"/>
      <c r="AX704" s="55"/>
      <c r="AY704" s="55"/>
      <c r="AZ704" s="55"/>
      <c r="BA704" s="85"/>
      <c r="BB704" s="85"/>
      <c r="BC704" s="85"/>
      <c r="BD704" s="85"/>
      <c r="BE704" s="55"/>
      <c r="BF704" s="55"/>
      <c r="BG704" s="55"/>
      <c r="BH704" s="55"/>
      <c r="BI704" s="86"/>
      <c r="BJ704" s="86"/>
      <c r="BK704" s="86"/>
      <c r="BL704" s="55"/>
      <c r="BM704" s="55"/>
      <c r="BN704" s="85">
        <f t="shared" ref="BN704:BZ704" si="1085">BN705</f>
        <v>0</v>
      </c>
      <c r="BO704" s="55">
        <f t="shared" si="1085"/>
        <v>0</v>
      </c>
      <c r="BP704" s="55">
        <f t="shared" si="1085"/>
        <v>0</v>
      </c>
      <c r="BQ704" s="55">
        <f t="shared" si="1085"/>
        <v>0</v>
      </c>
      <c r="BR704" s="55">
        <f t="shared" si="1085"/>
        <v>0</v>
      </c>
      <c r="BS704" s="55">
        <f t="shared" si="1085"/>
        <v>0</v>
      </c>
      <c r="BT704" s="87">
        <f t="shared" si="1085"/>
        <v>0</v>
      </c>
      <c r="BU704" s="87">
        <f t="shared" si="1085"/>
        <v>0</v>
      </c>
      <c r="BV704" s="87">
        <f t="shared" si="1085"/>
        <v>0</v>
      </c>
      <c r="BW704" s="87">
        <f t="shared" si="1085"/>
        <v>0</v>
      </c>
      <c r="BX704" s="87">
        <f t="shared" si="1085"/>
        <v>0</v>
      </c>
      <c r="BY704" s="55">
        <f t="shared" si="1085"/>
        <v>0</v>
      </c>
      <c r="BZ704" s="55">
        <f t="shared" si="1085"/>
        <v>0</v>
      </c>
      <c r="CA704" s="85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5"/>
      <c r="CM704" s="85"/>
      <c r="CN704" s="85"/>
      <c r="CO704" s="85"/>
      <c r="CP704" s="85"/>
      <c r="CQ704" s="85"/>
      <c r="CR704" s="85"/>
      <c r="CS704" s="85"/>
      <c r="CT704" s="85"/>
      <c r="CU704" s="85"/>
      <c r="CV704" s="85"/>
      <c r="CW704" s="85"/>
      <c r="CX704" s="85"/>
      <c r="CY704" s="85"/>
      <c r="CZ704" s="85"/>
      <c r="DA704" s="85"/>
      <c r="DB704" s="85"/>
      <c r="DC704" s="85"/>
      <c r="DD704" s="85"/>
      <c r="DE704" s="85"/>
      <c r="DF704" s="85"/>
    </row>
    <row r="705" spans="1:110" s="10" customFormat="1" ht="20.25" hidden="1" customHeight="1">
      <c r="A705" s="63" t="s">
        <v>14</v>
      </c>
      <c r="B705" s="64" t="s">
        <v>7</v>
      </c>
      <c r="C705" s="64" t="s">
        <v>139</v>
      </c>
      <c r="D705" s="65" t="s">
        <v>255</v>
      </c>
      <c r="E705" s="64" t="s">
        <v>21</v>
      </c>
      <c r="F705" s="55"/>
      <c r="G705" s="55"/>
      <c r="H705" s="55"/>
      <c r="I705" s="55"/>
      <c r="J705" s="55"/>
      <c r="K705" s="85"/>
      <c r="L705" s="85"/>
      <c r="M705" s="55"/>
      <c r="N705" s="55"/>
      <c r="O705" s="55"/>
      <c r="P705" s="55"/>
      <c r="Q705" s="55"/>
      <c r="R705" s="85"/>
      <c r="S705" s="85"/>
      <c r="T705" s="55"/>
      <c r="U705" s="55"/>
      <c r="V705" s="85"/>
      <c r="W705" s="85"/>
      <c r="X705" s="55"/>
      <c r="Y705" s="55"/>
      <c r="Z705" s="85"/>
      <c r="AA705" s="55"/>
      <c r="AB705" s="55"/>
      <c r="AC705" s="85"/>
      <c r="AD705" s="85"/>
      <c r="AE705" s="85"/>
      <c r="AF705" s="55"/>
      <c r="AG705" s="85"/>
      <c r="AH705" s="55"/>
      <c r="AI705" s="85"/>
      <c r="AJ705" s="85"/>
      <c r="AK705" s="55"/>
      <c r="AL705" s="55"/>
      <c r="AM705" s="55"/>
      <c r="AN705" s="55"/>
      <c r="AO705" s="85"/>
      <c r="AP705" s="85"/>
      <c r="AQ705" s="55"/>
      <c r="AR705" s="55"/>
      <c r="AS705" s="85"/>
      <c r="AT705" s="55"/>
      <c r="AU705" s="56"/>
      <c r="AV705" s="85"/>
      <c r="AW705" s="85"/>
      <c r="AX705" s="55"/>
      <c r="AY705" s="55"/>
      <c r="AZ705" s="55"/>
      <c r="BA705" s="85"/>
      <c r="BB705" s="85"/>
      <c r="BC705" s="85"/>
      <c r="BD705" s="85"/>
      <c r="BE705" s="55"/>
      <c r="BF705" s="55"/>
      <c r="BG705" s="55"/>
      <c r="BH705" s="55"/>
      <c r="BI705" s="86"/>
      <c r="BJ705" s="86"/>
      <c r="BK705" s="86"/>
      <c r="BL705" s="55"/>
      <c r="BM705" s="55"/>
      <c r="BN705" s="85"/>
      <c r="BO705" s="55"/>
      <c r="BP705" s="55"/>
      <c r="BQ705" s="55"/>
      <c r="BR705" s="55">
        <f>BL705+BN705+BO705+BP705+BQ705</f>
        <v>0</v>
      </c>
      <c r="BS705" s="55">
        <f>BM705+BQ705</f>
        <v>0</v>
      </c>
      <c r="BT705" s="87"/>
      <c r="BU705" s="87"/>
      <c r="BV705" s="87"/>
      <c r="BW705" s="87"/>
      <c r="BX705" s="87"/>
      <c r="BY705" s="55">
        <f>BR705+BT705+BU705+BW705+BX705</f>
        <v>0</v>
      </c>
      <c r="BZ705" s="55">
        <f>BS705+BX705</f>
        <v>0</v>
      </c>
      <c r="CA705" s="85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5"/>
      <c r="CM705" s="85"/>
      <c r="CN705" s="85"/>
      <c r="CO705" s="85"/>
      <c r="CP705" s="85"/>
      <c r="CQ705" s="85"/>
      <c r="CR705" s="85"/>
      <c r="CS705" s="85"/>
      <c r="CT705" s="85"/>
      <c r="CU705" s="85"/>
      <c r="CV705" s="85"/>
      <c r="CW705" s="85"/>
      <c r="CX705" s="85"/>
      <c r="CY705" s="85"/>
      <c r="CZ705" s="85"/>
      <c r="DA705" s="85"/>
      <c r="DB705" s="85"/>
      <c r="DC705" s="85"/>
      <c r="DD705" s="85"/>
      <c r="DE705" s="85"/>
      <c r="DF705" s="85"/>
    </row>
    <row r="706" spans="1:110" s="10" customFormat="1" ht="117" customHeight="1">
      <c r="A706" s="109" t="s">
        <v>590</v>
      </c>
      <c r="B706" s="64" t="s">
        <v>7</v>
      </c>
      <c r="C706" s="64" t="s">
        <v>139</v>
      </c>
      <c r="D706" s="65" t="s">
        <v>552</v>
      </c>
      <c r="E706" s="64"/>
      <c r="F706" s="55"/>
      <c r="G706" s="55"/>
      <c r="H706" s="55"/>
      <c r="I706" s="55"/>
      <c r="J706" s="55"/>
      <c r="K706" s="85"/>
      <c r="L706" s="85"/>
      <c r="M706" s="55"/>
      <c r="N706" s="55"/>
      <c r="O706" s="55"/>
      <c r="P706" s="55"/>
      <c r="Q706" s="55"/>
      <c r="R706" s="85"/>
      <c r="S706" s="85"/>
      <c r="T706" s="55"/>
      <c r="U706" s="55"/>
      <c r="V706" s="85"/>
      <c r="W706" s="85"/>
      <c r="X706" s="55"/>
      <c r="Y706" s="55"/>
      <c r="Z706" s="85"/>
      <c r="AA706" s="55"/>
      <c r="AB706" s="55"/>
      <c r="AC706" s="85"/>
      <c r="AD706" s="85"/>
      <c r="AE706" s="85"/>
      <c r="AF706" s="55"/>
      <c r="AG706" s="85"/>
      <c r="AH706" s="55"/>
      <c r="AI706" s="85"/>
      <c r="AJ706" s="85"/>
      <c r="AK706" s="55"/>
      <c r="AL706" s="55"/>
      <c r="AM706" s="55"/>
      <c r="AN706" s="55"/>
      <c r="AO706" s="85"/>
      <c r="AP706" s="85"/>
      <c r="AQ706" s="55"/>
      <c r="AR706" s="55"/>
      <c r="AS706" s="85"/>
      <c r="AT706" s="55"/>
      <c r="AU706" s="56"/>
      <c r="AV706" s="85"/>
      <c r="AW706" s="85"/>
      <c r="AX706" s="55"/>
      <c r="AY706" s="55"/>
      <c r="AZ706" s="55"/>
      <c r="BA706" s="85">
        <f t="shared" ref="BA706:DF706" si="1086">BA707</f>
        <v>0</v>
      </c>
      <c r="BB706" s="85">
        <f t="shared" si="1086"/>
        <v>0</v>
      </c>
      <c r="BC706" s="85">
        <f t="shared" si="1086"/>
        <v>0</v>
      </c>
      <c r="BD706" s="55">
        <f t="shared" si="1086"/>
        <v>37800</v>
      </c>
      <c r="BE706" s="55">
        <f t="shared" si="1086"/>
        <v>37800</v>
      </c>
      <c r="BF706" s="55">
        <f t="shared" si="1086"/>
        <v>37800</v>
      </c>
      <c r="BG706" s="55">
        <f t="shared" si="1086"/>
        <v>0</v>
      </c>
      <c r="BH706" s="55">
        <f t="shared" si="1086"/>
        <v>0</v>
      </c>
      <c r="BI706" s="55">
        <f t="shared" si="1086"/>
        <v>0</v>
      </c>
      <c r="BJ706" s="55">
        <f t="shared" si="1086"/>
        <v>0</v>
      </c>
      <c r="BK706" s="55">
        <f t="shared" si="1086"/>
        <v>46548</v>
      </c>
      <c r="BL706" s="55">
        <f t="shared" si="1086"/>
        <v>84348</v>
      </c>
      <c r="BM706" s="55">
        <f t="shared" si="1086"/>
        <v>84348</v>
      </c>
      <c r="BN706" s="55">
        <f t="shared" si="1086"/>
        <v>0</v>
      </c>
      <c r="BO706" s="55">
        <f t="shared" si="1086"/>
        <v>0</v>
      </c>
      <c r="BP706" s="55">
        <f t="shared" si="1086"/>
        <v>0</v>
      </c>
      <c r="BQ706" s="55">
        <f t="shared" si="1086"/>
        <v>0</v>
      </c>
      <c r="BR706" s="55">
        <f t="shared" si="1086"/>
        <v>84348</v>
      </c>
      <c r="BS706" s="55">
        <f t="shared" si="1086"/>
        <v>84348</v>
      </c>
      <c r="BT706" s="55">
        <f t="shared" si="1086"/>
        <v>0</v>
      </c>
      <c r="BU706" s="55">
        <f t="shared" si="1086"/>
        <v>0</v>
      </c>
      <c r="BV706" s="55">
        <f t="shared" si="1086"/>
        <v>0</v>
      </c>
      <c r="BW706" s="55">
        <f t="shared" si="1086"/>
        <v>0</v>
      </c>
      <c r="BX706" s="55">
        <f t="shared" si="1086"/>
        <v>0</v>
      </c>
      <c r="BY706" s="55">
        <f t="shared" si="1086"/>
        <v>84348</v>
      </c>
      <c r="BZ706" s="55">
        <f t="shared" si="1086"/>
        <v>84348</v>
      </c>
      <c r="CA706" s="55">
        <f t="shared" si="1086"/>
        <v>0</v>
      </c>
      <c r="CB706" s="55">
        <f t="shared" si="1086"/>
        <v>0</v>
      </c>
      <c r="CC706" s="55">
        <f t="shared" si="1086"/>
        <v>0</v>
      </c>
      <c r="CD706" s="55">
        <f t="shared" si="1086"/>
        <v>0</v>
      </c>
      <c r="CE706" s="55">
        <f t="shared" si="1086"/>
        <v>0</v>
      </c>
      <c r="CF706" s="55">
        <f t="shared" si="1086"/>
        <v>84348</v>
      </c>
      <c r="CG706" s="55">
        <f t="shared" si="1086"/>
        <v>84348</v>
      </c>
      <c r="CH706" s="55">
        <f t="shared" si="1086"/>
        <v>0</v>
      </c>
      <c r="CI706" s="55">
        <f t="shared" si="1086"/>
        <v>0</v>
      </c>
      <c r="CJ706" s="55">
        <f t="shared" si="1086"/>
        <v>0</v>
      </c>
      <c r="CK706" s="55"/>
      <c r="CL706" s="55"/>
      <c r="CM706" s="55">
        <f t="shared" si="1086"/>
        <v>0</v>
      </c>
      <c r="CN706" s="55">
        <f t="shared" si="1086"/>
        <v>0</v>
      </c>
      <c r="CO706" s="55">
        <f t="shared" si="1086"/>
        <v>84348</v>
      </c>
      <c r="CP706" s="55">
        <f t="shared" si="1086"/>
        <v>84348</v>
      </c>
      <c r="CQ706" s="55">
        <f t="shared" si="1086"/>
        <v>0</v>
      </c>
      <c r="CR706" s="55">
        <f t="shared" si="1086"/>
        <v>0</v>
      </c>
      <c r="CS706" s="55">
        <f t="shared" si="1086"/>
        <v>0</v>
      </c>
      <c r="CT706" s="55">
        <f t="shared" si="1086"/>
        <v>0</v>
      </c>
      <c r="CU706" s="55">
        <f t="shared" si="1086"/>
        <v>0</v>
      </c>
      <c r="CV706" s="55">
        <f t="shared" si="1086"/>
        <v>23760</v>
      </c>
      <c r="CW706" s="55">
        <f t="shared" si="1086"/>
        <v>108108</v>
      </c>
      <c r="CX706" s="55">
        <f t="shared" si="1086"/>
        <v>108108</v>
      </c>
      <c r="CY706" s="55">
        <f t="shared" si="1086"/>
        <v>0</v>
      </c>
      <c r="CZ706" s="55">
        <f t="shared" si="1086"/>
        <v>0</v>
      </c>
      <c r="DA706" s="55">
        <f t="shared" si="1086"/>
        <v>0</v>
      </c>
      <c r="DB706" s="55">
        <f t="shared" si="1086"/>
        <v>0</v>
      </c>
      <c r="DC706" s="55">
        <f t="shared" si="1086"/>
        <v>0</v>
      </c>
      <c r="DD706" s="55">
        <f t="shared" si="1086"/>
        <v>0</v>
      </c>
      <c r="DE706" s="55">
        <f t="shared" si="1086"/>
        <v>108108</v>
      </c>
      <c r="DF706" s="55">
        <f t="shared" si="1086"/>
        <v>108108</v>
      </c>
    </row>
    <row r="707" spans="1:110" s="10" customFormat="1" ht="21" customHeight="1">
      <c r="A707" s="63" t="s">
        <v>14</v>
      </c>
      <c r="B707" s="64" t="s">
        <v>7</v>
      </c>
      <c r="C707" s="64" t="s">
        <v>139</v>
      </c>
      <c r="D707" s="65" t="s">
        <v>552</v>
      </c>
      <c r="E707" s="64" t="s">
        <v>21</v>
      </c>
      <c r="F707" s="55"/>
      <c r="G707" s="55"/>
      <c r="H707" s="55"/>
      <c r="I707" s="55"/>
      <c r="J707" s="55"/>
      <c r="K707" s="85"/>
      <c r="L707" s="85"/>
      <c r="M707" s="55"/>
      <c r="N707" s="55"/>
      <c r="O707" s="55"/>
      <c r="P707" s="55"/>
      <c r="Q707" s="55"/>
      <c r="R707" s="85"/>
      <c r="S707" s="85"/>
      <c r="T707" s="55"/>
      <c r="U707" s="55"/>
      <c r="V707" s="85"/>
      <c r="W707" s="85"/>
      <c r="X707" s="55"/>
      <c r="Y707" s="55"/>
      <c r="Z707" s="85"/>
      <c r="AA707" s="55"/>
      <c r="AB707" s="55"/>
      <c r="AC707" s="85"/>
      <c r="AD707" s="85"/>
      <c r="AE707" s="85"/>
      <c r="AF707" s="55"/>
      <c r="AG707" s="85"/>
      <c r="AH707" s="55"/>
      <c r="AI707" s="85"/>
      <c r="AJ707" s="85"/>
      <c r="AK707" s="55"/>
      <c r="AL707" s="55"/>
      <c r="AM707" s="55"/>
      <c r="AN707" s="55"/>
      <c r="AO707" s="85"/>
      <c r="AP707" s="85"/>
      <c r="AQ707" s="55"/>
      <c r="AR707" s="55"/>
      <c r="AS707" s="85"/>
      <c r="AT707" s="55"/>
      <c r="AU707" s="56"/>
      <c r="AV707" s="85"/>
      <c r="AW707" s="85"/>
      <c r="AX707" s="55"/>
      <c r="AY707" s="55"/>
      <c r="AZ707" s="55"/>
      <c r="BA707" s="85"/>
      <c r="BB707" s="85"/>
      <c r="BC707" s="85"/>
      <c r="BD707" s="55">
        <v>37800</v>
      </c>
      <c r="BE707" s="55">
        <f>AY707+BA707+BB707+BC707+BD707</f>
        <v>37800</v>
      </c>
      <c r="BF707" s="55">
        <f>AZ707+BD707</f>
        <v>37800</v>
      </c>
      <c r="BG707" s="55"/>
      <c r="BH707" s="55"/>
      <c r="BI707" s="86"/>
      <c r="BJ707" s="86"/>
      <c r="BK707" s="55">
        <v>46548</v>
      </c>
      <c r="BL707" s="55">
        <f>BE707+BG707+BH707+BI707+BJ707+BK707</f>
        <v>84348</v>
      </c>
      <c r="BM707" s="55">
        <f>BF707+BK707</f>
        <v>84348</v>
      </c>
      <c r="BN707" s="85"/>
      <c r="BO707" s="85"/>
      <c r="BP707" s="85"/>
      <c r="BQ707" s="85"/>
      <c r="BR707" s="55">
        <f>BL707+BN707+BO707+BP707+BQ707</f>
        <v>84348</v>
      </c>
      <c r="BS707" s="55">
        <f>BM707+BQ707</f>
        <v>84348</v>
      </c>
      <c r="BT707" s="87"/>
      <c r="BU707" s="87"/>
      <c r="BV707" s="87"/>
      <c r="BW707" s="87"/>
      <c r="BX707" s="87"/>
      <c r="BY707" s="55">
        <f>BR707+BT707+BU707+BV707+BW707+BX707</f>
        <v>84348</v>
      </c>
      <c r="BZ707" s="55">
        <f>BS707+BX707</f>
        <v>84348</v>
      </c>
      <c r="CA707" s="85"/>
      <c r="CB707" s="85"/>
      <c r="CC707" s="85"/>
      <c r="CD707" s="85"/>
      <c r="CE707" s="85"/>
      <c r="CF707" s="55">
        <f>BY707+CA707+CB707+CC707+CE707</f>
        <v>84348</v>
      </c>
      <c r="CG707" s="55">
        <f>BZ707+CE707</f>
        <v>84348</v>
      </c>
      <c r="CH707" s="85"/>
      <c r="CI707" s="85"/>
      <c r="CJ707" s="85"/>
      <c r="CK707" s="85"/>
      <c r="CL707" s="85"/>
      <c r="CM707" s="85"/>
      <c r="CN707" s="85"/>
      <c r="CO707" s="55">
        <f>CF707+CH707+CI707+CJ707+CM707+CN707</f>
        <v>84348</v>
      </c>
      <c r="CP707" s="55">
        <f>CG707+CN707</f>
        <v>84348</v>
      </c>
      <c r="CQ707" s="55"/>
      <c r="CR707" s="85"/>
      <c r="CS707" s="85"/>
      <c r="CT707" s="85"/>
      <c r="CU707" s="85"/>
      <c r="CV707" s="55">
        <v>23760</v>
      </c>
      <c r="CW707" s="55">
        <f>CO707+CQ707+CR707+CS707+CT707+CU707+CV707</f>
        <v>108108</v>
      </c>
      <c r="CX707" s="55">
        <f>CP707+CV707</f>
        <v>108108</v>
      </c>
      <c r="CY707" s="55"/>
      <c r="CZ707" s="85"/>
      <c r="DA707" s="85"/>
      <c r="DB707" s="85"/>
      <c r="DC707" s="85"/>
      <c r="DD707" s="85"/>
      <c r="DE707" s="55">
        <f>CW707+CY707+CZ707+DA707+DB707+DC707+DD707</f>
        <v>108108</v>
      </c>
      <c r="DF707" s="55">
        <f>CX707+DD707</f>
        <v>108108</v>
      </c>
    </row>
    <row r="708" spans="1:110" s="10" customFormat="1" ht="88.5" customHeight="1">
      <c r="A708" s="63" t="s">
        <v>591</v>
      </c>
      <c r="B708" s="64" t="s">
        <v>7</v>
      </c>
      <c r="C708" s="64" t="s">
        <v>139</v>
      </c>
      <c r="D708" s="65" t="s">
        <v>524</v>
      </c>
      <c r="E708" s="64"/>
      <c r="F708" s="55"/>
      <c r="G708" s="55"/>
      <c r="H708" s="55"/>
      <c r="I708" s="55"/>
      <c r="J708" s="55"/>
      <c r="K708" s="85"/>
      <c r="L708" s="85"/>
      <c r="M708" s="55"/>
      <c r="N708" s="55"/>
      <c r="O708" s="55"/>
      <c r="P708" s="55"/>
      <c r="Q708" s="55"/>
      <c r="R708" s="85"/>
      <c r="S708" s="85"/>
      <c r="T708" s="55"/>
      <c r="U708" s="55"/>
      <c r="V708" s="85"/>
      <c r="W708" s="85"/>
      <c r="X708" s="55"/>
      <c r="Y708" s="55"/>
      <c r="Z708" s="85"/>
      <c r="AA708" s="55"/>
      <c r="AB708" s="55"/>
      <c r="AC708" s="85"/>
      <c r="AD708" s="85"/>
      <c r="AE708" s="85"/>
      <c r="AF708" s="55"/>
      <c r="AG708" s="85"/>
      <c r="AH708" s="55"/>
      <c r="AI708" s="85"/>
      <c r="AJ708" s="85"/>
      <c r="AK708" s="55"/>
      <c r="AL708" s="55"/>
      <c r="AM708" s="55"/>
      <c r="AN708" s="55"/>
      <c r="AO708" s="85"/>
      <c r="AP708" s="85"/>
      <c r="AQ708" s="55"/>
      <c r="AR708" s="55"/>
      <c r="AS708" s="85"/>
      <c r="AT708" s="55"/>
      <c r="AU708" s="56"/>
      <c r="AV708" s="85">
        <f>AV709</f>
        <v>0</v>
      </c>
      <c r="AW708" s="85">
        <f>AW709</f>
        <v>0</v>
      </c>
      <c r="AX708" s="55">
        <f>AX709</f>
        <v>12813</v>
      </c>
      <c r="AY708" s="55">
        <f>AY709</f>
        <v>12813</v>
      </c>
      <c r="AZ708" s="55">
        <f>AZ709</f>
        <v>12813</v>
      </c>
      <c r="BA708" s="55">
        <f t="shared" ref="BA708:DF708" si="1087">BA709</f>
        <v>0</v>
      </c>
      <c r="BB708" s="55">
        <f t="shared" si="1087"/>
        <v>0</v>
      </c>
      <c r="BC708" s="55">
        <f t="shared" si="1087"/>
        <v>0</v>
      </c>
      <c r="BD708" s="55">
        <f t="shared" si="1087"/>
        <v>0</v>
      </c>
      <c r="BE708" s="55">
        <f t="shared" si="1087"/>
        <v>12813</v>
      </c>
      <c r="BF708" s="55">
        <f t="shared" si="1087"/>
        <v>12813</v>
      </c>
      <c r="BG708" s="55">
        <f t="shared" si="1087"/>
        <v>0</v>
      </c>
      <c r="BH708" s="55">
        <f t="shared" si="1087"/>
        <v>0</v>
      </c>
      <c r="BI708" s="55">
        <f t="shared" si="1087"/>
        <v>0</v>
      </c>
      <c r="BJ708" s="55">
        <f t="shared" si="1087"/>
        <v>0</v>
      </c>
      <c r="BK708" s="55">
        <f t="shared" si="1087"/>
        <v>147</v>
      </c>
      <c r="BL708" s="55">
        <f t="shared" si="1087"/>
        <v>12960</v>
      </c>
      <c r="BM708" s="55">
        <f t="shared" si="1087"/>
        <v>12960</v>
      </c>
      <c r="BN708" s="55">
        <f t="shared" si="1087"/>
        <v>0</v>
      </c>
      <c r="BO708" s="55">
        <f t="shared" si="1087"/>
        <v>0</v>
      </c>
      <c r="BP708" s="55">
        <f t="shared" si="1087"/>
        <v>0</v>
      </c>
      <c r="BQ708" s="55">
        <f t="shared" si="1087"/>
        <v>0</v>
      </c>
      <c r="BR708" s="55">
        <f t="shared" si="1087"/>
        <v>12960</v>
      </c>
      <c r="BS708" s="55">
        <f t="shared" si="1087"/>
        <v>12960</v>
      </c>
      <c r="BT708" s="55">
        <f t="shared" si="1087"/>
        <v>0</v>
      </c>
      <c r="BU708" s="55">
        <f t="shared" si="1087"/>
        <v>0</v>
      </c>
      <c r="BV708" s="55">
        <f t="shared" si="1087"/>
        <v>0</v>
      </c>
      <c r="BW708" s="55">
        <f t="shared" si="1087"/>
        <v>0</v>
      </c>
      <c r="BX708" s="55">
        <f t="shared" si="1087"/>
        <v>0</v>
      </c>
      <c r="BY708" s="55">
        <f t="shared" si="1087"/>
        <v>12960</v>
      </c>
      <c r="BZ708" s="55">
        <f t="shared" si="1087"/>
        <v>12960</v>
      </c>
      <c r="CA708" s="55">
        <f t="shared" si="1087"/>
        <v>0</v>
      </c>
      <c r="CB708" s="55">
        <f t="shared" si="1087"/>
        <v>0</v>
      </c>
      <c r="CC708" s="55">
        <f t="shared" si="1087"/>
        <v>0</v>
      </c>
      <c r="CD708" s="55">
        <f t="shared" si="1087"/>
        <v>0</v>
      </c>
      <c r="CE708" s="55">
        <f t="shared" si="1087"/>
        <v>0</v>
      </c>
      <c r="CF708" s="55">
        <f t="shared" si="1087"/>
        <v>12960</v>
      </c>
      <c r="CG708" s="55">
        <f t="shared" si="1087"/>
        <v>12960</v>
      </c>
      <c r="CH708" s="55">
        <f t="shared" si="1087"/>
        <v>0</v>
      </c>
      <c r="CI708" s="55">
        <f t="shared" si="1087"/>
        <v>0</v>
      </c>
      <c r="CJ708" s="55">
        <f t="shared" si="1087"/>
        <v>0</v>
      </c>
      <c r="CK708" s="55"/>
      <c r="CL708" s="55"/>
      <c r="CM708" s="55">
        <f t="shared" si="1087"/>
        <v>0</v>
      </c>
      <c r="CN708" s="55">
        <f t="shared" si="1087"/>
        <v>0</v>
      </c>
      <c r="CO708" s="55">
        <f t="shared" si="1087"/>
        <v>12960</v>
      </c>
      <c r="CP708" s="55">
        <f t="shared" si="1087"/>
        <v>12960</v>
      </c>
      <c r="CQ708" s="55">
        <f t="shared" si="1087"/>
        <v>0</v>
      </c>
      <c r="CR708" s="55">
        <f t="shared" si="1087"/>
        <v>0</v>
      </c>
      <c r="CS708" s="55">
        <f t="shared" si="1087"/>
        <v>0</v>
      </c>
      <c r="CT708" s="55">
        <f t="shared" si="1087"/>
        <v>0</v>
      </c>
      <c r="CU708" s="55">
        <f t="shared" si="1087"/>
        <v>0</v>
      </c>
      <c r="CV708" s="55">
        <f t="shared" si="1087"/>
        <v>0</v>
      </c>
      <c r="CW708" s="55">
        <f t="shared" si="1087"/>
        <v>12960</v>
      </c>
      <c r="CX708" s="55">
        <f t="shared" si="1087"/>
        <v>12960</v>
      </c>
      <c r="CY708" s="55">
        <f t="shared" si="1087"/>
        <v>0</v>
      </c>
      <c r="CZ708" s="55">
        <f t="shared" si="1087"/>
        <v>0</v>
      </c>
      <c r="DA708" s="55">
        <f t="shared" si="1087"/>
        <v>0</v>
      </c>
      <c r="DB708" s="55">
        <f t="shared" si="1087"/>
        <v>0</v>
      </c>
      <c r="DC708" s="55">
        <f t="shared" si="1087"/>
        <v>0</v>
      </c>
      <c r="DD708" s="55">
        <f t="shared" si="1087"/>
        <v>0</v>
      </c>
      <c r="DE708" s="55">
        <f t="shared" si="1087"/>
        <v>12960</v>
      </c>
      <c r="DF708" s="55">
        <f t="shared" si="1087"/>
        <v>12960</v>
      </c>
    </row>
    <row r="709" spans="1:110" s="10" customFormat="1" ht="20.25" customHeight="1">
      <c r="A709" s="63" t="s">
        <v>14</v>
      </c>
      <c r="B709" s="64" t="s">
        <v>7</v>
      </c>
      <c r="C709" s="64" t="s">
        <v>139</v>
      </c>
      <c r="D709" s="65" t="s">
        <v>524</v>
      </c>
      <c r="E709" s="64" t="s">
        <v>21</v>
      </c>
      <c r="F709" s="55"/>
      <c r="G709" s="55"/>
      <c r="H709" s="55"/>
      <c r="I709" s="55"/>
      <c r="J709" s="55"/>
      <c r="K709" s="85"/>
      <c r="L709" s="85"/>
      <c r="M709" s="55"/>
      <c r="N709" s="55"/>
      <c r="O709" s="55"/>
      <c r="P709" s="55"/>
      <c r="Q709" s="55"/>
      <c r="R709" s="85"/>
      <c r="S709" s="85"/>
      <c r="T709" s="55"/>
      <c r="U709" s="55"/>
      <c r="V709" s="85"/>
      <c r="W709" s="85"/>
      <c r="X709" s="55"/>
      <c r="Y709" s="55"/>
      <c r="Z709" s="85"/>
      <c r="AA709" s="55"/>
      <c r="AB709" s="55"/>
      <c r="AC709" s="85"/>
      <c r="AD709" s="85"/>
      <c r="AE709" s="85"/>
      <c r="AF709" s="55"/>
      <c r="AG709" s="85"/>
      <c r="AH709" s="55"/>
      <c r="AI709" s="85"/>
      <c r="AJ709" s="85"/>
      <c r="AK709" s="55"/>
      <c r="AL709" s="55"/>
      <c r="AM709" s="55"/>
      <c r="AN709" s="55"/>
      <c r="AO709" s="85"/>
      <c r="AP709" s="85"/>
      <c r="AQ709" s="55"/>
      <c r="AR709" s="55"/>
      <c r="AS709" s="85"/>
      <c r="AT709" s="55"/>
      <c r="AU709" s="56"/>
      <c r="AV709" s="85"/>
      <c r="AW709" s="85"/>
      <c r="AX709" s="55">
        <v>12813</v>
      </c>
      <c r="AY709" s="55">
        <f>AT709+AV709+AW709+AX709</f>
        <v>12813</v>
      </c>
      <c r="AZ709" s="55">
        <f>AU709+AX709</f>
        <v>12813</v>
      </c>
      <c r="BA709" s="85"/>
      <c r="BB709" s="85"/>
      <c r="BC709" s="85"/>
      <c r="BD709" s="85"/>
      <c r="BE709" s="55">
        <f>AY709+BA709+BB709+BC709+BD709</f>
        <v>12813</v>
      </c>
      <c r="BF709" s="55">
        <f>AZ709+BD709</f>
        <v>12813</v>
      </c>
      <c r="BG709" s="55"/>
      <c r="BH709" s="55"/>
      <c r="BI709" s="86"/>
      <c r="BJ709" s="86"/>
      <c r="BK709" s="55">
        <v>147</v>
      </c>
      <c r="BL709" s="55">
        <f>BE709+BG709+BH709+BI709+BJ709+BK709</f>
        <v>12960</v>
      </c>
      <c r="BM709" s="55">
        <f>BF709+BK709</f>
        <v>12960</v>
      </c>
      <c r="BN709" s="85"/>
      <c r="BO709" s="85"/>
      <c r="BP709" s="85"/>
      <c r="BQ709" s="85"/>
      <c r="BR709" s="55">
        <f>BL709+BN709+BO709+BP709+BQ709</f>
        <v>12960</v>
      </c>
      <c r="BS709" s="55">
        <f>BM709+BQ709</f>
        <v>12960</v>
      </c>
      <c r="BT709" s="87"/>
      <c r="BU709" s="87"/>
      <c r="BV709" s="87"/>
      <c r="BW709" s="87"/>
      <c r="BX709" s="87"/>
      <c r="BY709" s="55">
        <f>BR709+BT709+BU709+BV709+BW709+BX709</f>
        <v>12960</v>
      </c>
      <c r="BZ709" s="55">
        <f>BS709+BX709</f>
        <v>12960</v>
      </c>
      <c r="CA709" s="85"/>
      <c r="CB709" s="85"/>
      <c r="CC709" s="85"/>
      <c r="CD709" s="85"/>
      <c r="CE709" s="85"/>
      <c r="CF709" s="55">
        <f>BY709+CA709+CB709+CC709+CE709</f>
        <v>12960</v>
      </c>
      <c r="CG709" s="55">
        <f>BZ709+CE709</f>
        <v>12960</v>
      </c>
      <c r="CH709" s="85"/>
      <c r="CI709" s="85"/>
      <c r="CJ709" s="85"/>
      <c r="CK709" s="85"/>
      <c r="CL709" s="85"/>
      <c r="CM709" s="85"/>
      <c r="CN709" s="85"/>
      <c r="CO709" s="55">
        <f>CF709+CH709+CI709+CJ709+CM709+CN709</f>
        <v>12960</v>
      </c>
      <c r="CP709" s="55">
        <f>CG709+CN709</f>
        <v>12960</v>
      </c>
      <c r="CQ709" s="55"/>
      <c r="CR709" s="85"/>
      <c r="CS709" s="85"/>
      <c r="CT709" s="85"/>
      <c r="CU709" s="85"/>
      <c r="CV709" s="85"/>
      <c r="CW709" s="55">
        <f>CO709+CQ709+CR709+CS709+CT709+CU709+CV709</f>
        <v>12960</v>
      </c>
      <c r="CX709" s="55">
        <f>CP709+CV709</f>
        <v>12960</v>
      </c>
      <c r="CY709" s="55"/>
      <c r="CZ709" s="85"/>
      <c r="DA709" s="85"/>
      <c r="DB709" s="85"/>
      <c r="DC709" s="85"/>
      <c r="DD709" s="85"/>
      <c r="DE709" s="55">
        <f>CW709+CY709+CZ709+DA709+DB709+DC709+DD709</f>
        <v>12960</v>
      </c>
      <c r="DF709" s="55">
        <f>CX709+DD709</f>
        <v>12960</v>
      </c>
    </row>
    <row r="710" spans="1:110" s="10" customFormat="1" ht="89.25" hidden="1" customHeight="1">
      <c r="A710" s="63" t="s">
        <v>527</v>
      </c>
      <c r="B710" s="64" t="s">
        <v>7</v>
      </c>
      <c r="C710" s="64" t="s">
        <v>139</v>
      </c>
      <c r="D710" s="65" t="s">
        <v>525</v>
      </c>
      <c r="E710" s="64"/>
      <c r="F710" s="55"/>
      <c r="G710" s="55"/>
      <c r="H710" s="55"/>
      <c r="I710" s="55"/>
      <c r="J710" s="55"/>
      <c r="K710" s="85"/>
      <c r="L710" s="85"/>
      <c r="M710" s="55"/>
      <c r="N710" s="55"/>
      <c r="O710" s="55"/>
      <c r="P710" s="55"/>
      <c r="Q710" s="55"/>
      <c r="R710" s="85"/>
      <c r="S710" s="85"/>
      <c r="T710" s="55"/>
      <c r="U710" s="55"/>
      <c r="V710" s="85"/>
      <c r="W710" s="85"/>
      <c r="X710" s="55"/>
      <c r="Y710" s="55"/>
      <c r="Z710" s="85"/>
      <c r="AA710" s="55"/>
      <c r="AB710" s="55"/>
      <c r="AC710" s="85"/>
      <c r="AD710" s="85"/>
      <c r="AE710" s="85"/>
      <c r="AF710" s="55"/>
      <c r="AG710" s="85"/>
      <c r="AH710" s="55"/>
      <c r="AI710" s="85"/>
      <c r="AJ710" s="85"/>
      <c r="AK710" s="55"/>
      <c r="AL710" s="55"/>
      <c r="AM710" s="55"/>
      <c r="AN710" s="55"/>
      <c r="AO710" s="85"/>
      <c r="AP710" s="85"/>
      <c r="AQ710" s="55"/>
      <c r="AR710" s="55"/>
      <c r="AS710" s="85"/>
      <c r="AT710" s="55"/>
      <c r="AU710" s="56"/>
      <c r="AV710" s="85">
        <f>AV711</f>
        <v>0</v>
      </c>
      <c r="AW710" s="85">
        <f>AW711</f>
        <v>0</v>
      </c>
      <c r="AX710" s="55">
        <f>AX711</f>
        <v>20968</v>
      </c>
      <c r="AY710" s="55">
        <f>AY711</f>
        <v>20968</v>
      </c>
      <c r="AZ710" s="55">
        <f>AZ711</f>
        <v>20968</v>
      </c>
      <c r="BA710" s="55">
        <f t="shared" ref="BA710:BL710" si="1088">BA711</f>
        <v>0</v>
      </c>
      <c r="BB710" s="55">
        <f t="shared" si="1088"/>
        <v>0</v>
      </c>
      <c r="BC710" s="55">
        <f t="shared" si="1088"/>
        <v>0</v>
      </c>
      <c r="BD710" s="55">
        <f t="shared" si="1088"/>
        <v>15079</v>
      </c>
      <c r="BE710" s="55">
        <f t="shared" si="1088"/>
        <v>36047</v>
      </c>
      <c r="BF710" s="55">
        <f t="shared" si="1088"/>
        <v>36047</v>
      </c>
      <c r="BG710" s="55">
        <f t="shared" si="1088"/>
        <v>0</v>
      </c>
      <c r="BH710" s="55">
        <f t="shared" si="1088"/>
        <v>0</v>
      </c>
      <c r="BI710" s="55">
        <f t="shared" si="1088"/>
        <v>0</v>
      </c>
      <c r="BJ710" s="55">
        <f t="shared" si="1088"/>
        <v>0</v>
      </c>
      <c r="BK710" s="55">
        <f t="shared" si="1088"/>
        <v>0</v>
      </c>
      <c r="BL710" s="55">
        <f t="shared" si="1088"/>
        <v>36047</v>
      </c>
      <c r="BM710" s="55">
        <f>BM711</f>
        <v>36047</v>
      </c>
      <c r="BN710" s="55">
        <f t="shared" ref="BN710:BZ710" si="1089">BN711</f>
        <v>0</v>
      </c>
      <c r="BO710" s="55">
        <f t="shared" si="1089"/>
        <v>0</v>
      </c>
      <c r="BP710" s="55">
        <f t="shared" si="1089"/>
        <v>0</v>
      </c>
      <c r="BQ710" s="55">
        <f t="shared" si="1089"/>
        <v>16308</v>
      </c>
      <c r="BR710" s="55">
        <f t="shared" si="1089"/>
        <v>52355</v>
      </c>
      <c r="BS710" s="55">
        <f t="shared" si="1089"/>
        <v>52355</v>
      </c>
      <c r="BT710" s="55">
        <f t="shared" si="1089"/>
        <v>0</v>
      </c>
      <c r="BU710" s="55">
        <f t="shared" si="1089"/>
        <v>0</v>
      </c>
      <c r="BV710" s="55">
        <f t="shared" si="1089"/>
        <v>0</v>
      </c>
      <c r="BW710" s="55">
        <f t="shared" si="1089"/>
        <v>0</v>
      </c>
      <c r="BX710" s="55">
        <f t="shared" si="1089"/>
        <v>-52355</v>
      </c>
      <c r="BY710" s="55">
        <f t="shared" si="1089"/>
        <v>0</v>
      </c>
      <c r="BZ710" s="55">
        <f t="shared" si="1089"/>
        <v>0</v>
      </c>
      <c r="CA710" s="85"/>
      <c r="CB710" s="85"/>
      <c r="CC710" s="85"/>
      <c r="CD710" s="85"/>
      <c r="CE710" s="85"/>
      <c r="CF710" s="85"/>
      <c r="CG710" s="85"/>
      <c r="CH710" s="85"/>
      <c r="CI710" s="85"/>
      <c r="CJ710" s="85"/>
      <c r="CK710" s="85"/>
      <c r="CL710" s="85"/>
      <c r="CM710" s="85"/>
      <c r="CN710" s="85"/>
      <c r="CO710" s="85"/>
      <c r="CP710" s="85"/>
      <c r="CQ710" s="85"/>
      <c r="CR710" s="85"/>
      <c r="CS710" s="85"/>
      <c r="CT710" s="85"/>
      <c r="CU710" s="85"/>
      <c r="CV710" s="85"/>
      <c r="CW710" s="85"/>
      <c r="CX710" s="85"/>
      <c r="CY710" s="85"/>
      <c r="CZ710" s="85"/>
      <c r="DA710" s="85"/>
      <c r="DB710" s="85"/>
      <c r="DC710" s="85"/>
      <c r="DD710" s="85"/>
      <c r="DE710" s="85"/>
      <c r="DF710" s="85"/>
    </row>
    <row r="711" spans="1:110" s="10" customFormat="1" ht="20.25" hidden="1" customHeight="1">
      <c r="A711" s="63" t="s">
        <v>14</v>
      </c>
      <c r="B711" s="64" t="s">
        <v>7</v>
      </c>
      <c r="C711" s="64" t="s">
        <v>139</v>
      </c>
      <c r="D711" s="65" t="s">
        <v>525</v>
      </c>
      <c r="E711" s="64" t="s">
        <v>21</v>
      </c>
      <c r="F711" s="55"/>
      <c r="G711" s="55"/>
      <c r="H711" s="55"/>
      <c r="I711" s="55"/>
      <c r="J711" s="55"/>
      <c r="K711" s="85"/>
      <c r="L711" s="85"/>
      <c r="M711" s="55"/>
      <c r="N711" s="55"/>
      <c r="O711" s="55"/>
      <c r="P711" s="55"/>
      <c r="Q711" s="55"/>
      <c r="R711" s="85"/>
      <c r="S711" s="85"/>
      <c r="T711" s="55"/>
      <c r="U711" s="55"/>
      <c r="V711" s="85"/>
      <c r="W711" s="85"/>
      <c r="X711" s="55"/>
      <c r="Y711" s="55"/>
      <c r="Z711" s="85"/>
      <c r="AA711" s="55"/>
      <c r="AB711" s="55"/>
      <c r="AC711" s="85"/>
      <c r="AD711" s="85"/>
      <c r="AE711" s="85"/>
      <c r="AF711" s="55"/>
      <c r="AG711" s="85"/>
      <c r="AH711" s="55"/>
      <c r="AI711" s="85"/>
      <c r="AJ711" s="85"/>
      <c r="AK711" s="55"/>
      <c r="AL711" s="55"/>
      <c r="AM711" s="55"/>
      <c r="AN711" s="55"/>
      <c r="AO711" s="85"/>
      <c r="AP711" s="85"/>
      <c r="AQ711" s="55"/>
      <c r="AR711" s="55"/>
      <c r="AS711" s="85"/>
      <c r="AT711" s="55"/>
      <c r="AU711" s="56"/>
      <c r="AV711" s="85"/>
      <c r="AW711" s="85"/>
      <c r="AX711" s="55">
        <v>20968</v>
      </c>
      <c r="AY711" s="55">
        <f>AT711+AV711+AW711+AX711</f>
        <v>20968</v>
      </c>
      <c r="AZ711" s="55">
        <f>AU711+AX711</f>
        <v>20968</v>
      </c>
      <c r="BA711" s="85"/>
      <c r="BB711" s="85"/>
      <c r="BC711" s="85"/>
      <c r="BD711" s="55">
        <v>15079</v>
      </c>
      <c r="BE711" s="55">
        <f>AY711+BA711+BB711+BC711+BD711</f>
        <v>36047</v>
      </c>
      <c r="BF711" s="55">
        <f>AZ711+BD711</f>
        <v>36047</v>
      </c>
      <c r="BG711" s="55"/>
      <c r="BH711" s="55"/>
      <c r="BI711" s="86"/>
      <c r="BJ711" s="86"/>
      <c r="BK711" s="86"/>
      <c r="BL711" s="55">
        <f>BE711+BG711+BH711+BI711+BJ711+BK711</f>
        <v>36047</v>
      </c>
      <c r="BM711" s="55">
        <f>BF711+BK711</f>
        <v>36047</v>
      </c>
      <c r="BN711" s="85"/>
      <c r="BO711" s="85"/>
      <c r="BP711" s="85"/>
      <c r="BQ711" s="55">
        <v>16308</v>
      </c>
      <c r="BR711" s="55">
        <f>BL711+BN711+BO711+BP711+BQ711</f>
        <v>52355</v>
      </c>
      <c r="BS711" s="55">
        <f>BM711+BQ711</f>
        <v>52355</v>
      </c>
      <c r="BT711" s="55"/>
      <c r="BU711" s="87"/>
      <c r="BV711" s="87"/>
      <c r="BW711" s="87"/>
      <c r="BX711" s="55">
        <v>-52355</v>
      </c>
      <c r="BY711" s="55">
        <f>BR711+BT711+BU711+BV711+BW711+BX711</f>
        <v>0</v>
      </c>
      <c r="BZ711" s="55">
        <f>BS711+BX711</f>
        <v>0</v>
      </c>
      <c r="CA711" s="85"/>
      <c r="CB711" s="85"/>
      <c r="CC711" s="85"/>
      <c r="CD711" s="85"/>
      <c r="CE711" s="85"/>
      <c r="CF711" s="85"/>
      <c r="CG711" s="85"/>
      <c r="CH711" s="85"/>
      <c r="CI711" s="85"/>
      <c r="CJ711" s="85"/>
      <c r="CK711" s="85"/>
      <c r="CL711" s="85"/>
      <c r="CM711" s="85"/>
      <c r="CN711" s="85"/>
      <c r="CO711" s="85"/>
      <c r="CP711" s="85"/>
      <c r="CQ711" s="85"/>
      <c r="CR711" s="85"/>
      <c r="CS711" s="85"/>
      <c r="CT711" s="85"/>
      <c r="CU711" s="85"/>
      <c r="CV711" s="85"/>
      <c r="CW711" s="85"/>
      <c r="CX711" s="85"/>
      <c r="CY711" s="85"/>
      <c r="CZ711" s="85"/>
      <c r="DA711" s="85"/>
      <c r="DB711" s="85"/>
      <c r="DC711" s="85"/>
      <c r="DD711" s="85"/>
      <c r="DE711" s="85"/>
      <c r="DF711" s="85"/>
    </row>
    <row r="712" spans="1:110" s="10" customFormat="1" ht="54.75" customHeight="1">
      <c r="A712" s="63" t="s">
        <v>473</v>
      </c>
      <c r="B712" s="64" t="s">
        <v>7</v>
      </c>
      <c r="C712" s="64" t="s">
        <v>139</v>
      </c>
      <c r="D712" s="65" t="s">
        <v>543</v>
      </c>
      <c r="E712" s="64"/>
      <c r="F712" s="55"/>
      <c r="G712" s="55"/>
      <c r="H712" s="55"/>
      <c r="I712" s="55"/>
      <c r="J712" s="55"/>
      <c r="K712" s="85"/>
      <c r="L712" s="85"/>
      <c r="M712" s="55"/>
      <c r="N712" s="55"/>
      <c r="O712" s="55"/>
      <c r="P712" s="55"/>
      <c r="Q712" s="55"/>
      <c r="R712" s="85"/>
      <c r="S712" s="85"/>
      <c r="T712" s="55"/>
      <c r="U712" s="55"/>
      <c r="V712" s="85"/>
      <c r="W712" s="85"/>
      <c r="X712" s="55"/>
      <c r="Y712" s="55"/>
      <c r="Z712" s="85"/>
      <c r="AA712" s="55"/>
      <c r="AB712" s="55"/>
      <c r="AC712" s="85"/>
      <c r="AD712" s="85"/>
      <c r="AE712" s="85"/>
      <c r="AF712" s="55"/>
      <c r="AG712" s="85"/>
      <c r="AH712" s="55"/>
      <c r="AI712" s="85"/>
      <c r="AJ712" s="85"/>
      <c r="AK712" s="55"/>
      <c r="AL712" s="55"/>
      <c r="AM712" s="55"/>
      <c r="AN712" s="55"/>
      <c r="AO712" s="85"/>
      <c r="AP712" s="85"/>
      <c r="AQ712" s="55"/>
      <c r="AR712" s="55"/>
      <c r="AS712" s="85"/>
      <c r="AT712" s="55"/>
      <c r="AU712" s="56"/>
      <c r="AV712" s="85">
        <f>AV713</f>
        <v>0</v>
      </c>
      <c r="AW712" s="85">
        <f>AW713</f>
        <v>0</v>
      </c>
      <c r="AX712" s="55">
        <f>AX713</f>
        <v>5824</v>
      </c>
      <c r="AY712" s="55">
        <f>AY713</f>
        <v>5824</v>
      </c>
      <c r="AZ712" s="55">
        <f>AZ713</f>
        <v>5824</v>
      </c>
      <c r="BA712" s="55">
        <f t="shared" ref="BA712:DF712" si="1090">BA713</f>
        <v>0</v>
      </c>
      <c r="BB712" s="55">
        <f t="shared" si="1090"/>
        <v>0</v>
      </c>
      <c r="BC712" s="55">
        <f t="shared" si="1090"/>
        <v>0</v>
      </c>
      <c r="BD712" s="55">
        <f t="shared" si="1090"/>
        <v>0</v>
      </c>
      <c r="BE712" s="55">
        <f t="shared" si="1090"/>
        <v>5824</v>
      </c>
      <c r="BF712" s="55">
        <f t="shared" si="1090"/>
        <v>5824</v>
      </c>
      <c r="BG712" s="55">
        <f t="shared" si="1090"/>
        <v>0</v>
      </c>
      <c r="BH712" s="55">
        <f t="shared" si="1090"/>
        <v>0</v>
      </c>
      <c r="BI712" s="55">
        <f t="shared" si="1090"/>
        <v>0</v>
      </c>
      <c r="BJ712" s="55">
        <f t="shared" si="1090"/>
        <v>0</v>
      </c>
      <c r="BK712" s="55">
        <f t="shared" si="1090"/>
        <v>0</v>
      </c>
      <c r="BL712" s="55">
        <f t="shared" si="1090"/>
        <v>5824</v>
      </c>
      <c r="BM712" s="55">
        <f t="shared" si="1090"/>
        <v>5824</v>
      </c>
      <c r="BN712" s="55">
        <f t="shared" si="1090"/>
        <v>0</v>
      </c>
      <c r="BO712" s="55">
        <f t="shared" si="1090"/>
        <v>0</v>
      </c>
      <c r="BP712" s="55">
        <f t="shared" si="1090"/>
        <v>0</v>
      </c>
      <c r="BQ712" s="55">
        <f t="shared" si="1090"/>
        <v>0</v>
      </c>
      <c r="BR712" s="55">
        <f t="shared" si="1090"/>
        <v>5824</v>
      </c>
      <c r="BS712" s="55">
        <f t="shared" si="1090"/>
        <v>5824</v>
      </c>
      <c r="BT712" s="55">
        <f t="shared" si="1090"/>
        <v>0</v>
      </c>
      <c r="BU712" s="55">
        <f t="shared" si="1090"/>
        <v>0</v>
      </c>
      <c r="BV712" s="55">
        <f t="shared" si="1090"/>
        <v>0</v>
      </c>
      <c r="BW712" s="55">
        <f t="shared" si="1090"/>
        <v>0</v>
      </c>
      <c r="BX712" s="55">
        <f t="shared" si="1090"/>
        <v>0</v>
      </c>
      <c r="BY712" s="55">
        <f t="shared" si="1090"/>
        <v>5824</v>
      </c>
      <c r="BZ712" s="55">
        <f t="shared" si="1090"/>
        <v>5824</v>
      </c>
      <c r="CA712" s="55">
        <f t="shared" si="1090"/>
        <v>0</v>
      </c>
      <c r="CB712" s="55">
        <f t="shared" si="1090"/>
        <v>0</v>
      </c>
      <c r="CC712" s="55">
        <f t="shared" si="1090"/>
        <v>0</v>
      </c>
      <c r="CD712" s="55">
        <f t="shared" si="1090"/>
        <v>0</v>
      </c>
      <c r="CE712" s="55">
        <f t="shared" si="1090"/>
        <v>0</v>
      </c>
      <c r="CF712" s="55">
        <f t="shared" si="1090"/>
        <v>5824</v>
      </c>
      <c r="CG712" s="55">
        <f t="shared" si="1090"/>
        <v>5824</v>
      </c>
      <c r="CH712" s="55">
        <f t="shared" si="1090"/>
        <v>0</v>
      </c>
      <c r="CI712" s="55">
        <f t="shared" si="1090"/>
        <v>0</v>
      </c>
      <c r="CJ712" s="55">
        <f t="shared" si="1090"/>
        <v>0</v>
      </c>
      <c r="CK712" s="55"/>
      <c r="CL712" s="55"/>
      <c r="CM712" s="55">
        <f t="shared" si="1090"/>
        <v>0</v>
      </c>
      <c r="CN712" s="55">
        <f t="shared" si="1090"/>
        <v>0</v>
      </c>
      <c r="CO712" s="55">
        <f t="shared" si="1090"/>
        <v>5824</v>
      </c>
      <c r="CP712" s="55">
        <f t="shared" si="1090"/>
        <v>5824</v>
      </c>
      <c r="CQ712" s="55">
        <f t="shared" si="1090"/>
        <v>0</v>
      </c>
      <c r="CR712" s="55">
        <f t="shared" si="1090"/>
        <v>0</v>
      </c>
      <c r="CS712" s="55">
        <f t="shared" si="1090"/>
        <v>0</v>
      </c>
      <c r="CT712" s="55">
        <f t="shared" si="1090"/>
        <v>0</v>
      </c>
      <c r="CU712" s="55">
        <f t="shared" si="1090"/>
        <v>0</v>
      </c>
      <c r="CV712" s="55">
        <f t="shared" si="1090"/>
        <v>0</v>
      </c>
      <c r="CW712" s="55">
        <f t="shared" si="1090"/>
        <v>5824</v>
      </c>
      <c r="CX712" s="55">
        <f t="shared" si="1090"/>
        <v>5824</v>
      </c>
      <c r="CY712" s="55">
        <f t="shared" si="1090"/>
        <v>0</v>
      </c>
      <c r="CZ712" s="55">
        <f t="shared" si="1090"/>
        <v>0</v>
      </c>
      <c r="DA712" s="55">
        <f t="shared" si="1090"/>
        <v>0</v>
      </c>
      <c r="DB712" s="55">
        <f t="shared" si="1090"/>
        <v>0</v>
      </c>
      <c r="DC712" s="55">
        <f t="shared" si="1090"/>
        <v>0</v>
      </c>
      <c r="DD712" s="55">
        <f t="shared" si="1090"/>
        <v>0</v>
      </c>
      <c r="DE712" s="55">
        <f t="shared" si="1090"/>
        <v>5824</v>
      </c>
      <c r="DF712" s="55">
        <f t="shared" si="1090"/>
        <v>5824</v>
      </c>
    </row>
    <row r="713" spans="1:110" s="10" customFormat="1" ht="22.5" customHeight="1">
      <c r="A713" s="63" t="s">
        <v>14</v>
      </c>
      <c r="B713" s="64" t="s">
        <v>7</v>
      </c>
      <c r="C713" s="64" t="s">
        <v>139</v>
      </c>
      <c r="D713" s="65" t="s">
        <v>543</v>
      </c>
      <c r="E713" s="64" t="s">
        <v>21</v>
      </c>
      <c r="F713" s="55"/>
      <c r="G713" s="55"/>
      <c r="H713" s="55"/>
      <c r="I713" s="55"/>
      <c r="J713" s="55"/>
      <c r="K713" s="85"/>
      <c r="L713" s="85"/>
      <c r="M713" s="55"/>
      <c r="N713" s="55"/>
      <c r="O713" s="55"/>
      <c r="P713" s="55"/>
      <c r="Q713" s="55"/>
      <c r="R713" s="85"/>
      <c r="S713" s="85"/>
      <c r="T713" s="55"/>
      <c r="U713" s="55"/>
      <c r="V713" s="85"/>
      <c r="W713" s="85"/>
      <c r="X713" s="55"/>
      <c r="Y713" s="55"/>
      <c r="Z713" s="85"/>
      <c r="AA713" s="55"/>
      <c r="AB713" s="55"/>
      <c r="AC713" s="85"/>
      <c r="AD713" s="85"/>
      <c r="AE713" s="85"/>
      <c r="AF713" s="55"/>
      <c r="AG713" s="85"/>
      <c r="AH713" s="55"/>
      <c r="AI713" s="85"/>
      <c r="AJ713" s="85"/>
      <c r="AK713" s="55"/>
      <c r="AL713" s="55"/>
      <c r="AM713" s="55"/>
      <c r="AN713" s="55"/>
      <c r="AO713" s="85"/>
      <c r="AP713" s="85"/>
      <c r="AQ713" s="55"/>
      <c r="AR713" s="55"/>
      <c r="AS713" s="85"/>
      <c r="AT713" s="55"/>
      <c r="AU713" s="56"/>
      <c r="AV713" s="85"/>
      <c r="AW713" s="85"/>
      <c r="AX713" s="55">
        <v>5824</v>
      </c>
      <c r="AY713" s="55">
        <f>AT713+AV713+AW713+AX713</f>
        <v>5824</v>
      </c>
      <c r="AZ713" s="55">
        <f>AU713+AX713</f>
        <v>5824</v>
      </c>
      <c r="BA713" s="85"/>
      <c r="BB713" s="85"/>
      <c r="BC713" s="85"/>
      <c r="BD713" s="85"/>
      <c r="BE713" s="55">
        <f>AY713+BA713+BB713+BC713+BD713</f>
        <v>5824</v>
      </c>
      <c r="BF713" s="55">
        <f>AZ713+BD713</f>
        <v>5824</v>
      </c>
      <c r="BG713" s="55"/>
      <c r="BH713" s="55"/>
      <c r="BI713" s="86"/>
      <c r="BJ713" s="86"/>
      <c r="BK713" s="86"/>
      <c r="BL713" s="55">
        <f>BE713+BG713+BH713+BI713+BJ713+BK713</f>
        <v>5824</v>
      </c>
      <c r="BM713" s="55">
        <f>BF713+BK713</f>
        <v>5824</v>
      </c>
      <c r="BN713" s="85"/>
      <c r="BO713" s="85"/>
      <c r="BP713" s="85"/>
      <c r="BQ713" s="85"/>
      <c r="BR713" s="55">
        <f>BL713+BN713+BO713+BP713+BQ713</f>
        <v>5824</v>
      </c>
      <c r="BS713" s="55">
        <f>BM713+BQ713</f>
        <v>5824</v>
      </c>
      <c r="BT713" s="87"/>
      <c r="BU713" s="87"/>
      <c r="BV713" s="87"/>
      <c r="BW713" s="87"/>
      <c r="BX713" s="87"/>
      <c r="BY713" s="55">
        <f>BR713+BT713+BU713+BV713+BW713+BX713</f>
        <v>5824</v>
      </c>
      <c r="BZ713" s="55">
        <f>BS713+BX713</f>
        <v>5824</v>
      </c>
      <c r="CA713" s="85"/>
      <c r="CB713" s="85"/>
      <c r="CC713" s="85"/>
      <c r="CD713" s="85"/>
      <c r="CE713" s="85"/>
      <c r="CF713" s="55">
        <f>BY713+CA713+CB713+CC713+CE713</f>
        <v>5824</v>
      </c>
      <c r="CG713" s="55">
        <f>BZ713+CE713</f>
        <v>5824</v>
      </c>
      <c r="CH713" s="85"/>
      <c r="CI713" s="85"/>
      <c r="CJ713" s="85"/>
      <c r="CK713" s="85"/>
      <c r="CL713" s="85"/>
      <c r="CM713" s="85"/>
      <c r="CN713" s="85"/>
      <c r="CO713" s="55">
        <f>CF713+CH713+CI713+CJ713+CM713+CN713</f>
        <v>5824</v>
      </c>
      <c r="CP713" s="55">
        <f>CG713+CN713</f>
        <v>5824</v>
      </c>
      <c r="CQ713" s="55"/>
      <c r="CR713" s="85"/>
      <c r="CS713" s="85"/>
      <c r="CT713" s="85"/>
      <c r="CU713" s="85"/>
      <c r="CV713" s="85"/>
      <c r="CW713" s="55">
        <f>CO713+CQ713+CR713+CS713+CT713+CU713+CV713</f>
        <v>5824</v>
      </c>
      <c r="CX713" s="55">
        <f>CP713+CV713</f>
        <v>5824</v>
      </c>
      <c r="CY713" s="55"/>
      <c r="CZ713" s="85"/>
      <c r="DA713" s="85"/>
      <c r="DB713" s="85"/>
      <c r="DC713" s="85"/>
      <c r="DD713" s="85"/>
      <c r="DE713" s="55">
        <f>CW713+CY713+CZ713+DA713+DB713+DC713+DD713</f>
        <v>5824</v>
      </c>
      <c r="DF713" s="55">
        <f>CX713+DD713</f>
        <v>5824</v>
      </c>
    </row>
    <row r="714" spans="1:110" s="10" customFormat="1" ht="39.75" customHeight="1">
      <c r="A714" s="63" t="s">
        <v>471</v>
      </c>
      <c r="B714" s="64" t="s">
        <v>7</v>
      </c>
      <c r="C714" s="64" t="s">
        <v>139</v>
      </c>
      <c r="D714" s="65" t="s">
        <v>468</v>
      </c>
      <c r="E714" s="64"/>
      <c r="F714" s="55"/>
      <c r="G714" s="55"/>
      <c r="H714" s="55"/>
      <c r="I714" s="55"/>
      <c r="J714" s="55"/>
      <c r="K714" s="85"/>
      <c r="L714" s="85"/>
      <c r="M714" s="55"/>
      <c r="N714" s="55"/>
      <c r="O714" s="55"/>
      <c r="P714" s="55"/>
      <c r="Q714" s="55"/>
      <c r="R714" s="85"/>
      <c r="S714" s="85"/>
      <c r="T714" s="55"/>
      <c r="U714" s="55"/>
      <c r="V714" s="85"/>
      <c r="W714" s="85"/>
      <c r="X714" s="55"/>
      <c r="Y714" s="55"/>
      <c r="Z714" s="85"/>
      <c r="AA714" s="55"/>
      <c r="AB714" s="55"/>
      <c r="AC714" s="85"/>
      <c r="AD714" s="85"/>
      <c r="AE714" s="85"/>
      <c r="AF714" s="55"/>
      <c r="AG714" s="85"/>
      <c r="AH714" s="55"/>
      <c r="AI714" s="85"/>
      <c r="AJ714" s="85"/>
      <c r="AK714" s="55"/>
      <c r="AL714" s="55"/>
      <c r="AM714" s="55">
        <f t="shared" ref="AM714:AR714" si="1091">AM715+AM717</f>
        <v>18535</v>
      </c>
      <c r="AN714" s="55">
        <f t="shared" si="1091"/>
        <v>18535</v>
      </c>
      <c r="AO714" s="55">
        <f t="shared" si="1091"/>
        <v>18535</v>
      </c>
      <c r="AP714" s="55">
        <f t="shared" si="1091"/>
        <v>0</v>
      </c>
      <c r="AQ714" s="55">
        <f t="shared" si="1091"/>
        <v>18535</v>
      </c>
      <c r="AR714" s="55">
        <f t="shared" si="1091"/>
        <v>18535</v>
      </c>
      <c r="AS714" s="55">
        <f t="shared" ref="AS714:AZ714" si="1092">AS715+AS717</f>
        <v>0</v>
      </c>
      <c r="AT714" s="55">
        <f t="shared" si="1092"/>
        <v>18535</v>
      </c>
      <c r="AU714" s="55">
        <f t="shared" si="1092"/>
        <v>18535</v>
      </c>
      <c r="AV714" s="55">
        <f t="shared" si="1092"/>
        <v>0</v>
      </c>
      <c r="AW714" s="55">
        <f t="shared" si="1092"/>
        <v>0</v>
      </c>
      <c r="AX714" s="55">
        <f t="shared" si="1092"/>
        <v>0</v>
      </c>
      <c r="AY714" s="55">
        <f t="shared" si="1092"/>
        <v>18535</v>
      </c>
      <c r="AZ714" s="55">
        <f t="shared" si="1092"/>
        <v>18535</v>
      </c>
      <c r="BA714" s="55">
        <f t="shared" ref="BA714:BF714" si="1093">BA715+BA717</f>
        <v>0</v>
      </c>
      <c r="BB714" s="55">
        <f t="shared" si="1093"/>
        <v>0</v>
      </c>
      <c r="BC714" s="55">
        <f t="shared" si="1093"/>
        <v>0</v>
      </c>
      <c r="BD714" s="55">
        <f t="shared" si="1093"/>
        <v>0</v>
      </c>
      <c r="BE714" s="55">
        <f t="shared" si="1093"/>
        <v>18535</v>
      </c>
      <c r="BF714" s="55">
        <f t="shared" si="1093"/>
        <v>18535</v>
      </c>
      <c r="BG714" s="55">
        <f t="shared" ref="BG714:BM714" si="1094">BG715+BG717</f>
        <v>0</v>
      </c>
      <c r="BH714" s="55">
        <f t="shared" si="1094"/>
        <v>0</v>
      </c>
      <c r="BI714" s="55">
        <f t="shared" si="1094"/>
        <v>0</v>
      </c>
      <c r="BJ714" s="55">
        <f t="shared" si="1094"/>
        <v>0</v>
      </c>
      <c r="BK714" s="55">
        <f t="shared" si="1094"/>
        <v>2</v>
      </c>
      <c r="BL714" s="55">
        <f t="shared" si="1094"/>
        <v>18537</v>
      </c>
      <c r="BM714" s="55">
        <f t="shared" si="1094"/>
        <v>18537</v>
      </c>
      <c r="BN714" s="55">
        <f t="shared" ref="BN714:BS714" si="1095">BN715+BN717</f>
        <v>0</v>
      </c>
      <c r="BO714" s="55">
        <f t="shared" si="1095"/>
        <v>0</v>
      </c>
      <c r="BP714" s="55">
        <f t="shared" si="1095"/>
        <v>0</v>
      </c>
      <c r="BQ714" s="55">
        <f t="shared" si="1095"/>
        <v>0</v>
      </c>
      <c r="BR714" s="55">
        <f t="shared" si="1095"/>
        <v>18537</v>
      </c>
      <c r="BS714" s="55">
        <f t="shared" si="1095"/>
        <v>18537</v>
      </c>
      <c r="BT714" s="55">
        <f t="shared" ref="BT714:CG714" si="1096">BT715+BT717</f>
        <v>0</v>
      </c>
      <c r="BU714" s="55">
        <f>BU715+BU717</f>
        <v>0</v>
      </c>
      <c r="BV714" s="55">
        <f>BV715+BV717</f>
        <v>0</v>
      </c>
      <c r="BW714" s="55">
        <f>BW715+BW717</f>
        <v>0</v>
      </c>
      <c r="BX714" s="55">
        <f>BX715+BX717</f>
        <v>0</v>
      </c>
      <c r="BY714" s="55">
        <f t="shared" si="1096"/>
        <v>18537</v>
      </c>
      <c r="BZ714" s="55">
        <f t="shared" si="1096"/>
        <v>18537</v>
      </c>
      <c r="CA714" s="55">
        <f t="shared" si="1096"/>
        <v>0</v>
      </c>
      <c r="CB714" s="55">
        <f t="shared" si="1096"/>
        <v>0</v>
      </c>
      <c r="CC714" s="55">
        <f t="shared" si="1096"/>
        <v>0</v>
      </c>
      <c r="CD714" s="55">
        <f>CD715+CD717</f>
        <v>0</v>
      </c>
      <c r="CE714" s="55">
        <f t="shared" si="1096"/>
        <v>0</v>
      </c>
      <c r="CF714" s="55">
        <f t="shared" si="1096"/>
        <v>18537</v>
      </c>
      <c r="CG714" s="55">
        <f t="shared" si="1096"/>
        <v>18537</v>
      </c>
      <c r="CH714" s="55">
        <f t="shared" ref="CH714:CP714" si="1097">CH715+CH717</f>
        <v>0</v>
      </c>
      <c r="CI714" s="55">
        <f t="shared" si="1097"/>
        <v>0</v>
      </c>
      <c r="CJ714" s="55">
        <f t="shared" si="1097"/>
        <v>0</v>
      </c>
      <c r="CK714" s="55"/>
      <c r="CL714" s="55"/>
      <c r="CM714" s="55">
        <f t="shared" si="1097"/>
        <v>0</v>
      </c>
      <c r="CN714" s="55">
        <f t="shared" si="1097"/>
        <v>215</v>
      </c>
      <c r="CO714" s="55">
        <f t="shared" si="1097"/>
        <v>18752</v>
      </c>
      <c r="CP714" s="55">
        <f t="shared" si="1097"/>
        <v>18752</v>
      </c>
      <c r="CQ714" s="55">
        <f t="shared" ref="CQ714:CX714" si="1098">CQ715+CQ717</f>
        <v>0</v>
      </c>
      <c r="CR714" s="55">
        <f t="shared" si="1098"/>
        <v>0</v>
      </c>
      <c r="CS714" s="55">
        <f t="shared" si="1098"/>
        <v>0</v>
      </c>
      <c r="CT714" s="55">
        <f t="shared" si="1098"/>
        <v>0</v>
      </c>
      <c r="CU714" s="55">
        <f t="shared" si="1098"/>
        <v>0</v>
      </c>
      <c r="CV714" s="55">
        <f t="shared" si="1098"/>
        <v>0</v>
      </c>
      <c r="CW714" s="55">
        <f t="shared" si="1098"/>
        <v>18752</v>
      </c>
      <c r="CX714" s="55">
        <f t="shared" si="1098"/>
        <v>18752</v>
      </c>
      <c r="CY714" s="55">
        <f t="shared" ref="CY714:DF714" si="1099">CY715+CY717</f>
        <v>0</v>
      </c>
      <c r="CZ714" s="55">
        <f t="shared" si="1099"/>
        <v>0</v>
      </c>
      <c r="DA714" s="55">
        <f t="shared" si="1099"/>
        <v>0</v>
      </c>
      <c r="DB714" s="55">
        <f t="shared" si="1099"/>
        <v>0</v>
      </c>
      <c r="DC714" s="55">
        <f t="shared" si="1099"/>
        <v>0</v>
      </c>
      <c r="DD714" s="55">
        <f t="shared" si="1099"/>
        <v>0</v>
      </c>
      <c r="DE714" s="55">
        <f t="shared" si="1099"/>
        <v>18752</v>
      </c>
      <c r="DF714" s="55">
        <f t="shared" si="1099"/>
        <v>18752</v>
      </c>
    </row>
    <row r="715" spans="1:110" s="10" customFormat="1" ht="36.75" customHeight="1">
      <c r="A715" s="63" t="s">
        <v>472</v>
      </c>
      <c r="B715" s="64" t="s">
        <v>7</v>
      </c>
      <c r="C715" s="64" t="s">
        <v>139</v>
      </c>
      <c r="D715" s="65" t="s">
        <v>469</v>
      </c>
      <c r="E715" s="64"/>
      <c r="F715" s="55"/>
      <c r="G715" s="55"/>
      <c r="H715" s="55"/>
      <c r="I715" s="55"/>
      <c r="J715" s="55"/>
      <c r="K715" s="85"/>
      <c r="L715" s="85"/>
      <c r="M715" s="55"/>
      <c r="N715" s="55"/>
      <c r="O715" s="55"/>
      <c r="P715" s="55"/>
      <c r="Q715" s="55"/>
      <c r="R715" s="85"/>
      <c r="S715" s="85"/>
      <c r="T715" s="55"/>
      <c r="U715" s="55"/>
      <c r="V715" s="85"/>
      <c r="W715" s="85"/>
      <c r="X715" s="55"/>
      <c r="Y715" s="55"/>
      <c r="Z715" s="85"/>
      <c r="AA715" s="55"/>
      <c r="AB715" s="55"/>
      <c r="AC715" s="85"/>
      <c r="AD715" s="85"/>
      <c r="AE715" s="85"/>
      <c r="AF715" s="55"/>
      <c r="AG715" s="85"/>
      <c r="AH715" s="55"/>
      <c r="AI715" s="85"/>
      <c r="AJ715" s="85"/>
      <c r="AK715" s="55"/>
      <c r="AL715" s="55"/>
      <c r="AM715" s="55">
        <f t="shared" ref="AM715:CH715" si="1100">AM716</f>
        <v>18115</v>
      </c>
      <c r="AN715" s="55">
        <f t="shared" si="1100"/>
        <v>18115</v>
      </c>
      <c r="AO715" s="55">
        <f t="shared" si="1100"/>
        <v>18115</v>
      </c>
      <c r="AP715" s="55">
        <f t="shared" si="1100"/>
        <v>0</v>
      </c>
      <c r="AQ715" s="55">
        <f t="shared" si="1100"/>
        <v>18115</v>
      </c>
      <c r="AR715" s="55">
        <f t="shared" si="1100"/>
        <v>18115</v>
      </c>
      <c r="AS715" s="55">
        <f t="shared" si="1100"/>
        <v>0</v>
      </c>
      <c r="AT715" s="55">
        <f t="shared" si="1100"/>
        <v>18115</v>
      </c>
      <c r="AU715" s="55">
        <f t="shared" si="1100"/>
        <v>18115</v>
      </c>
      <c r="AV715" s="55">
        <f t="shared" si="1100"/>
        <v>0</v>
      </c>
      <c r="AW715" s="55">
        <f t="shared" si="1100"/>
        <v>0</v>
      </c>
      <c r="AX715" s="55">
        <f t="shared" si="1100"/>
        <v>0</v>
      </c>
      <c r="AY715" s="55">
        <f t="shared" si="1100"/>
        <v>18115</v>
      </c>
      <c r="AZ715" s="55">
        <f t="shared" si="1100"/>
        <v>18115</v>
      </c>
      <c r="BA715" s="55">
        <f t="shared" si="1100"/>
        <v>0</v>
      </c>
      <c r="BB715" s="55">
        <f t="shared" si="1100"/>
        <v>0</v>
      </c>
      <c r="BC715" s="55">
        <f t="shared" si="1100"/>
        <v>0</v>
      </c>
      <c r="BD715" s="55">
        <f t="shared" si="1100"/>
        <v>0</v>
      </c>
      <c r="BE715" s="55">
        <f t="shared" si="1100"/>
        <v>18115</v>
      </c>
      <c r="BF715" s="55">
        <f t="shared" si="1100"/>
        <v>18115</v>
      </c>
      <c r="BG715" s="55">
        <f t="shared" si="1100"/>
        <v>0</v>
      </c>
      <c r="BH715" s="55">
        <f t="shared" si="1100"/>
        <v>0</v>
      </c>
      <c r="BI715" s="55">
        <f t="shared" si="1100"/>
        <v>0</v>
      </c>
      <c r="BJ715" s="55">
        <f t="shared" si="1100"/>
        <v>0</v>
      </c>
      <c r="BK715" s="55">
        <f t="shared" si="1100"/>
        <v>2</v>
      </c>
      <c r="BL715" s="55">
        <f t="shared" si="1100"/>
        <v>18117</v>
      </c>
      <c r="BM715" s="55">
        <f t="shared" si="1100"/>
        <v>18117</v>
      </c>
      <c r="BN715" s="55">
        <f t="shared" si="1100"/>
        <v>0</v>
      </c>
      <c r="BO715" s="55">
        <f t="shared" si="1100"/>
        <v>0</v>
      </c>
      <c r="BP715" s="55">
        <f t="shared" si="1100"/>
        <v>0</v>
      </c>
      <c r="BQ715" s="55">
        <f t="shared" si="1100"/>
        <v>0</v>
      </c>
      <c r="BR715" s="55">
        <f t="shared" si="1100"/>
        <v>18117</v>
      </c>
      <c r="BS715" s="55">
        <f t="shared" si="1100"/>
        <v>18117</v>
      </c>
      <c r="BT715" s="55">
        <f t="shared" si="1100"/>
        <v>0</v>
      </c>
      <c r="BU715" s="55">
        <f t="shared" si="1100"/>
        <v>0</v>
      </c>
      <c r="BV715" s="55">
        <f t="shared" si="1100"/>
        <v>0</v>
      </c>
      <c r="BW715" s="55">
        <f t="shared" si="1100"/>
        <v>0</v>
      </c>
      <c r="BX715" s="55">
        <f t="shared" si="1100"/>
        <v>-29</v>
      </c>
      <c r="BY715" s="55">
        <f t="shared" si="1100"/>
        <v>18088</v>
      </c>
      <c r="BZ715" s="55">
        <f t="shared" si="1100"/>
        <v>18088</v>
      </c>
      <c r="CA715" s="55">
        <f t="shared" si="1100"/>
        <v>0</v>
      </c>
      <c r="CB715" s="55">
        <f t="shared" si="1100"/>
        <v>0</v>
      </c>
      <c r="CC715" s="55">
        <f t="shared" si="1100"/>
        <v>0</v>
      </c>
      <c r="CD715" s="55">
        <f t="shared" si="1100"/>
        <v>0</v>
      </c>
      <c r="CE715" s="55">
        <f t="shared" si="1100"/>
        <v>0</v>
      </c>
      <c r="CF715" s="55">
        <f t="shared" si="1100"/>
        <v>18088</v>
      </c>
      <c r="CG715" s="55">
        <f t="shared" si="1100"/>
        <v>18088</v>
      </c>
      <c r="CH715" s="55">
        <f t="shared" si="1100"/>
        <v>0</v>
      </c>
      <c r="CI715" s="55">
        <f t="shared" ref="CI715:DF715" si="1101">CI716</f>
        <v>0</v>
      </c>
      <c r="CJ715" s="55">
        <f t="shared" si="1101"/>
        <v>0</v>
      </c>
      <c r="CK715" s="55"/>
      <c r="CL715" s="55"/>
      <c r="CM715" s="55">
        <f t="shared" si="1101"/>
        <v>0</v>
      </c>
      <c r="CN715" s="55">
        <f t="shared" si="1101"/>
        <v>211</v>
      </c>
      <c r="CO715" s="55">
        <f t="shared" si="1101"/>
        <v>18299</v>
      </c>
      <c r="CP715" s="55">
        <f t="shared" si="1101"/>
        <v>18299</v>
      </c>
      <c r="CQ715" s="55">
        <f t="shared" si="1101"/>
        <v>0</v>
      </c>
      <c r="CR715" s="55">
        <f t="shared" si="1101"/>
        <v>0</v>
      </c>
      <c r="CS715" s="55">
        <f t="shared" si="1101"/>
        <v>0</v>
      </c>
      <c r="CT715" s="55">
        <f t="shared" si="1101"/>
        <v>0</v>
      </c>
      <c r="CU715" s="55">
        <f t="shared" si="1101"/>
        <v>0</v>
      </c>
      <c r="CV715" s="55">
        <f t="shared" si="1101"/>
        <v>0</v>
      </c>
      <c r="CW715" s="55">
        <f t="shared" si="1101"/>
        <v>18299</v>
      </c>
      <c r="CX715" s="55">
        <f t="shared" si="1101"/>
        <v>18299</v>
      </c>
      <c r="CY715" s="55">
        <f t="shared" si="1101"/>
        <v>0</v>
      </c>
      <c r="CZ715" s="55">
        <f t="shared" si="1101"/>
        <v>0</v>
      </c>
      <c r="DA715" s="55">
        <f t="shared" si="1101"/>
        <v>0</v>
      </c>
      <c r="DB715" s="55">
        <f t="shared" si="1101"/>
        <v>0</v>
      </c>
      <c r="DC715" s="55">
        <f t="shared" si="1101"/>
        <v>0</v>
      </c>
      <c r="DD715" s="55">
        <f t="shared" si="1101"/>
        <v>0</v>
      </c>
      <c r="DE715" s="55">
        <f t="shared" si="1101"/>
        <v>18299</v>
      </c>
      <c r="DF715" s="55">
        <f t="shared" si="1101"/>
        <v>18299</v>
      </c>
    </row>
    <row r="716" spans="1:110" s="10" customFormat="1" ht="37.5" customHeight="1">
      <c r="A716" s="63" t="s">
        <v>136</v>
      </c>
      <c r="B716" s="64" t="s">
        <v>7</v>
      </c>
      <c r="C716" s="64" t="s">
        <v>139</v>
      </c>
      <c r="D716" s="65" t="s">
        <v>469</v>
      </c>
      <c r="E716" s="64" t="s">
        <v>137</v>
      </c>
      <c r="F716" s="55"/>
      <c r="G716" s="55"/>
      <c r="H716" s="55"/>
      <c r="I716" s="55"/>
      <c r="J716" s="55"/>
      <c r="K716" s="85"/>
      <c r="L716" s="85"/>
      <c r="M716" s="55"/>
      <c r="N716" s="55"/>
      <c r="O716" s="55"/>
      <c r="P716" s="55"/>
      <c r="Q716" s="55"/>
      <c r="R716" s="85"/>
      <c r="S716" s="85"/>
      <c r="T716" s="55"/>
      <c r="U716" s="55"/>
      <c r="V716" s="85"/>
      <c r="W716" s="85"/>
      <c r="X716" s="55"/>
      <c r="Y716" s="55"/>
      <c r="Z716" s="85"/>
      <c r="AA716" s="55"/>
      <c r="AB716" s="55"/>
      <c r="AC716" s="85"/>
      <c r="AD716" s="85"/>
      <c r="AE716" s="85"/>
      <c r="AF716" s="55"/>
      <c r="AG716" s="85"/>
      <c r="AH716" s="55"/>
      <c r="AI716" s="85"/>
      <c r="AJ716" s="85"/>
      <c r="AK716" s="55"/>
      <c r="AL716" s="55"/>
      <c r="AM716" s="55">
        <f>AN716-AK716</f>
        <v>18115</v>
      </c>
      <c r="AN716" s="55">
        <v>18115</v>
      </c>
      <c r="AO716" s="55">
        <v>18115</v>
      </c>
      <c r="AP716" s="85"/>
      <c r="AQ716" s="55">
        <f>AN716+AP716</f>
        <v>18115</v>
      </c>
      <c r="AR716" s="55">
        <f>AO716</f>
        <v>18115</v>
      </c>
      <c r="AS716" s="85"/>
      <c r="AT716" s="55">
        <f>AQ716+AS716</f>
        <v>18115</v>
      </c>
      <c r="AU716" s="55">
        <f>AR716</f>
        <v>18115</v>
      </c>
      <c r="AV716" s="85"/>
      <c r="AW716" s="85"/>
      <c r="AX716" s="85"/>
      <c r="AY716" s="55">
        <f>AT716+AV716+AW716+AX716</f>
        <v>18115</v>
      </c>
      <c r="AZ716" s="55">
        <f>AU716+AX716</f>
        <v>18115</v>
      </c>
      <c r="BA716" s="85"/>
      <c r="BB716" s="85"/>
      <c r="BC716" s="85"/>
      <c r="BD716" s="85"/>
      <c r="BE716" s="55">
        <f>AY716+BA716+BB716+BC716+BD716</f>
        <v>18115</v>
      </c>
      <c r="BF716" s="55">
        <f>AZ716+BD716</f>
        <v>18115</v>
      </c>
      <c r="BG716" s="55"/>
      <c r="BH716" s="55"/>
      <c r="BI716" s="86"/>
      <c r="BJ716" s="86"/>
      <c r="BK716" s="55">
        <v>2</v>
      </c>
      <c r="BL716" s="55">
        <f>BE716+BG716+BH716+BI716+BJ716+BK716</f>
        <v>18117</v>
      </c>
      <c r="BM716" s="55">
        <f>BF716+BK716</f>
        <v>18117</v>
      </c>
      <c r="BN716" s="85"/>
      <c r="BO716" s="85"/>
      <c r="BP716" s="85"/>
      <c r="BQ716" s="85"/>
      <c r="BR716" s="55">
        <f>BL716+BN716+BO716+BP716+BQ716</f>
        <v>18117</v>
      </c>
      <c r="BS716" s="55">
        <f>BM716+BQ716</f>
        <v>18117</v>
      </c>
      <c r="BT716" s="87"/>
      <c r="BU716" s="87"/>
      <c r="BV716" s="87"/>
      <c r="BW716" s="87"/>
      <c r="BX716" s="55">
        <v>-29</v>
      </c>
      <c r="BY716" s="55">
        <f>BR716+BT716+BU716+BV716+BW716+BX716</f>
        <v>18088</v>
      </c>
      <c r="BZ716" s="55">
        <f>BS716+BX716</f>
        <v>18088</v>
      </c>
      <c r="CA716" s="85"/>
      <c r="CB716" s="85"/>
      <c r="CC716" s="85"/>
      <c r="CD716" s="85"/>
      <c r="CE716" s="85"/>
      <c r="CF716" s="55">
        <f>BY716+CA716+CB716+CC716+CE716</f>
        <v>18088</v>
      </c>
      <c r="CG716" s="55">
        <f>BZ716+CE716</f>
        <v>18088</v>
      </c>
      <c r="CH716" s="85"/>
      <c r="CI716" s="85"/>
      <c r="CJ716" s="85"/>
      <c r="CK716" s="85"/>
      <c r="CL716" s="85"/>
      <c r="CM716" s="85"/>
      <c r="CN716" s="56">
        <v>211</v>
      </c>
      <c r="CO716" s="55">
        <f>CF716+CH716+CI716+CJ716+CM716+CN716</f>
        <v>18299</v>
      </c>
      <c r="CP716" s="55">
        <f>CG716+CN716</f>
        <v>18299</v>
      </c>
      <c r="CQ716" s="55"/>
      <c r="CR716" s="85"/>
      <c r="CS716" s="85"/>
      <c r="CT716" s="85"/>
      <c r="CU716" s="85"/>
      <c r="CV716" s="85"/>
      <c r="CW716" s="55">
        <f>CO716+CQ716+CR716+CS716+CT716+CU716+CV716</f>
        <v>18299</v>
      </c>
      <c r="CX716" s="55">
        <f>CP716+CV716</f>
        <v>18299</v>
      </c>
      <c r="CY716" s="55"/>
      <c r="CZ716" s="85"/>
      <c r="DA716" s="85"/>
      <c r="DB716" s="85"/>
      <c r="DC716" s="85"/>
      <c r="DD716" s="85"/>
      <c r="DE716" s="55">
        <f>CW716+CY716+CZ716+DA716+DB716+DC716+DD716</f>
        <v>18299</v>
      </c>
      <c r="DF716" s="55">
        <f>CX716+DD716</f>
        <v>18299</v>
      </c>
    </row>
    <row r="717" spans="1:110" s="10" customFormat="1" ht="51" customHeight="1">
      <c r="A717" s="63" t="s">
        <v>473</v>
      </c>
      <c r="B717" s="64" t="s">
        <v>7</v>
      </c>
      <c r="C717" s="64" t="s">
        <v>139</v>
      </c>
      <c r="D717" s="65" t="s">
        <v>470</v>
      </c>
      <c r="E717" s="64"/>
      <c r="F717" s="55"/>
      <c r="G717" s="55"/>
      <c r="H717" s="55"/>
      <c r="I717" s="55"/>
      <c r="J717" s="55"/>
      <c r="K717" s="85"/>
      <c r="L717" s="85"/>
      <c r="M717" s="55"/>
      <c r="N717" s="55"/>
      <c r="O717" s="55"/>
      <c r="P717" s="55"/>
      <c r="Q717" s="55"/>
      <c r="R717" s="85"/>
      <c r="S717" s="85"/>
      <c r="T717" s="55"/>
      <c r="U717" s="55"/>
      <c r="V717" s="85"/>
      <c r="W717" s="85"/>
      <c r="X717" s="55"/>
      <c r="Y717" s="55"/>
      <c r="Z717" s="85"/>
      <c r="AA717" s="55"/>
      <c r="AB717" s="55"/>
      <c r="AC717" s="85"/>
      <c r="AD717" s="85"/>
      <c r="AE717" s="85"/>
      <c r="AF717" s="55"/>
      <c r="AG717" s="85"/>
      <c r="AH717" s="55"/>
      <c r="AI717" s="85"/>
      <c r="AJ717" s="85"/>
      <c r="AK717" s="55"/>
      <c r="AL717" s="55"/>
      <c r="AM717" s="55">
        <f t="shared" ref="AM717:CY717" si="1102">AM718</f>
        <v>420</v>
      </c>
      <c r="AN717" s="55">
        <f t="shared" si="1102"/>
        <v>420</v>
      </c>
      <c r="AO717" s="55">
        <f t="shared" si="1102"/>
        <v>420</v>
      </c>
      <c r="AP717" s="55">
        <f t="shared" si="1102"/>
        <v>0</v>
      </c>
      <c r="AQ717" s="55">
        <f t="shared" si="1102"/>
        <v>420</v>
      </c>
      <c r="AR717" s="55">
        <f t="shared" si="1102"/>
        <v>420</v>
      </c>
      <c r="AS717" s="55">
        <f t="shared" si="1102"/>
        <v>0</v>
      </c>
      <c r="AT717" s="55">
        <f t="shared" si="1102"/>
        <v>420</v>
      </c>
      <c r="AU717" s="55">
        <f t="shared" si="1102"/>
        <v>420</v>
      </c>
      <c r="AV717" s="55">
        <f t="shared" si="1102"/>
        <v>0</v>
      </c>
      <c r="AW717" s="55">
        <f t="shared" si="1102"/>
        <v>0</v>
      </c>
      <c r="AX717" s="55">
        <f t="shared" si="1102"/>
        <v>0</v>
      </c>
      <c r="AY717" s="55">
        <f t="shared" si="1102"/>
        <v>420</v>
      </c>
      <c r="AZ717" s="55">
        <f t="shared" si="1102"/>
        <v>420</v>
      </c>
      <c r="BA717" s="55">
        <f t="shared" si="1102"/>
        <v>0</v>
      </c>
      <c r="BB717" s="55">
        <f t="shared" si="1102"/>
        <v>0</v>
      </c>
      <c r="BC717" s="55">
        <f t="shared" si="1102"/>
        <v>0</v>
      </c>
      <c r="BD717" s="55">
        <f t="shared" si="1102"/>
        <v>0</v>
      </c>
      <c r="BE717" s="55">
        <f t="shared" si="1102"/>
        <v>420</v>
      </c>
      <c r="BF717" s="55">
        <f t="shared" si="1102"/>
        <v>420</v>
      </c>
      <c r="BG717" s="55">
        <f t="shared" si="1102"/>
        <v>0</v>
      </c>
      <c r="BH717" s="55">
        <f t="shared" si="1102"/>
        <v>0</v>
      </c>
      <c r="BI717" s="55">
        <f t="shared" si="1102"/>
        <v>0</v>
      </c>
      <c r="BJ717" s="55">
        <f t="shared" si="1102"/>
        <v>0</v>
      </c>
      <c r="BK717" s="55">
        <f t="shared" si="1102"/>
        <v>0</v>
      </c>
      <c r="BL717" s="55">
        <f t="shared" si="1102"/>
        <v>420</v>
      </c>
      <c r="BM717" s="55">
        <f t="shared" si="1102"/>
        <v>420</v>
      </c>
      <c r="BN717" s="55">
        <f t="shared" si="1102"/>
        <v>0</v>
      </c>
      <c r="BO717" s="55">
        <f t="shared" si="1102"/>
        <v>0</v>
      </c>
      <c r="BP717" s="55">
        <f t="shared" si="1102"/>
        <v>0</v>
      </c>
      <c r="BQ717" s="55">
        <f t="shared" si="1102"/>
        <v>0</v>
      </c>
      <c r="BR717" s="55">
        <f t="shared" si="1102"/>
        <v>420</v>
      </c>
      <c r="BS717" s="55">
        <f t="shared" si="1102"/>
        <v>420</v>
      </c>
      <c r="BT717" s="55">
        <f t="shared" si="1102"/>
        <v>0</v>
      </c>
      <c r="BU717" s="55">
        <f t="shared" si="1102"/>
        <v>0</v>
      </c>
      <c r="BV717" s="55">
        <f t="shared" si="1102"/>
        <v>0</v>
      </c>
      <c r="BW717" s="55">
        <f t="shared" si="1102"/>
        <v>0</v>
      </c>
      <c r="BX717" s="55">
        <f t="shared" si="1102"/>
        <v>29</v>
      </c>
      <c r="BY717" s="55">
        <f t="shared" si="1102"/>
        <v>449</v>
      </c>
      <c r="BZ717" s="55">
        <f t="shared" si="1102"/>
        <v>449</v>
      </c>
      <c r="CA717" s="55">
        <f t="shared" si="1102"/>
        <v>0</v>
      </c>
      <c r="CB717" s="55">
        <f t="shared" si="1102"/>
        <v>0</v>
      </c>
      <c r="CC717" s="55">
        <f t="shared" si="1102"/>
        <v>0</v>
      </c>
      <c r="CD717" s="55">
        <f t="shared" si="1102"/>
        <v>0</v>
      </c>
      <c r="CE717" s="55">
        <f t="shared" si="1102"/>
        <v>0</v>
      </c>
      <c r="CF717" s="55">
        <f t="shared" si="1102"/>
        <v>449</v>
      </c>
      <c r="CG717" s="55">
        <f t="shared" si="1102"/>
        <v>449</v>
      </c>
      <c r="CH717" s="55">
        <f t="shared" si="1102"/>
        <v>0</v>
      </c>
      <c r="CI717" s="55">
        <f t="shared" si="1102"/>
        <v>0</v>
      </c>
      <c r="CJ717" s="55">
        <f t="shared" si="1102"/>
        <v>0</v>
      </c>
      <c r="CK717" s="55"/>
      <c r="CL717" s="55"/>
      <c r="CM717" s="55">
        <f t="shared" si="1102"/>
        <v>0</v>
      </c>
      <c r="CN717" s="55">
        <f t="shared" si="1102"/>
        <v>4</v>
      </c>
      <c r="CO717" s="55">
        <f t="shared" si="1102"/>
        <v>453</v>
      </c>
      <c r="CP717" s="55">
        <f t="shared" si="1102"/>
        <v>453</v>
      </c>
      <c r="CQ717" s="55">
        <f t="shared" si="1102"/>
        <v>0</v>
      </c>
      <c r="CR717" s="55">
        <f t="shared" si="1102"/>
        <v>0</v>
      </c>
      <c r="CS717" s="55">
        <f t="shared" si="1102"/>
        <v>0</v>
      </c>
      <c r="CT717" s="55">
        <f t="shared" si="1102"/>
        <v>0</v>
      </c>
      <c r="CU717" s="55">
        <f t="shared" si="1102"/>
        <v>0</v>
      </c>
      <c r="CV717" s="55">
        <f t="shared" si="1102"/>
        <v>0</v>
      </c>
      <c r="CW717" s="55">
        <f t="shared" si="1102"/>
        <v>453</v>
      </c>
      <c r="CX717" s="55">
        <f t="shared" si="1102"/>
        <v>453</v>
      </c>
      <c r="CY717" s="55">
        <f t="shared" si="1102"/>
        <v>0</v>
      </c>
      <c r="CZ717" s="55">
        <f t="shared" ref="CZ717:DF717" si="1103">CZ718</f>
        <v>0</v>
      </c>
      <c r="DA717" s="55">
        <f t="shared" si="1103"/>
        <v>0</v>
      </c>
      <c r="DB717" s="55">
        <f t="shared" si="1103"/>
        <v>0</v>
      </c>
      <c r="DC717" s="55">
        <f t="shared" si="1103"/>
        <v>0</v>
      </c>
      <c r="DD717" s="55">
        <f t="shared" si="1103"/>
        <v>0</v>
      </c>
      <c r="DE717" s="55">
        <f t="shared" si="1103"/>
        <v>453</v>
      </c>
      <c r="DF717" s="55">
        <f t="shared" si="1103"/>
        <v>453</v>
      </c>
    </row>
    <row r="718" spans="1:110" s="10" customFormat="1" ht="39" customHeight="1">
      <c r="A718" s="63" t="s">
        <v>136</v>
      </c>
      <c r="B718" s="64" t="s">
        <v>7</v>
      </c>
      <c r="C718" s="64" t="s">
        <v>139</v>
      </c>
      <c r="D718" s="65" t="s">
        <v>470</v>
      </c>
      <c r="E718" s="64" t="s">
        <v>137</v>
      </c>
      <c r="F718" s="55"/>
      <c r="G718" s="55"/>
      <c r="H718" s="55"/>
      <c r="I718" s="55"/>
      <c r="J718" s="55"/>
      <c r="K718" s="85"/>
      <c r="L718" s="85"/>
      <c r="M718" s="55"/>
      <c r="N718" s="55"/>
      <c r="O718" s="55"/>
      <c r="P718" s="55"/>
      <c r="Q718" s="55"/>
      <c r="R718" s="85"/>
      <c r="S718" s="85"/>
      <c r="T718" s="55"/>
      <c r="U718" s="55"/>
      <c r="V718" s="85"/>
      <c r="W718" s="85"/>
      <c r="X718" s="55"/>
      <c r="Y718" s="55"/>
      <c r="Z718" s="85"/>
      <c r="AA718" s="55"/>
      <c r="AB718" s="55"/>
      <c r="AC718" s="85"/>
      <c r="AD718" s="85"/>
      <c r="AE718" s="85"/>
      <c r="AF718" s="55"/>
      <c r="AG718" s="85"/>
      <c r="AH718" s="55"/>
      <c r="AI718" s="85"/>
      <c r="AJ718" s="85"/>
      <c r="AK718" s="55"/>
      <c r="AL718" s="55"/>
      <c r="AM718" s="55">
        <f>AN718-AK718</f>
        <v>420</v>
      </c>
      <c r="AN718" s="55">
        <v>420</v>
      </c>
      <c r="AO718" s="55">
        <v>420</v>
      </c>
      <c r="AP718" s="85"/>
      <c r="AQ718" s="55">
        <f>AN718+AP718</f>
        <v>420</v>
      </c>
      <c r="AR718" s="55">
        <f>AO718</f>
        <v>420</v>
      </c>
      <c r="AS718" s="85"/>
      <c r="AT718" s="55">
        <f>AQ718+AS718</f>
        <v>420</v>
      </c>
      <c r="AU718" s="56">
        <f>AR718</f>
        <v>420</v>
      </c>
      <c r="AV718" s="85"/>
      <c r="AW718" s="85"/>
      <c r="AX718" s="85"/>
      <c r="AY718" s="55">
        <f>AT718+AV718+AW718+AX718</f>
        <v>420</v>
      </c>
      <c r="AZ718" s="55">
        <f>AU718+AX718</f>
        <v>420</v>
      </c>
      <c r="BA718" s="85"/>
      <c r="BB718" s="85"/>
      <c r="BC718" s="85"/>
      <c r="BD718" s="85"/>
      <c r="BE718" s="55">
        <f>AY718+BA718+BB718+BC718+BD718</f>
        <v>420</v>
      </c>
      <c r="BF718" s="55">
        <f>AZ718+BD718</f>
        <v>420</v>
      </c>
      <c r="BG718" s="55"/>
      <c r="BH718" s="55"/>
      <c r="BI718" s="86"/>
      <c r="BJ718" s="86"/>
      <c r="BK718" s="86"/>
      <c r="BL718" s="55">
        <f>BE718+BG718+BH718+BI718+BJ718+BK718</f>
        <v>420</v>
      </c>
      <c r="BM718" s="55">
        <f>BF718+BK718</f>
        <v>420</v>
      </c>
      <c r="BN718" s="85"/>
      <c r="BO718" s="85"/>
      <c r="BP718" s="85"/>
      <c r="BQ718" s="85"/>
      <c r="BR718" s="55">
        <f>BL718+BN718+BO718+BP718+BQ718</f>
        <v>420</v>
      </c>
      <c r="BS718" s="55">
        <f>BM718+BQ718</f>
        <v>420</v>
      </c>
      <c r="BT718" s="87"/>
      <c r="BU718" s="87"/>
      <c r="BV718" s="87"/>
      <c r="BW718" s="87"/>
      <c r="BX718" s="55">
        <v>29</v>
      </c>
      <c r="BY718" s="55">
        <f>BR718+BT718+BU718+BV718+BW718+BX718</f>
        <v>449</v>
      </c>
      <c r="BZ718" s="55">
        <f>BS718+BX718</f>
        <v>449</v>
      </c>
      <c r="CA718" s="85"/>
      <c r="CB718" s="85"/>
      <c r="CC718" s="85"/>
      <c r="CD718" s="85"/>
      <c r="CE718" s="85"/>
      <c r="CF718" s="55">
        <f>BY718+CA718+CB718+CC718+CE718</f>
        <v>449</v>
      </c>
      <c r="CG718" s="55">
        <f>BZ718+CE718</f>
        <v>449</v>
      </c>
      <c r="CH718" s="85"/>
      <c r="CI718" s="85"/>
      <c r="CJ718" s="85"/>
      <c r="CK718" s="85"/>
      <c r="CL718" s="85"/>
      <c r="CM718" s="85"/>
      <c r="CN718" s="56">
        <v>4</v>
      </c>
      <c r="CO718" s="55">
        <f>CF718+CH718+CI718+CJ718+CM718+CN718</f>
        <v>453</v>
      </c>
      <c r="CP718" s="55">
        <f>CG718+CN718</f>
        <v>453</v>
      </c>
      <c r="CQ718" s="55"/>
      <c r="CR718" s="85"/>
      <c r="CS718" s="85"/>
      <c r="CT718" s="85"/>
      <c r="CU718" s="85"/>
      <c r="CV718" s="85"/>
      <c r="CW718" s="55">
        <f>CO718+CQ718+CR718+CS718+CT718+CU718+CV718</f>
        <v>453</v>
      </c>
      <c r="CX718" s="55">
        <f>CP718+CV718</f>
        <v>453</v>
      </c>
      <c r="CY718" s="55"/>
      <c r="CZ718" s="85"/>
      <c r="DA718" s="85"/>
      <c r="DB718" s="85"/>
      <c r="DC718" s="85"/>
      <c r="DD718" s="85"/>
      <c r="DE718" s="55">
        <f>CW718+CY718+CZ718+DA718+DB718+DC718+DD718</f>
        <v>453</v>
      </c>
      <c r="DF718" s="55">
        <f>CX718+DD718</f>
        <v>453</v>
      </c>
    </row>
    <row r="719" spans="1:110" s="10" customFormat="1" ht="42.75" customHeight="1">
      <c r="A719" s="63" t="s">
        <v>437</v>
      </c>
      <c r="B719" s="64" t="s">
        <v>7</v>
      </c>
      <c r="C719" s="64" t="s">
        <v>139</v>
      </c>
      <c r="D719" s="65" t="s">
        <v>438</v>
      </c>
      <c r="E719" s="64"/>
      <c r="F719" s="55"/>
      <c r="G719" s="55"/>
      <c r="H719" s="55"/>
      <c r="I719" s="55"/>
      <c r="J719" s="55"/>
      <c r="K719" s="85"/>
      <c r="L719" s="85"/>
      <c r="M719" s="55"/>
      <c r="N719" s="55"/>
      <c r="O719" s="55"/>
      <c r="P719" s="55"/>
      <c r="Q719" s="55"/>
      <c r="R719" s="85"/>
      <c r="S719" s="85"/>
      <c r="T719" s="55"/>
      <c r="U719" s="55"/>
      <c r="V719" s="85"/>
      <c r="W719" s="85"/>
      <c r="X719" s="55"/>
      <c r="Y719" s="55"/>
      <c r="Z719" s="85"/>
      <c r="AA719" s="55"/>
      <c r="AB719" s="55"/>
      <c r="AC719" s="85"/>
      <c r="AD719" s="85"/>
      <c r="AE719" s="85"/>
      <c r="AF719" s="55"/>
      <c r="AG719" s="85"/>
      <c r="AH719" s="55"/>
      <c r="AI719" s="85"/>
      <c r="AJ719" s="85"/>
      <c r="AK719" s="55"/>
      <c r="AL719" s="55"/>
      <c r="AM719" s="55">
        <f>AM722</f>
        <v>0</v>
      </c>
      <c r="AN719" s="55">
        <f>AN722</f>
        <v>0</v>
      </c>
      <c r="AO719" s="55">
        <f>AO722</f>
        <v>0</v>
      </c>
      <c r="AP719" s="85"/>
      <c r="AQ719" s="85"/>
      <c r="AR719" s="85"/>
      <c r="AS719" s="85"/>
      <c r="AT719" s="85"/>
      <c r="AU719" s="85"/>
      <c r="AV719" s="56">
        <f>AV720+AV722</f>
        <v>368</v>
      </c>
      <c r="AW719" s="56">
        <f>AW720+AW722</f>
        <v>0</v>
      </c>
      <c r="AX719" s="56">
        <f>AX720+AX722</f>
        <v>0</v>
      </c>
      <c r="AY719" s="56">
        <f>AY720+AY722</f>
        <v>368</v>
      </c>
      <c r="AZ719" s="85">
        <f>AZ720+AZ722</f>
        <v>0</v>
      </c>
      <c r="BA719" s="85">
        <f t="shared" ref="BA719:BM719" si="1104">BA720+BA722</f>
        <v>0</v>
      </c>
      <c r="BB719" s="85">
        <f t="shared" si="1104"/>
        <v>0</v>
      </c>
      <c r="BC719" s="85">
        <f t="shared" si="1104"/>
        <v>0</v>
      </c>
      <c r="BD719" s="55">
        <f t="shared" si="1104"/>
        <v>6985</v>
      </c>
      <c r="BE719" s="55">
        <f t="shared" si="1104"/>
        <v>7353</v>
      </c>
      <c r="BF719" s="55">
        <f t="shared" si="1104"/>
        <v>6985</v>
      </c>
      <c r="BG719" s="55">
        <f t="shared" si="1104"/>
        <v>0</v>
      </c>
      <c r="BH719" s="55">
        <f t="shared" si="1104"/>
        <v>0</v>
      </c>
      <c r="BI719" s="55">
        <f t="shared" si="1104"/>
        <v>0</v>
      </c>
      <c r="BJ719" s="55">
        <f t="shared" si="1104"/>
        <v>0</v>
      </c>
      <c r="BK719" s="55">
        <f t="shared" si="1104"/>
        <v>0</v>
      </c>
      <c r="BL719" s="55">
        <f t="shared" si="1104"/>
        <v>7353</v>
      </c>
      <c r="BM719" s="55">
        <f t="shared" si="1104"/>
        <v>6985</v>
      </c>
      <c r="BN719" s="55">
        <f t="shared" ref="BN719:BS719" si="1105">BN720+BN722</f>
        <v>0</v>
      </c>
      <c r="BO719" s="55">
        <f t="shared" si="1105"/>
        <v>0</v>
      </c>
      <c r="BP719" s="55">
        <f t="shared" si="1105"/>
        <v>0</v>
      </c>
      <c r="BQ719" s="55">
        <f t="shared" si="1105"/>
        <v>0</v>
      </c>
      <c r="BR719" s="55">
        <f t="shared" si="1105"/>
        <v>7353</v>
      </c>
      <c r="BS719" s="55">
        <f t="shared" si="1105"/>
        <v>6985</v>
      </c>
      <c r="BT719" s="55">
        <f>BT720+BT722+BT724</f>
        <v>443</v>
      </c>
      <c r="BU719" s="55">
        <f t="shared" ref="BU719:CG719" si="1106">BU720+BU722+BU724</f>
        <v>0</v>
      </c>
      <c r="BV719" s="55">
        <f t="shared" si="1106"/>
        <v>0</v>
      </c>
      <c r="BW719" s="55">
        <f t="shared" si="1106"/>
        <v>0</v>
      </c>
      <c r="BX719" s="55">
        <f t="shared" si="1106"/>
        <v>8405</v>
      </c>
      <c r="BY719" s="55">
        <f>BY720+BY722+BY724</f>
        <v>16201</v>
      </c>
      <c r="BZ719" s="55">
        <f t="shared" si="1106"/>
        <v>15390</v>
      </c>
      <c r="CA719" s="55">
        <f t="shared" si="1106"/>
        <v>0</v>
      </c>
      <c r="CB719" s="55">
        <f t="shared" si="1106"/>
        <v>0</v>
      </c>
      <c r="CC719" s="55">
        <f t="shared" si="1106"/>
        <v>0</v>
      </c>
      <c r="CD719" s="55">
        <f>CD720+CD722+CD724</f>
        <v>0</v>
      </c>
      <c r="CE719" s="55">
        <f t="shared" si="1106"/>
        <v>0</v>
      </c>
      <c r="CF719" s="55">
        <f t="shared" si="1106"/>
        <v>16201</v>
      </c>
      <c r="CG719" s="55">
        <f t="shared" si="1106"/>
        <v>15390</v>
      </c>
      <c r="CH719" s="55">
        <f t="shared" ref="CH719:CP719" si="1107">CH720+CH722+CH724</f>
        <v>0</v>
      </c>
      <c r="CI719" s="55">
        <f t="shared" si="1107"/>
        <v>0</v>
      </c>
      <c r="CJ719" s="55">
        <f t="shared" si="1107"/>
        <v>0</v>
      </c>
      <c r="CK719" s="55"/>
      <c r="CL719" s="55"/>
      <c r="CM719" s="55">
        <f t="shared" si="1107"/>
        <v>0</v>
      </c>
      <c r="CN719" s="55">
        <f t="shared" si="1107"/>
        <v>0</v>
      </c>
      <c r="CO719" s="55">
        <f t="shared" si="1107"/>
        <v>16201</v>
      </c>
      <c r="CP719" s="55">
        <f t="shared" si="1107"/>
        <v>15390</v>
      </c>
      <c r="CQ719" s="55">
        <f t="shared" ref="CQ719:CX719" si="1108">CQ720+CQ722+CQ724</f>
        <v>222</v>
      </c>
      <c r="CR719" s="55">
        <f t="shared" si="1108"/>
        <v>0</v>
      </c>
      <c r="CS719" s="55">
        <f t="shared" si="1108"/>
        <v>0</v>
      </c>
      <c r="CT719" s="55">
        <f t="shared" si="1108"/>
        <v>0</v>
      </c>
      <c r="CU719" s="55">
        <f t="shared" si="1108"/>
        <v>0</v>
      </c>
      <c r="CV719" s="55">
        <f t="shared" si="1108"/>
        <v>4203</v>
      </c>
      <c r="CW719" s="55">
        <f t="shared" si="1108"/>
        <v>20626</v>
      </c>
      <c r="CX719" s="55">
        <f t="shared" si="1108"/>
        <v>19593</v>
      </c>
      <c r="CY719" s="55">
        <f t="shared" ref="CY719:DF719" si="1109">CY720+CY722+CY724</f>
        <v>0</v>
      </c>
      <c r="CZ719" s="55">
        <f t="shared" si="1109"/>
        <v>0</v>
      </c>
      <c r="DA719" s="55">
        <f t="shared" si="1109"/>
        <v>0</v>
      </c>
      <c r="DB719" s="55">
        <f t="shared" si="1109"/>
        <v>0</v>
      </c>
      <c r="DC719" s="55">
        <f t="shared" si="1109"/>
        <v>0</v>
      </c>
      <c r="DD719" s="55">
        <f t="shared" si="1109"/>
        <v>0</v>
      </c>
      <c r="DE719" s="55">
        <f t="shared" si="1109"/>
        <v>20626</v>
      </c>
      <c r="DF719" s="55">
        <f t="shared" si="1109"/>
        <v>19593</v>
      </c>
    </row>
    <row r="720" spans="1:110" s="10" customFormat="1" ht="105.75" customHeight="1">
      <c r="A720" s="63" t="s">
        <v>538</v>
      </c>
      <c r="B720" s="64" t="s">
        <v>7</v>
      </c>
      <c r="C720" s="64" t="s">
        <v>139</v>
      </c>
      <c r="D720" s="65" t="s">
        <v>537</v>
      </c>
      <c r="E720" s="64"/>
      <c r="F720" s="55"/>
      <c r="G720" s="55"/>
      <c r="H720" s="55"/>
      <c r="I720" s="55"/>
      <c r="J720" s="55"/>
      <c r="K720" s="85"/>
      <c r="L720" s="85"/>
      <c r="M720" s="55"/>
      <c r="N720" s="55"/>
      <c r="O720" s="55"/>
      <c r="P720" s="55"/>
      <c r="Q720" s="55"/>
      <c r="R720" s="85"/>
      <c r="S720" s="85"/>
      <c r="T720" s="55"/>
      <c r="U720" s="55"/>
      <c r="V720" s="85"/>
      <c r="W720" s="85"/>
      <c r="X720" s="55"/>
      <c r="Y720" s="55"/>
      <c r="Z720" s="85"/>
      <c r="AA720" s="55"/>
      <c r="AB720" s="55"/>
      <c r="AC720" s="85"/>
      <c r="AD720" s="85"/>
      <c r="AE720" s="85"/>
      <c r="AF720" s="55"/>
      <c r="AG720" s="85"/>
      <c r="AH720" s="55"/>
      <c r="AI720" s="85"/>
      <c r="AJ720" s="85"/>
      <c r="AK720" s="55"/>
      <c r="AL720" s="55"/>
      <c r="AM720" s="55"/>
      <c r="AN720" s="55"/>
      <c r="AO720" s="55"/>
      <c r="AP720" s="85"/>
      <c r="AQ720" s="85"/>
      <c r="AR720" s="85"/>
      <c r="AS720" s="85"/>
      <c r="AT720" s="85"/>
      <c r="AU720" s="85"/>
      <c r="AV720" s="56">
        <f>AV721</f>
        <v>66</v>
      </c>
      <c r="AW720" s="56">
        <f>AW721</f>
        <v>0</v>
      </c>
      <c r="AX720" s="56">
        <f>AX721</f>
        <v>0</v>
      </c>
      <c r="AY720" s="56">
        <f>AY721</f>
        <v>66</v>
      </c>
      <c r="AZ720" s="85">
        <f>AZ721</f>
        <v>0</v>
      </c>
      <c r="BA720" s="85">
        <f t="shared" ref="BA720:DF720" si="1110">BA721</f>
        <v>0</v>
      </c>
      <c r="BB720" s="85">
        <f t="shared" si="1110"/>
        <v>0</v>
      </c>
      <c r="BC720" s="85">
        <f t="shared" si="1110"/>
        <v>0</v>
      </c>
      <c r="BD720" s="55">
        <f t="shared" si="1110"/>
        <v>1250</v>
      </c>
      <c r="BE720" s="55">
        <f t="shared" si="1110"/>
        <v>1316</v>
      </c>
      <c r="BF720" s="55">
        <f t="shared" si="1110"/>
        <v>1250</v>
      </c>
      <c r="BG720" s="55">
        <f t="shared" si="1110"/>
        <v>0</v>
      </c>
      <c r="BH720" s="55">
        <f t="shared" si="1110"/>
        <v>0</v>
      </c>
      <c r="BI720" s="55">
        <f t="shared" si="1110"/>
        <v>0</v>
      </c>
      <c r="BJ720" s="55">
        <f t="shared" si="1110"/>
        <v>0</v>
      </c>
      <c r="BK720" s="55">
        <f t="shared" si="1110"/>
        <v>0</v>
      </c>
      <c r="BL720" s="55">
        <f t="shared" si="1110"/>
        <v>1316</v>
      </c>
      <c r="BM720" s="55">
        <f t="shared" si="1110"/>
        <v>1250</v>
      </c>
      <c r="BN720" s="55">
        <f t="shared" si="1110"/>
        <v>0</v>
      </c>
      <c r="BO720" s="55">
        <f t="shared" si="1110"/>
        <v>0</v>
      </c>
      <c r="BP720" s="55">
        <f t="shared" si="1110"/>
        <v>0</v>
      </c>
      <c r="BQ720" s="55">
        <f t="shared" si="1110"/>
        <v>0</v>
      </c>
      <c r="BR720" s="55">
        <f t="shared" si="1110"/>
        <v>1316</v>
      </c>
      <c r="BS720" s="55">
        <f t="shared" si="1110"/>
        <v>1250</v>
      </c>
      <c r="BT720" s="55">
        <f t="shared" si="1110"/>
        <v>0</v>
      </c>
      <c r="BU720" s="55">
        <f t="shared" si="1110"/>
        <v>0</v>
      </c>
      <c r="BV720" s="55">
        <f t="shared" si="1110"/>
        <v>0</v>
      </c>
      <c r="BW720" s="55">
        <f t="shared" si="1110"/>
        <v>0</v>
      </c>
      <c r="BX720" s="55">
        <f t="shared" si="1110"/>
        <v>0</v>
      </c>
      <c r="BY720" s="55">
        <f t="shared" si="1110"/>
        <v>1316</v>
      </c>
      <c r="BZ720" s="55">
        <f t="shared" si="1110"/>
        <v>1250</v>
      </c>
      <c r="CA720" s="55">
        <f t="shared" si="1110"/>
        <v>0</v>
      </c>
      <c r="CB720" s="55">
        <f t="shared" si="1110"/>
        <v>0</v>
      </c>
      <c r="CC720" s="55">
        <f t="shared" si="1110"/>
        <v>0</v>
      </c>
      <c r="CD720" s="55">
        <f t="shared" si="1110"/>
        <v>0</v>
      </c>
      <c r="CE720" s="55">
        <f t="shared" si="1110"/>
        <v>0</v>
      </c>
      <c r="CF720" s="55">
        <f t="shared" si="1110"/>
        <v>1316</v>
      </c>
      <c r="CG720" s="55">
        <f t="shared" si="1110"/>
        <v>1250</v>
      </c>
      <c r="CH720" s="55">
        <f t="shared" si="1110"/>
        <v>0</v>
      </c>
      <c r="CI720" s="55">
        <f t="shared" si="1110"/>
        <v>0</v>
      </c>
      <c r="CJ720" s="55">
        <f t="shared" si="1110"/>
        <v>0</v>
      </c>
      <c r="CK720" s="55"/>
      <c r="CL720" s="55"/>
      <c r="CM720" s="55">
        <f t="shared" si="1110"/>
        <v>0</v>
      </c>
      <c r="CN720" s="55">
        <f t="shared" si="1110"/>
        <v>0</v>
      </c>
      <c r="CO720" s="55">
        <f t="shared" si="1110"/>
        <v>1316</v>
      </c>
      <c r="CP720" s="55">
        <f t="shared" si="1110"/>
        <v>1250</v>
      </c>
      <c r="CQ720" s="55">
        <f t="shared" si="1110"/>
        <v>0</v>
      </c>
      <c r="CR720" s="55">
        <f t="shared" si="1110"/>
        <v>0</v>
      </c>
      <c r="CS720" s="55">
        <f t="shared" si="1110"/>
        <v>0</v>
      </c>
      <c r="CT720" s="55">
        <f t="shared" si="1110"/>
        <v>0</v>
      </c>
      <c r="CU720" s="55">
        <f t="shared" si="1110"/>
        <v>0</v>
      </c>
      <c r="CV720" s="55">
        <f t="shared" si="1110"/>
        <v>0</v>
      </c>
      <c r="CW720" s="55">
        <f t="shared" si="1110"/>
        <v>1316</v>
      </c>
      <c r="CX720" s="55">
        <f t="shared" si="1110"/>
        <v>1250</v>
      </c>
      <c r="CY720" s="55">
        <f t="shared" si="1110"/>
        <v>0</v>
      </c>
      <c r="CZ720" s="55">
        <f t="shared" si="1110"/>
        <v>0</v>
      </c>
      <c r="DA720" s="55">
        <f t="shared" si="1110"/>
        <v>0</v>
      </c>
      <c r="DB720" s="55">
        <f t="shared" si="1110"/>
        <v>0</v>
      </c>
      <c r="DC720" s="55">
        <f t="shared" si="1110"/>
        <v>0</v>
      </c>
      <c r="DD720" s="55">
        <f t="shared" si="1110"/>
        <v>0</v>
      </c>
      <c r="DE720" s="55">
        <f t="shared" si="1110"/>
        <v>1316</v>
      </c>
      <c r="DF720" s="55">
        <f t="shared" si="1110"/>
        <v>1250</v>
      </c>
    </row>
    <row r="721" spans="1:110" s="10" customFormat="1" ht="24" customHeight="1">
      <c r="A721" s="63" t="s">
        <v>14</v>
      </c>
      <c r="B721" s="64" t="s">
        <v>7</v>
      </c>
      <c r="C721" s="64" t="s">
        <v>139</v>
      </c>
      <c r="D721" s="65" t="s">
        <v>537</v>
      </c>
      <c r="E721" s="64" t="s">
        <v>21</v>
      </c>
      <c r="F721" s="55"/>
      <c r="G721" s="55"/>
      <c r="H721" s="55"/>
      <c r="I721" s="55"/>
      <c r="J721" s="55"/>
      <c r="K721" s="85"/>
      <c r="L721" s="85"/>
      <c r="M721" s="55"/>
      <c r="N721" s="55"/>
      <c r="O721" s="55"/>
      <c r="P721" s="55"/>
      <c r="Q721" s="55"/>
      <c r="R721" s="85"/>
      <c r="S721" s="85"/>
      <c r="T721" s="55"/>
      <c r="U721" s="55"/>
      <c r="V721" s="85"/>
      <c r="W721" s="85"/>
      <c r="X721" s="55"/>
      <c r="Y721" s="55"/>
      <c r="Z721" s="85"/>
      <c r="AA721" s="55"/>
      <c r="AB721" s="55"/>
      <c r="AC721" s="85"/>
      <c r="AD721" s="85"/>
      <c r="AE721" s="85"/>
      <c r="AF721" s="55"/>
      <c r="AG721" s="85"/>
      <c r="AH721" s="55"/>
      <c r="AI721" s="85"/>
      <c r="AJ721" s="85"/>
      <c r="AK721" s="55"/>
      <c r="AL721" s="55"/>
      <c r="AM721" s="55"/>
      <c r="AN721" s="55"/>
      <c r="AO721" s="55"/>
      <c r="AP721" s="85"/>
      <c r="AQ721" s="85"/>
      <c r="AR721" s="85"/>
      <c r="AS721" s="85"/>
      <c r="AT721" s="85"/>
      <c r="AU721" s="85"/>
      <c r="AV721" s="56">
        <v>66</v>
      </c>
      <c r="AW721" s="56"/>
      <c r="AX721" s="56"/>
      <c r="AY721" s="55">
        <f>AT721+AV721+AW721+AX721</f>
        <v>66</v>
      </c>
      <c r="AZ721" s="55">
        <f>AU721+AX721</f>
        <v>0</v>
      </c>
      <c r="BA721" s="85"/>
      <c r="BB721" s="85"/>
      <c r="BC721" s="85"/>
      <c r="BD721" s="55">
        <v>1250</v>
      </c>
      <c r="BE721" s="55">
        <f>AY721+BA721+BB721+BC721+BD721</f>
        <v>1316</v>
      </c>
      <c r="BF721" s="55">
        <f>AZ721+BD721</f>
        <v>1250</v>
      </c>
      <c r="BG721" s="55"/>
      <c r="BH721" s="55"/>
      <c r="BI721" s="86"/>
      <c r="BJ721" s="86"/>
      <c r="BK721" s="86"/>
      <c r="BL721" s="55">
        <f>BE721+BG721+BH721+BI721+BJ721+BK721</f>
        <v>1316</v>
      </c>
      <c r="BM721" s="55">
        <f>BF721+BK721</f>
        <v>1250</v>
      </c>
      <c r="BN721" s="85"/>
      <c r="BO721" s="85"/>
      <c r="BP721" s="85"/>
      <c r="BQ721" s="85"/>
      <c r="BR721" s="55">
        <f>BL721+BN721+BO721+BP721+BQ721</f>
        <v>1316</v>
      </c>
      <c r="BS721" s="55">
        <f>BM721+BQ721</f>
        <v>1250</v>
      </c>
      <c r="BT721" s="87"/>
      <c r="BU721" s="87"/>
      <c r="BV721" s="87"/>
      <c r="BW721" s="87"/>
      <c r="BX721" s="87"/>
      <c r="BY721" s="55">
        <f>BR721+BT721+BU721+BV721+BW721+BX721</f>
        <v>1316</v>
      </c>
      <c r="BZ721" s="55">
        <f>BS721+BX721</f>
        <v>1250</v>
      </c>
      <c r="CA721" s="85"/>
      <c r="CB721" s="85"/>
      <c r="CC721" s="85"/>
      <c r="CD721" s="85"/>
      <c r="CE721" s="85"/>
      <c r="CF721" s="55">
        <f>BY721+CA721+CB721+CC721+CE721</f>
        <v>1316</v>
      </c>
      <c r="CG721" s="55">
        <f>BZ721+CE721</f>
        <v>1250</v>
      </c>
      <c r="CH721" s="85"/>
      <c r="CI721" s="85"/>
      <c r="CJ721" s="85"/>
      <c r="CK721" s="85"/>
      <c r="CL721" s="85"/>
      <c r="CM721" s="85"/>
      <c r="CN721" s="85"/>
      <c r="CO721" s="55">
        <f>CF721+CH721+CI721+CJ721+CM721+CN721</f>
        <v>1316</v>
      </c>
      <c r="CP721" s="55">
        <f>CG721+CN721</f>
        <v>1250</v>
      </c>
      <c r="CQ721" s="55"/>
      <c r="CR721" s="85"/>
      <c r="CS721" s="85"/>
      <c r="CT721" s="85"/>
      <c r="CU721" s="85"/>
      <c r="CV721" s="85"/>
      <c r="CW721" s="55">
        <f>CO721+CQ721+CR721+CS721+CT721+CU721+CV721</f>
        <v>1316</v>
      </c>
      <c r="CX721" s="55">
        <f>CP721+CV721</f>
        <v>1250</v>
      </c>
      <c r="CY721" s="55"/>
      <c r="CZ721" s="85"/>
      <c r="DA721" s="85"/>
      <c r="DB721" s="85"/>
      <c r="DC721" s="85"/>
      <c r="DD721" s="85"/>
      <c r="DE721" s="55">
        <f>CW721+CY721+CZ721+DA721+DB721+DC721+DD721</f>
        <v>1316</v>
      </c>
      <c r="DF721" s="55">
        <f>CX721+DD721</f>
        <v>1250</v>
      </c>
    </row>
    <row r="722" spans="1:110" s="10" customFormat="1" ht="107.25" customHeight="1">
      <c r="A722" s="63" t="s">
        <v>435</v>
      </c>
      <c r="B722" s="64" t="s">
        <v>7</v>
      </c>
      <c r="C722" s="64" t="s">
        <v>139</v>
      </c>
      <c r="D722" s="65" t="s">
        <v>436</v>
      </c>
      <c r="E722" s="64"/>
      <c r="F722" s="55"/>
      <c r="G722" s="55"/>
      <c r="H722" s="55"/>
      <c r="I722" s="55"/>
      <c r="J722" s="55"/>
      <c r="K722" s="85"/>
      <c r="L722" s="85"/>
      <c r="M722" s="55"/>
      <c r="N722" s="55"/>
      <c r="O722" s="55"/>
      <c r="P722" s="55"/>
      <c r="Q722" s="55"/>
      <c r="R722" s="85"/>
      <c r="S722" s="85"/>
      <c r="T722" s="55"/>
      <c r="U722" s="55"/>
      <c r="V722" s="85"/>
      <c r="W722" s="85"/>
      <c r="X722" s="55"/>
      <c r="Y722" s="55"/>
      <c r="Z722" s="85"/>
      <c r="AA722" s="55"/>
      <c r="AB722" s="55"/>
      <c r="AC722" s="85"/>
      <c r="AD722" s="85"/>
      <c r="AE722" s="85"/>
      <c r="AF722" s="55"/>
      <c r="AG722" s="85"/>
      <c r="AH722" s="55"/>
      <c r="AI722" s="85"/>
      <c r="AJ722" s="85"/>
      <c r="AK722" s="55"/>
      <c r="AL722" s="55"/>
      <c r="AM722" s="55">
        <f>AM723</f>
        <v>0</v>
      </c>
      <c r="AN722" s="55">
        <f>AN723</f>
        <v>0</v>
      </c>
      <c r="AO722" s="55">
        <f>AO723</f>
        <v>0</v>
      </c>
      <c r="AP722" s="85"/>
      <c r="AQ722" s="85"/>
      <c r="AR722" s="85"/>
      <c r="AS722" s="85"/>
      <c r="AT722" s="85"/>
      <c r="AU722" s="85"/>
      <c r="AV722" s="56">
        <f>AV723</f>
        <v>302</v>
      </c>
      <c r="AW722" s="56">
        <f>AW723</f>
        <v>0</v>
      </c>
      <c r="AX722" s="56">
        <f>AX723</f>
        <v>0</v>
      </c>
      <c r="AY722" s="56">
        <f>AY723</f>
        <v>302</v>
      </c>
      <c r="AZ722" s="56">
        <f t="shared" ref="AZ722:DF722" si="1111">AZ723</f>
        <v>0</v>
      </c>
      <c r="BA722" s="56">
        <f t="shared" si="1111"/>
        <v>0</v>
      </c>
      <c r="BB722" s="56">
        <f t="shared" si="1111"/>
        <v>0</v>
      </c>
      <c r="BC722" s="56">
        <f t="shared" si="1111"/>
        <v>0</v>
      </c>
      <c r="BD722" s="55">
        <f t="shared" si="1111"/>
        <v>5735</v>
      </c>
      <c r="BE722" s="55">
        <f t="shared" si="1111"/>
        <v>6037</v>
      </c>
      <c r="BF722" s="55">
        <f t="shared" si="1111"/>
        <v>5735</v>
      </c>
      <c r="BG722" s="55">
        <f t="shared" si="1111"/>
        <v>0</v>
      </c>
      <c r="BH722" s="55">
        <f t="shared" si="1111"/>
        <v>0</v>
      </c>
      <c r="BI722" s="55">
        <f t="shared" si="1111"/>
        <v>0</v>
      </c>
      <c r="BJ722" s="55">
        <f t="shared" si="1111"/>
        <v>0</v>
      </c>
      <c r="BK722" s="55">
        <f t="shared" si="1111"/>
        <v>0</v>
      </c>
      <c r="BL722" s="55">
        <f t="shared" si="1111"/>
        <v>6037</v>
      </c>
      <c r="BM722" s="55">
        <f t="shared" si="1111"/>
        <v>5735</v>
      </c>
      <c r="BN722" s="55">
        <f t="shared" si="1111"/>
        <v>0</v>
      </c>
      <c r="BO722" s="55">
        <f t="shared" si="1111"/>
        <v>0</v>
      </c>
      <c r="BP722" s="55">
        <f t="shared" si="1111"/>
        <v>0</v>
      </c>
      <c r="BQ722" s="55">
        <f t="shared" si="1111"/>
        <v>0</v>
      </c>
      <c r="BR722" s="55">
        <f t="shared" si="1111"/>
        <v>6037</v>
      </c>
      <c r="BS722" s="55">
        <f t="shared" si="1111"/>
        <v>5735</v>
      </c>
      <c r="BT722" s="55">
        <f t="shared" si="1111"/>
        <v>0</v>
      </c>
      <c r="BU722" s="55">
        <f t="shared" si="1111"/>
        <v>0</v>
      </c>
      <c r="BV722" s="55">
        <f t="shared" si="1111"/>
        <v>0</v>
      </c>
      <c r="BW722" s="55">
        <f t="shared" si="1111"/>
        <v>0</v>
      </c>
      <c r="BX722" s="55">
        <f t="shared" si="1111"/>
        <v>0</v>
      </c>
      <c r="BY722" s="55">
        <f t="shared" si="1111"/>
        <v>6037</v>
      </c>
      <c r="BZ722" s="55">
        <f t="shared" si="1111"/>
        <v>5735</v>
      </c>
      <c r="CA722" s="55">
        <f t="shared" si="1111"/>
        <v>0</v>
      </c>
      <c r="CB722" s="55">
        <f t="shared" si="1111"/>
        <v>0</v>
      </c>
      <c r="CC722" s="55">
        <f t="shared" si="1111"/>
        <v>0</v>
      </c>
      <c r="CD722" s="55">
        <f t="shared" si="1111"/>
        <v>0</v>
      </c>
      <c r="CE722" s="55">
        <f t="shared" si="1111"/>
        <v>0</v>
      </c>
      <c r="CF722" s="55">
        <f t="shared" si="1111"/>
        <v>6037</v>
      </c>
      <c r="CG722" s="55">
        <f t="shared" si="1111"/>
        <v>5735</v>
      </c>
      <c r="CH722" s="55">
        <f t="shared" si="1111"/>
        <v>0</v>
      </c>
      <c r="CI722" s="55">
        <f t="shared" si="1111"/>
        <v>0</v>
      </c>
      <c r="CJ722" s="55">
        <f t="shared" si="1111"/>
        <v>0</v>
      </c>
      <c r="CK722" s="55"/>
      <c r="CL722" s="55"/>
      <c r="CM722" s="55">
        <f t="shared" si="1111"/>
        <v>0</v>
      </c>
      <c r="CN722" s="55">
        <f t="shared" si="1111"/>
        <v>0</v>
      </c>
      <c r="CO722" s="55">
        <f t="shared" si="1111"/>
        <v>6037</v>
      </c>
      <c r="CP722" s="55">
        <f t="shared" si="1111"/>
        <v>5735</v>
      </c>
      <c r="CQ722" s="55">
        <f t="shared" si="1111"/>
        <v>0</v>
      </c>
      <c r="CR722" s="55">
        <f t="shared" si="1111"/>
        <v>0</v>
      </c>
      <c r="CS722" s="55">
        <f t="shared" si="1111"/>
        <v>0</v>
      </c>
      <c r="CT722" s="55">
        <f t="shared" si="1111"/>
        <v>0</v>
      </c>
      <c r="CU722" s="55">
        <f t="shared" si="1111"/>
        <v>0</v>
      </c>
      <c r="CV722" s="55">
        <f t="shared" si="1111"/>
        <v>0</v>
      </c>
      <c r="CW722" s="55">
        <f t="shared" si="1111"/>
        <v>6037</v>
      </c>
      <c r="CX722" s="55">
        <f t="shared" si="1111"/>
        <v>5735</v>
      </c>
      <c r="CY722" s="55">
        <f t="shared" si="1111"/>
        <v>0</v>
      </c>
      <c r="CZ722" s="55">
        <f t="shared" si="1111"/>
        <v>0</v>
      </c>
      <c r="DA722" s="55">
        <f t="shared" si="1111"/>
        <v>0</v>
      </c>
      <c r="DB722" s="55">
        <f t="shared" si="1111"/>
        <v>0</v>
      </c>
      <c r="DC722" s="55">
        <f t="shared" si="1111"/>
        <v>0</v>
      </c>
      <c r="DD722" s="55">
        <f t="shared" si="1111"/>
        <v>0</v>
      </c>
      <c r="DE722" s="55">
        <f t="shared" si="1111"/>
        <v>6037</v>
      </c>
      <c r="DF722" s="55">
        <f t="shared" si="1111"/>
        <v>5735</v>
      </c>
    </row>
    <row r="723" spans="1:110" s="10" customFormat="1" ht="30.75" customHeight="1">
      <c r="A723" s="63" t="s">
        <v>14</v>
      </c>
      <c r="B723" s="64" t="s">
        <v>7</v>
      </c>
      <c r="C723" s="64" t="s">
        <v>139</v>
      </c>
      <c r="D723" s="65" t="s">
        <v>436</v>
      </c>
      <c r="E723" s="64" t="s">
        <v>21</v>
      </c>
      <c r="F723" s="55"/>
      <c r="G723" s="55"/>
      <c r="H723" s="55"/>
      <c r="I723" s="55"/>
      <c r="J723" s="55"/>
      <c r="K723" s="85"/>
      <c r="L723" s="85"/>
      <c r="M723" s="55"/>
      <c r="N723" s="55"/>
      <c r="O723" s="55"/>
      <c r="P723" s="55"/>
      <c r="Q723" s="55"/>
      <c r="R723" s="85"/>
      <c r="S723" s="85"/>
      <c r="T723" s="55"/>
      <c r="U723" s="55"/>
      <c r="V723" s="85"/>
      <c r="W723" s="85"/>
      <c r="X723" s="55"/>
      <c r="Y723" s="55"/>
      <c r="Z723" s="85"/>
      <c r="AA723" s="55"/>
      <c r="AB723" s="55"/>
      <c r="AC723" s="85"/>
      <c r="AD723" s="85"/>
      <c r="AE723" s="85"/>
      <c r="AF723" s="55"/>
      <c r="AG723" s="85"/>
      <c r="AH723" s="55"/>
      <c r="AI723" s="85"/>
      <c r="AJ723" s="85"/>
      <c r="AK723" s="55"/>
      <c r="AL723" s="55"/>
      <c r="AM723" s="55">
        <f>AN723-AK723</f>
        <v>0</v>
      </c>
      <c r="AN723" s="55"/>
      <c r="AO723" s="85"/>
      <c r="AP723" s="85"/>
      <c r="AQ723" s="85"/>
      <c r="AR723" s="85"/>
      <c r="AS723" s="85"/>
      <c r="AT723" s="85"/>
      <c r="AU723" s="85"/>
      <c r="AV723" s="56">
        <v>302</v>
      </c>
      <c r="AW723" s="56"/>
      <c r="AX723" s="56"/>
      <c r="AY723" s="55">
        <f>AT723+AV723+AW723+AX723</f>
        <v>302</v>
      </c>
      <c r="AZ723" s="55">
        <f>AU723+AX723</f>
        <v>0</v>
      </c>
      <c r="BA723" s="85"/>
      <c r="BB723" s="85"/>
      <c r="BC723" s="85"/>
      <c r="BD723" s="55">
        <v>5735</v>
      </c>
      <c r="BE723" s="55">
        <f>AY723+BA723+BB723+BC723+BD723</f>
        <v>6037</v>
      </c>
      <c r="BF723" s="55">
        <f>AZ723+BD723</f>
        <v>5735</v>
      </c>
      <c r="BG723" s="55"/>
      <c r="BH723" s="55"/>
      <c r="BI723" s="86"/>
      <c r="BJ723" s="86"/>
      <c r="BK723" s="86"/>
      <c r="BL723" s="55">
        <f>BE723+BG723+BH723+BI723+BJ723+BK723</f>
        <v>6037</v>
      </c>
      <c r="BM723" s="55">
        <f>BF723+BK723</f>
        <v>5735</v>
      </c>
      <c r="BN723" s="85"/>
      <c r="BO723" s="85"/>
      <c r="BP723" s="85"/>
      <c r="BQ723" s="85"/>
      <c r="BR723" s="55">
        <f>BL723+BN723+BO723+BP723+BQ723</f>
        <v>6037</v>
      </c>
      <c r="BS723" s="55">
        <f>BM723+BQ723</f>
        <v>5735</v>
      </c>
      <c r="BT723" s="87"/>
      <c r="BU723" s="87"/>
      <c r="BV723" s="87"/>
      <c r="BW723" s="87"/>
      <c r="BX723" s="87"/>
      <c r="BY723" s="55">
        <f>BR723+BT723+BU723+BV723+BW723+BX723</f>
        <v>6037</v>
      </c>
      <c r="BZ723" s="55">
        <f>BS723+BX723</f>
        <v>5735</v>
      </c>
      <c r="CA723" s="85"/>
      <c r="CB723" s="85"/>
      <c r="CC723" s="85"/>
      <c r="CD723" s="85"/>
      <c r="CE723" s="85"/>
      <c r="CF723" s="55">
        <f>BY723+CA723+CB723+CC723+CE723</f>
        <v>6037</v>
      </c>
      <c r="CG723" s="55">
        <f>BZ723+CE723</f>
        <v>5735</v>
      </c>
      <c r="CH723" s="85"/>
      <c r="CI723" s="85"/>
      <c r="CJ723" s="85"/>
      <c r="CK723" s="85"/>
      <c r="CL723" s="85"/>
      <c r="CM723" s="85"/>
      <c r="CN723" s="85"/>
      <c r="CO723" s="55">
        <f>CF723+CH723+CI723+CJ723+CM723+CN723</f>
        <v>6037</v>
      </c>
      <c r="CP723" s="55">
        <f>CG723+CN723</f>
        <v>5735</v>
      </c>
      <c r="CQ723" s="55"/>
      <c r="CR723" s="85"/>
      <c r="CS723" s="85"/>
      <c r="CT723" s="85"/>
      <c r="CU723" s="85"/>
      <c r="CV723" s="85"/>
      <c r="CW723" s="55">
        <f>CO723+CQ723+CR723+CS723+CT723+CU723+CV723</f>
        <v>6037</v>
      </c>
      <c r="CX723" s="55">
        <f>CP723+CV723</f>
        <v>5735</v>
      </c>
      <c r="CY723" s="55"/>
      <c r="CZ723" s="85"/>
      <c r="DA723" s="85"/>
      <c r="DB723" s="85"/>
      <c r="DC723" s="85"/>
      <c r="DD723" s="85"/>
      <c r="DE723" s="55">
        <f>CW723+CY723+CZ723+DA723+DB723+DC723+DD723</f>
        <v>6037</v>
      </c>
      <c r="DF723" s="55">
        <f>CX723+DD723</f>
        <v>5735</v>
      </c>
    </row>
    <row r="724" spans="1:110" s="10" customFormat="1" ht="169.5" customHeight="1">
      <c r="A724" s="63" t="s">
        <v>568</v>
      </c>
      <c r="B724" s="64" t="s">
        <v>7</v>
      </c>
      <c r="C724" s="64" t="s">
        <v>139</v>
      </c>
      <c r="D724" s="65" t="s">
        <v>262</v>
      </c>
      <c r="E724" s="64"/>
      <c r="F724" s="55"/>
      <c r="G724" s="55"/>
      <c r="H724" s="55"/>
      <c r="I724" s="55"/>
      <c r="J724" s="55"/>
      <c r="K724" s="85"/>
      <c r="L724" s="85"/>
      <c r="M724" s="55"/>
      <c r="N724" s="55"/>
      <c r="O724" s="55"/>
      <c r="P724" s="55"/>
      <c r="Q724" s="55"/>
      <c r="R724" s="85"/>
      <c r="S724" s="85"/>
      <c r="T724" s="55"/>
      <c r="U724" s="55"/>
      <c r="V724" s="85"/>
      <c r="W724" s="85"/>
      <c r="X724" s="55"/>
      <c r="Y724" s="55"/>
      <c r="Z724" s="85"/>
      <c r="AA724" s="55"/>
      <c r="AB724" s="55"/>
      <c r="AC724" s="85"/>
      <c r="AD724" s="85"/>
      <c r="AE724" s="85"/>
      <c r="AF724" s="55"/>
      <c r="AG724" s="85"/>
      <c r="AH724" s="55"/>
      <c r="AI724" s="85"/>
      <c r="AJ724" s="85"/>
      <c r="AK724" s="55"/>
      <c r="AL724" s="55"/>
      <c r="AM724" s="55"/>
      <c r="AN724" s="55"/>
      <c r="AO724" s="85"/>
      <c r="AP724" s="85"/>
      <c r="AQ724" s="85"/>
      <c r="AR724" s="85"/>
      <c r="AS724" s="85"/>
      <c r="AT724" s="85"/>
      <c r="AU724" s="85"/>
      <c r="AV724" s="56"/>
      <c r="AW724" s="56"/>
      <c r="AX724" s="56"/>
      <c r="AY724" s="55"/>
      <c r="AZ724" s="55"/>
      <c r="BA724" s="85"/>
      <c r="BB724" s="85"/>
      <c r="BC724" s="85"/>
      <c r="BD724" s="55"/>
      <c r="BE724" s="55"/>
      <c r="BF724" s="55"/>
      <c r="BG724" s="55"/>
      <c r="BH724" s="55"/>
      <c r="BI724" s="86"/>
      <c r="BJ724" s="86"/>
      <c r="BK724" s="86"/>
      <c r="BL724" s="55"/>
      <c r="BM724" s="55"/>
      <c r="BN724" s="85"/>
      <c r="BO724" s="85"/>
      <c r="BP724" s="85"/>
      <c r="BQ724" s="85"/>
      <c r="BR724" s="55"/>
      <c r="BS724" s="55"/>
      <c r="BT724" s="55">
        <f>BT725</f>
        <v>443</v>
      </c>
      <c r="BU724" s="87">
        <f t="shared" ref="BU724:DF724" si="1112">BU725</f>
        <v>0</v>
      </c>
      <c r="BV724" s="87">
        <f t="shared" si="1112"/>
        <v>0</v>
      </c>
      <c r="BW724" s="87">
        <f t="shared" si="1112"/>
        <v>0</v>
      </c>
      <c r="BX724" s="55">
        <f t="shared" si="1112"/>
        <v>8405</v>
      </c>
      <c r="BY724" s="55">
        <f t="shared" si="1112"/>
        <v>8848</v>
      </c>
      <c r="BZ724" s="55">
        <f t="shared" si="1112"/>
        <v>8405</v>
      </c>
      <c r="CA724" s="55">
        <f t="shared" si="1112"/>
        <v>0</v>
      </c>
      <c r="CB724" s="55">
        <f t="shared" si="1112"/>
        <v>0</v>
      </c>
      <c r="CC724" s="55">
        <f t="shared" si="1112"/>
        <v>0</v>
      </c>
      <c r="CD724" s="55">
        <f t="shared" si="1112"/>
        <v>0</v>
      </c>
      <c r="CE724" s="55">
        <f t="shared" si="1112"/>
        <v>0</v>
      </c>
      <c r="CF724" s="55">
        <f t="shared" si="1112"/>
        <v>8848</v>
      </c>
      <c r="CG724" s="55">
        <f t="shared" si="1112"/>
        <v>8405</v>
      </c>
      <c r="CH724" s="55">
        <f t="shared" si="1112"/>
        <v>0</v>
      </c>
      <c r="CI724" s="55">
        <f t="shared" si="1112"/>
        <v>0</v>
      </c>
      <c r="CJ724" s="55">
        <f t="shared" si="1112"/>
        <v>0</v>
      </c>
      <c r="CK724" s="55"/>
      <c r="CL724" s="55"/>
      <c r="CM724" s="55">
        <f t="shared" si="1112"/>
        <v>0</v>
      </c>
      <c r="CN724" s="55">
        <f t="shared" si="1112"/>
        <v>0</v>
      </c>
      <c r="CO724" s="55">
        <f t="shared" si="1112"/>
        <v>8848</v>
      </c>
      <c r="CP724" s="55">
        <f t="shared" si="1112"/>
        <v>8405</v>
      </c>
      <c r="CQ724" s="55">
        <f t="shared" si="1112"/>
        <v>222</v>
      </c>
      <c r="CR724" s="55">
        <f t="shared" si="1112"/>
        <v>0</v>
      </c>
      <c r="CS724" s="55">
        <f t="shared" si="1112"/>
        <v>0</v>
      </c>
      <c r="CT724" s="55">
        <f t="shared" si="1112"/>
        <v>0</v>
      </c>
      <c r="CU724" s="55">
        <f t="shared" si="1112"/>
        <v>0</v>
      </c>
      <c r="CV724" s="55">
        <f t="shared" si="1112"/>
        <v>4203</v>
      </c>
      <c r="CW724" s="55">
        <f t="shared" si="1112"/>
        <v>13273</v>
      </c>
      <c r="CX724" s="55">
        <f t="shared" si="1112"/>
        <v>12608</v>
      </c>
      <c r="CY724" s="55">
        <f t="shared" si="1112"/>
        <v>0</v>
      </c>
      <c r="CZ724" s="55">
        <f t="shared" si="1112"/>
        <v>0</v>
      </c>
      <c r="DA724" s="55">
        <f t="shared" si="1112"/>
        <v>0</v>
      </c>
      <c r="DB724" s="55">
        <f t="shared" si="1112"/>
        <v>0</v>
      </c>
      <c r="DC724" s="55">
        <f t="shared" si="1112"/>
        <v>0</v>
      </c>
      <c r="DD724" s="55">
        <f t="shared" si="1112"/>
        <v>0</v>
      </c>
      <c r="DE724" s="55">
        <f t="shared" si="1112"/>
        <v>13273</v>
      </c>
      <c r="DF724" s="55">
        <f t="shared" si="1112"/>
        <v>12608</v>
      </c>
    </row>
    <row r="725" spans="1:110" s="10" customFormat="1" ht="19.5" customHeight="1">
      <c r="A725" s="63" t="s">
        <v>14</v>
      </c>
      <c r="B725" s="64" t="s">
        <v>7</v>
      </c>
      <c r="C725" s="64" t="s">
        <v>139</v>
      </c>
      <c r="D725" s="65" t="s">
        <v>262</v>
      </c>
      <c r="E725" s="64" t="s">
        <v>21</v>
      </c>
      <c r="F725" s="55"/>
      <c r="G725" s="55"/>
      <c r="H725" s="55"/>
      <c r="I725" s="55"/>
      <c r="J725" s="55"/>
      <c r="K725" s="85"/>
      <c r="L725" s="85"/>
      <c r="M725" s="55"/>
      <c r="N725" s="55"/>
      <c r="O725" s="55"/>
      <c r="P725" s="55"/>
      <c r="Q725" s="55"/>
      <c r="R725" s="85"/>
      <c r="S725" s="85"/>
      <c r="T725" s="55"/>
      <c r="U725" s="55"/>
      <c r="V725" s="85"/>
      <c r="W725" s="85"/>
      <c r="X725" s="55"/>
      <c r="Y725" s="55"/>
      <c r="Z725" s="85"/>
      <c r="AA725" s="55"/>
      <c r="AB725" s="55"/>
      <c r="AC725" s="85"/>
      <c r="AD725" s="85"/>
      <c r="AE725" s="85"/>
      <c r="AF725" s="55"/>
      <c r="AG725" s="85"/>
      <c r="AH725" s="55"/>
      <c r="AI725" s="85"/>
      <c r="AJ725" s="85"/>
      <c r="AK725" s="55"/>
      <c r="AL725" s="55"/>
      <c r="AM725" s="55"/>
      <c r="AN725" s="55"/>
      <c r="AO725" s="85"/>
      <c r="AP725" s="85"/>
      <c r="AQ725" s="85"/>
      <c r="AR725" s="85"/>
      <c r="AS725" s="85"/>
      <c r="AT725" s="85"/>
      <c r="AU725" s="85"/>
      <c r="AV725" s="56"/>
      <c r="AW725" s="56"/>
      <c r="AX725" s="56"/>
      <c r="AY725" s="55"/>
      <c r="AZ725" s="55"/>
      <c r="BA725" s="85"/>
      <c r="BB725" s="85"/>
      <c r="BC725" s="85"/>
      <c r="BD725" s="55"/>
      <c r="BE725" s="55"/>
      <c r="BF725" s="55"/>
      <c r="BG725" s="55"/>
      <c r="BH725" s="55"/>
      <c r="BI725" s="86"/>
      <c r="BJ725" s="86"/>
      <c r="BK725" s="86"/>
      <c r="BL725" s="55"/>
      <c r="BM725" s="55"/>
      <c r="BN725" s="85"/>
      <c r="BO725" s="85"/>
      <c r="BP725" s="85"/>
      <c r="BQ725" s="85"/>
      <c r="BR725" s="55"/>
      <c r="BS725" s="55"/>
      <c r="BT725" s="55">
        <v>443</v>
      </c>
      <c r="BU725" s="87"/>
      <c r="BV725" s="87"/>
      <c r="BW725" s="87"/>
      <c r="BX725" s="55">
        <v>8405</v>
      </c>
      <c r="BY725" s="55">
        <f>BR725+BT725+BU725+BV725+BW725+BX725</f>
        <v>8848</v>
      </c>
      <c r="BZ725" s="55">
        <f>BS725+BX725</f>
        <v>8405</v>
      </c>
      <c r="CA725" s="85"/>
      <c r="CB725" s="85"/>
      <c r="CC725" s="85"/>
      <c r="CD725" s="85"/>
      <c r="CE725" s="85"/>
      <c r="CF725" s="55">
        <f>BY725+CA725+CB725+CC725+CE725</f>
        <v>8848</v>
      </c>
      <c r="CG725" s="55">
        <f>BZ725+CE725</f>
        <v>8405</v>
      </c>
      <c r="CH725" s="85"/>
      <c r="CI725" s="85"/>
      <c r="CJ725" s="85"/>
      <c r="CK725" s="85"/>
      <c r="CL725" s="85"/>
      <c r="CM725" s="85"/>
      <c r="CN725" s="85"/>
      <c r="CO725" s="55">
        <f>CF725+CH725+CI725+CJ725+CM725+CN725</f>
        <v>8848</v>
      </c>
      <c r="CP725" s="55">
        <f>CG725+CN725</f>
        <v>8405</v>
      </c>
      <c r="CQ725" s="55">
        <v>222</v>
      </c>
      <c r="CR725" s="85"/>
      <c r="CS725" s="85"/>
      <c r="CT725" s="85"/>
      <c r="CU725" s="56"/>
      <c r="CV725" s="55">
        <v>4203</v>
      </c>
      <c r="CW725" s="55">
        <f>CO725+CQ725+CR725+CS725+CT725+CU725+CV725</f>
        <v>13273</v>
      </c>
      <c r="CX725" s="55">
        <f>CP725+CV725</f>
        <v>12608</v>
      </c>
      <c r="CY725" s="55"/>
      <c r="CZ725" s="85"/>
      <c r="DA725" s="85"/>
      <c r="DB725" s="85"/>
      <c r="DC725" s="85"/>
      <c r="DD725" s="85"/>
      <c r="DE725" s="55">
        <f>CW725+CY725+CZ725+DA725+DB725+DC725+DD725</f>
        <v>13273</v>
      </c>
      <c r="DF725" s="55">
        <f>CX725+DD725</f>
        <v>12608</v>
      </c>
    </row>
    <row r="726" spans="1:110" s="10" customFormat="1" ht="22.5" customHeight="1">
      <c r="A726" s="63" t="s">
        <v>223</v>
      </c>
      <c r="B726" s="64" t="s">
        <v>7</v>
      </c>
      <c r="C726" s="64" t="s">
        <v>139</v>
      </c>
      <c r="D726" s="65" t="s">
        <v>222</v>
      </c>
      <c r="E726" s="64"/>
      <c r="F726" s="55"/>
      <c r="G726" s="55"/>
      <c r="H726" s="55"/>
      <c r="I726" s="55"/>
      <c r="J726" s="55"/>
      <c r="K726" s="85"/>
      <c r="L726" s="85"/>
      <c r="M726" s="55"/>
      <c r="N726" s="55"/>
      <c r="O726" s="55"/>
      <c r="P726" s="55"/>
      <c r="Q726" s="55"/>
      <c r="R726" s="85"/>
      <c r="S726" s="85"/>
      <c r="T726" s="55"/>
      <c r="U726" s="55"/>
      <c r="V726" s="85"/>
      <c r="W726" s="85"/>
      <c r="X726" s="55"/>
      <c r="Y726" s="55"/>
      <c r="Z726" s="85"/>
      <c r="AA726" s="55">
        <f t="shared" ref="AA726:AP727" si="1113">AA727</f>
        <v>0</v>
      </c>
      <c r="AB726" s="55">
        <f t="shared" si="1113"/>
        <v>0</v>
      </c>
      <c r="AC726" s="85">
        <f t="shared" si="1113"/>
        <v>7705</v>
      </c>
      <c r="AD726" s="85">
        <f t="shared" si="1113"/>
        <v>0</v>
      </c>
      <c r="AE726" s="85">
        <f t="shared" si="1113"/>
        <v>7705</v>
      </c>
      <c r="AF726" s="55">
        <f t="shared" si="1113"/>
        <v>7705</v>
      </c>
      <c r="AG726" s="85">
        <f t="shared" si="1113"/>
        <v>0</v>
      </c>
      <c r="AH726" s="55">
        <f t="shared" si="1113"/>
        <v>7705</v>
      </c>
      <c r="AI726" s="55">
        <f t="shared" si="1113"/>
        <v>0</v>
      </c>
      <c r="AJ726" s="55">
        <f t="shared" si="1113"/>
        <v>0</v>
      </c>
      <c r="AK726" s="55">
        <f t="shared" si="1113"/>
        <v>7705</v>
      </c>
      <c r="AL726" s="55">
        <f t="shared" si="1113"/>
        <v>0</v>
      </c>
      <c r="AM726" s="55">
        <f t="shared" si="1113"/>
        <v>42389</v>
      </c>
      <c r="AN726" s="55">
        <f t="shared" si="1113"/>
        <v>50094</v>
      </c>
      <c r="AO726" s="55">
        <f t="shared" si="1113"/>
        <v>0</v>
      </c>
      <c r="AP726" s="55">
        <f t="shared" si="1113"/>
        <v>0</v>
      </c>
      <c r="AQ726" s="55">
        <f>AQ727</f>
        <v>50094</v>
      </c>
      <c r="AR726" s="55">
        <f t="shared" ref="AR726:BG727" si="1114">AR727</f>
        <v>0</v>
      </c>
      <c r="AS726" s="55">
        <f t="shared" si="1114"/>
        <v>200060</v>
      </c>
      <c r="AT726" s="55">
        <f t="shared" si="1114"/>
        <v>250154</v>
      </c>
      <c r="AU726" s="55">
        <f t="shared" si="1114"/>
        <v>0</v>
      </c>
      <c r="AV726" s="55">
        <f t="shared" si="1114"/>
        <v>0</v>
      </c>
      <c r="AW726" s="55">
        <f t="shared" si="1114"/>
        <v>0</v>
      </c>
      <c r="AX726" s="55">
        <f t="shared" si="1114"/>
        <v>0</v>
      </c>
      <c r="AY726" s="55">
        <f t="shared" si="1114"/>
        <v>250154</v>
      </c>
      <c r="AZ726" s="55">
        <f t="shared" si="1114"/>
        <v>0</v>
      </c>
      <c r="BA726" s="55">
        <f t="shared" si="1114"/>
        <v>0</v>
      </c>
      <c r="BB726" s="55">
        <f t="shared" si="1114"/>
        <v>0</v>
      </c>
      <c r="BC726" s="55">
        <f t="shared" si="1114"/>
        <v>0</v>
      </c>
      <c r="BD726" s="55">
        <f t="shared" si="1114"/>
        <v>0</v>
      </c>
      <c r="BE726" s="55">
        <f t="shared" si="1114"/>
        <v>250154</v>
      </c>
      <c r="BF726" s="55">
        <f t="shared" si="1114"/>
        <v>0</v>
      </c>
      <c r="BG726" s="55">
        <f t="shared" si="1114"/>
        <v>0</v>
      </c>
      <c r="BH726" s="55">
        <f t="shared" ref="BG726:BX727" si="1115">BH727</f>
        <v>0</v>
      </c>
      <c r="BI726" s="55">
        <f t="shared" si="1115"/>
        <v>0</v>
      </c>
      <c r="BJ726" s="55">
        <f t="shared" si="1115"/>
        <v>0</v>
      </c>
      <c r="BK726" s="55">
        <f t="shared" si="1115"/>
        <v>4946</v>
      </c>
      <c r="BL726" s="55">
        <f t="shared" si="1115"/>
        <v>255100</v>
      </c>
      <c r="BM726" s="55">
        <f t="shared" si="1115"/>
        <v>4946</v>
      </c>
      <c r="BN726" s="55">
        <f t="shared" si="1115"/>
        <v>0</v>
      </c>
      <c r="BO726" s="55">
        <f t="shared" si="1115"/>
        <v>0</v>
      </c>
      <c r="BP726" s="55">
        <f t="shared" si="1115"/>
        <v>0</v>
      </c>
      <c r="BQ726" s="55">
        <f t="shared" si="1115"/>
        <v>0</v>
      </c>
      <c r="BR726" s="55">
        <f t="shared" si="1115"/>
        <v>255100</v>
      </c>
      <c r="BS726" s="55">
        <f t="shared" si="1115"/>
        <v>4946</v>
      </c>
      <c r="BT726" s="55">
        <f t="shared" si="1115"/>
        <v>-130000</v>
      </c>
      <c r="BU726" s="55">
        <f t="shared" si="1115"/>
        <v>0</v>
      </c>
      <c r="BV726" s="55">
        <f t="shared" si="1115"/>
        <v>0</v>
      </c>
      <c r="BW726" s="55">
        <f t="shared" si="1115"/>
        <v>0</v>
      </c>
      <c r="BX726" s="55">
        <f t="shared" si="1115"/>
        <v>0</v>
      </c>
      <c r="BY726" s="55">
        <f t="shared" ref="BT726:CI727" si="1116">BY727</f>
        <v>125100</v>
      </c>
      <c r="BZ726" s="55">
        <f t="shared" si="1116"/>
        <v>4946</v>
      </c>
      <c r="CA726" s="55">
        <f t="shared" si="1116"/>
        <v>-2256</v>
      </c>
      <c r="CB726" s="55">
        <f t="shared" si="1116"/>
        <v>0</v>
      </c>
      <c r="CC726" s="55">
        <f t="shared" si="1116"/>
        <v>0</v>
      </c>
      <c r="CD726" s="55">
        <f t="shared" si="1116"/>
        <v>0</v>
      </c>
      <c r="CE726" s="55">
        <f t="shared" si="1116"/>
        <v>0</v>
      </c>
      <c r="CF726" s="55">
        <f t="shared" si="1116"/>
        <v>122844</v>
      </c>
      <c r="CG726" s="55">
        <f t="shared" si="1116"/>
        <v>4946</v>
      </c>
      <c r="CH726" s="55">
        <f t="shared" si="1116"/>
        <v>0</v>
      </c>
      <c r="CI726" s="55">
        <f t="shared" si="1116"/>
        <v>0</v>
      </c>
      <c r="CJ726" s="55">
        <f t="shared" ref="CH726:CW727" si="1117">CJ727</f>
        <v>-4296</v>
      </c>
      <c r="CK726" s="55"/>
      <c r="CL726" s="55"/>
      <c r="CM726" s="55">
        <f t="shared" si="1117"/>
        <v>0</v>
      </c>
      <c r="CN726" s="55">
        <f t="shared" si="1117"/>
        <v>460100</v>
      </c>
      <c r="CO726" s="55">
        <f t="shared" si="1117"/>
        <v>578648</v>
      </c>
      <c r="CP726" s="55">
        <f t="shared" si="1117"/>
        <v>465046</v>
      </c>
      <c r="CQ726" s="55">
        <f t="shared" si="1117"/>
        <v>0</v>
      </c>
      <c r="CR726" s="55">
        <f t="shared" si="1117"/>
        <v>0</v>
      </c>
      <c r="CS726" s="55">
        <f t="shared" si="1117"/>
        <v>0</v>
      </c>
      <c r="CT726" s="55">
        <f t="shared" si="1117"/>
        <v>0</v>
      </c>
      <c r="CU726" s="55">
        <f t="shared" si="1117"/>
        <v>0</v>
      </c>
      <c r="CV726" s="55">
        <f t="shared" si="1117"/>
        <v>0</v>
      </c>
      <c r="CW726" s="55">
        <f t="shared" si="1117"/>
        <v>578648</v>
      </c>
      <c r="CX726" s="55">
        <f t="shared" ref="CQ726:DF727" si="1118">CX727</f>
        <v>465046</v>
      </c>
      <c r="CY726" s="55">
        <f t="shared" si="1118"/>
        <v>0</v>
      </c>
      <c r="CZ726" s="55">
        <f t="shared" si="1118"/>
        <v>0</v>
      </c>
      <c r="DA726" s="55">
        <f t="shared" si="1118"/>
        <v>0</v>
      </c>
      <c r="DB726" s="55">
        <f t="shared" si="1118"/>
        <v>0</v>
      </c>
      <c r="DC726" s="55">
        <f t="shared" si="1118"/>
        <v>0</v>
      </c>
      <c r="DD726" s="55">
        <f t="shared" si="1118"/>
        <v>0</v>
      </c>
      <c r="DE726" s="55">
        <f t="shared" si="1118"/>
        <v>578648</v>
      </c>
      <c r="DF726" s="55">
        <f t="shared" si="1118"/>
        <v>465046</v>
      </c>
    </row>
    <row r="727" spans="1:110" s="10" customFormat="1" ht="89.25" customHeight="1">
      <c r="A727" s="63" t="s">
        <v>588</v>
      </c>
      <c r="B727" s="64" t="s">
        <v>7</v>
      </c>
      <c r="C727" s="64" t="s">
        <v>139</v>
      </c>
      <c r="D727" s="65" t="s">
        <v>371</v>
      </c>
      <c r="E727" s="64"/>
      <c r="F727" s="55"/>
      <c r="G727" s="55"/>
      <c r="H727" s="55"/>
      <c r="I727" s="55"/>
      <c r="J727" s="55"/>
      <c r="K727" s="85"/>
      <c r="L727" s="85"/>
      <c r="M727" s="55"/>
      <c r="N727" s="55"/>
      <c r="O727" s="55"/>
      <c r="P727" s="55"/>
      <c r="Q727" s="55"/>
      <c r="R727" s="85"/>
      <c r="S727" s="85"/>
      <c r="T727" s="55"/>
      <c r="U727" s="55"/>
      <c r="V727" s="85"/>
      <c r="W727" s="85"/>
      <c r="X727" s="55"/>
      <c r="Y727" s="55"/>
      <c r="Z727" s="85"/>
      <c r="AA727" s="55">
        <f t="shared" si="1113"/>
        <v>0</v>
      </c>
      <c r="AB727" s="55">
        <f t="shared" si="1113"/>
        <v>0</v>
      </c>
      <c r="AC727" s="85">
        <f t="shared" si="1113"/>
        <v>7705</v>
      </c>
      <c r="AD727" s="85">
        <f t="shared" si="1113"/>
        <v>0</v>
      </c>
      <c r="AE727" s="85">
        <f t="shared" si="1113"/>
        <v>7705</v>
      </c>
      <c r="AF727" s="55">
        <f t="shared" si="1113"/>
        <v>7705</v>
      </c>
      <c r="AG727" s="85">
        <f t="shared" si="1113"/>
        <v>0</v>
      </c>
      <c r="AH727" s="55">
        <f t="shared" si="1113"/>
        <v>7705</v>
      </c>
      <c r="AI727" s="55">
        <f t="shared" si="1113"/>
        <v>0</v>
      </c>
      <c r="AJ727" s="55">
        <f t="shared" si="1113"/>
        <v>0</v>
      </c>
      <c r="AK727" s="55">
        <f t="shared" si="1113"/>
        <v>7705</v>
      </c>
      <c r="AL727" s="55">
        <f t="shared" si="1113"/>
        <v>0</v>
      </c>
      <c r="AM727" s="55">
        <f t="shared" si="1113"/>
        <v>42389</v>
      </c>
      <c r="AN727" s="55">
        <f t="shared" si="1113"/>
        <v>50094</v>
      </c>
      <c r="AO727" s="55">
        <f t="shared" si="1113"/>
        <v>0</v>
      </c>
      <c r="AP727" s="55">
        <f t="shared" si="1113"/>
        <v>0</v>
      </c>
      <c r="AQ727" s="55">
        <f>AQ728</f>
        <v>50094</v>
      </c>
      <c r="AR727" s="55">
        <f t="shared" si="1114"/>
        <v>0</v>
      </c>
      <c r="AS727" s="55">
        <f t="shared" si="1114"/>
        <v>200060</v>
      </c>
      <c r="AT727" s="55">
        <f t="shared" si="1114"/>
        <v>250154</v>
      </c>
      <c r="AU727" s="55">
        <f t="shared" si="1114"/>
        <v>0</v>
      </c>
      <c r="AV727" s="55">
        <f t="shared" si="1114"/>
        <v>0</v>
      </c>
      <c r="AW727" s="55">
        <f t="shared" si="1114"/>
        <v>0</v>
      </c>
      <c r="AX727" s="55">
        <f t="shared" si="1114"/>
        <v>0</v>
      </c>
      <c r="AY727" s="55">
        <f t="shared" si="1114"/>
        <v>250154</v>
      </c>
      <c r="AZ727" s="55">
        <f t="shared" si="1114"/>
        <v>0</v>
      </c>
      <c r="BA727" s="55">
        <f t="shared" si="1114"/>
        <v>0</v>
      </c>
      <c r="BB727" s="55">
        <f t="shared" si="1114"/>
        <v>0</v>
      </c>
      <c r="BC727" s="55">
        <f t="shared" si="1114"/>
        <v>0</v>
      </c>
      <c r="BD727" s="55">
        <f t="shared" si="1114"/>
        <v>0</v>
      </c>
      <c r="BE727" s="55">
        <f t="shared" si="1114"/>
        <v>250154</v>
      </c>
      <c r="BF727" s="55">
        <f t="shared" si="1114"/>
        <v>0</v>
      </c>
      <c r="BG727" s="55">
        <f t="shared" si="1115"/>
        <v>0</v>
      </c>
      <c r="BH727" s="55">
        <f t="shared" si="1115"/>
        <v>0</v>
      </c>
      <c r="BI727" s="55">
        <f t="shared" si="1115"/>
        <v>0</v>
      </c>
      <c r="BJ727" s="55">
        <f t="shared" si="1115"/>
        <v>0</v>
      </c>
      <c r="BK727" s="55">
        <f t="shared" si="1115"/>
        <v>4946</v>
      </c>
      <c r="BL727" s="55">
        <f t="shared" si="1115"/>
        <v>255100</v>
      </c>
      <c r="BM727" s="55">
        <f t="shared" si="1115"/>
        <v>4946</v>
      </c>
      <c r="BN727" s="55">
        <f t="shared" si="1115"/>
        <v>0</v>
      </c>
      <c r="BO727" s="55">
        <f t="shared" si="1115"/>
        <v>0</v>
      </c>
      <c r="BP727" s="55">
        <f t="shared" si="1115"/>
        <v>0</v>
      </c>
      <c r="BQ727" s="55">
        <f t="shared" si="1115"/>
        <v>0</v>
      </c>
      <c r="BR727" s="55">
        <f t="shared" si="1115"/>
        <v>255100</v>
      </c>
      <c r="BS727" s="55">
        <f t="shared" si="1115"/>
        <v>4946</v>
      </c>
      <c r="BT727" s="55">
        <f t="shared" si="1116"/>
        <v>-130000</v>
      </c>
      <c r="BU727" s="55">
        <f t="shared" si="1116"/>
        <v>0</v>
      </c>
      <c r="BV727" s="55">
        <f t="shared" si="1116"/>
        <v>0</v>
      </c>
      <c r="BW727" s="55">
        <f t="shared" si="1116"/>
        <v>0</v>
      </c>
      <c r="BX727" s="55">
        <f t="shared" si="1116"/>
        <v>0</v>
      </c>
      <c r="BY727" s="55">
        <f t="shared" si="1116"/>
        <v>125100</v>
      </c>
      <c r="BZ727" s="55">
        <f t="shared" si="1116"/>
        <v>4946</v>
      </c>
      <c r="CA727" s="55">
        <f t="shared" si="1116"/>
        <v>-2256</v>
      </c>
      <c r="CB727" s="55">
        <f t="shared" si="1116"/>
        <v>0</v>
      </c>
      <c r="CC727" s="55">
        <f t="shared" si="1116"/>
        <v>0</v>
      </c>
      <c r="CD727" s="55">
        <f t="shared" si="1116"/>
        <v>0</v>
      </c>
      <c r="CE727" s="55">
        <f t="shared" si="1116"/>
        <v>0</v>
      </c>
      <c r="CF727" s="55">
        <f t="shared" si="1116"/>
        <v>122844</v>
      </c>
      <c r="CG727" s="55">
        <f t="shared" si="1116"/>
        <v>4946</v>
      </c>
      <c r="CH727" s="55">
        <f t="shared" si="1117"/>
        <v>0</v>
      </c>
      <c r="CI727" s="55">
        <f t="shared" si="1117"/>
        <v>0</v>
      </c>
      <c r="CJ727" s="55">
        <f t="shared" si="1117"/>
        <v>-4296</v>
      </c>
      <c r="CK727" s="55"/>
      <c r="CL727" s="55"/>
      <c r="CM727" s="55">
        <f t="shared" si="1117"/>
        <v>0</v>
      </c>
      <c r="CN727" s="55">
        <f t="shared" si="1117"/>
        <v>460100</v>
      </c>
      <c r="CO727" s="55">
        <f t="shared" si="1117"/>
        <v>578648</v>
      </c>
      <c r="CP727" s="55">
        <f t="shared" si="1117"/>
        <v>465046</v>
      </c>
      <c r="CQ727" s="55">
        <f t="shared" si="1118"/>
        <v>0</v>
      </c>
      <c r="CR727" s="55">
        <f t="shared" si="1118"/>
        <v>0</v>
      </c>
      <c r="CS727" s="55">
        <f t="shared" si="1118"/>
        <v>0</v>
      </c>
      <c r="CT727" s="55">
        <f t="shared" si="1118"/>
        <v>0</v>
      </c>
      <c r="CU727" s="55">
        <f t="shared" si="1118"/>
        <v>0</v>
      </c>
      <c r="CV727" s="55">
        <f t="shared" si="1118"/>
        <v>0</v>
      </c>
      <c r="CW727" s="55">
        <f t="shared" si="1118"/>
        <v>578648</v>
      </c>
      <c r="CX727" s="55">
        <f t="shared" si="1118"/>
        <v>465046</v>
      </c>
      <c r="CY727" s="55">
        <f t="shared" si="1118"/>
        <v>0</v>
      </c>
      <c r="CZ727" s="55">
        <f t="shared" si="1118"/>
        <v>0</v>
      </c>
      <c r="DA727" s="55">
        <f t="shared" si="1118"/>
        <v>0</v>
      </c>
      <c r="DB727" s="55">
        <f t="shared" si="1118"/>
        <v>0</v>
      </c>
      <c r="DC727" s="55">
        <f t="shared" si="1118"/>
        <v>0</v>
      </c>
      <c r="DD727" s="55">
        <f t="shared" si="1118"/>
        <v>0</v>
      </c>
      <c r="DE727" s="55">
        <f t="shared" si="1118"/>
        <v>578648</v>
      </c>
      <c r="DF727" s="55">
        <f t="shared" si="1118"/>
        <v>465046</v>
      </c>
    </row>
    <row r="728" spans="1:110" s="10" customFormat="1" ht="18.75" customHeight="1">
      <c r="A728" s="63" t="s">
        <v>14</v>
      </c>
      <c r="B728" s="64" t="s">
        <v>7</v>
      </c>
      <c r="C728" s="64" t="s">
        <v>139</v>
      </c>
      <c r="D728" s="65" t="s">
        <v>371</v>
      </c>
      <c r="E728" s="64" t="s">
        <v>21</v>
      </c>
      <c r="F728" s="55"/>
      <c r="G728" s="55"/>
      <c r="H728" s="55"/>
      <c r="I728" s="55"/>
      <c r="J728" s="55"/>
      <c r="K728" s="85"/>
      <c r="L728" s="85"/>
      <c r="M728" s="55"/>
      <c r="N728" s="55"/>
      <c r="O728" s="55"/>
      <c r="P728" s="55"/>
      <c r="Q728" s="55"/>
      <c r="R728" s="85"/>
      <c r="S728" s="85"/>
      <c r="T728" s="55"/>
      <c r="U728" s="55"/>
      <c r="V728" s="85"/>
      <c r="W728" s="85"/>
      <c r="X728" s="55"/>
      <c r="Y728" s="55"/>
      <c r="Z728" s="85"/>
      <c r="AA728" s="55"/>
      <c r="AB728" s="55"/>
      <c r="AC728" s="85">
        <v>7705</v>
      </c>
      <c r="AD728" s="85"/>
      <c r="AE728" s="85">
        <v>7705</v>
      </c>
      <c r="AF728" s="55">
        <f>AA728+AC728</f>
        <v>7705</v>
      </c>
      <c r="AG728" s="85"/>
      <c r="AH728" s="55">
        <f>AB728+AE728</f>
        <v>7705</v>
      </c>
      <c r="AI728" s="85"/>
      <c r="AJ728" s="85"/>
      <c r="AK728" s="55">
        <f>AF728+AI728</f>
        <v>7705</v>
      </c>
      <c r="AL728" s="55">
        <f>AG728</f>
        <v>0</v>
      </c>
      <c r="AM728" s="55">
        <f>AN728-AK728</f>
        <v>42389</v>
      </c>
      <c r="AN728" s="55">
        <v>50094</v>
      </c>
      <c r="AO728" s="85"/>
      <c r="AP728" s="85"/>
      <c r="AQ728" s="55">
        <f>AN728+AP728</f>
        <v>50094</v>
      </c>
      <c r="AR728" s="55">
        <f>AO728</f>
        <v>0</v>
      </c>
      <c r="AS728" s="55">
        <v>200060</v>
      </c>
      <c r="AT728" s="55">
        <f>AQ728+AS728</f>
        <v>250154</v>
      </c>
      <c r="AU728" s="56">
        <f>AR728</f>
        <v>0</v>
      </c>
      <c r="AV728" s="85"/>
      <c r="AW728" s="85"/>
      <c r="AX728" s="85"/>
      <c r="AY728" s="55">
        <f>AT728+AV728+AW728+AX728</f>
        <v>250154</v>
      </c>
      <c r="AZ728" s="55">
        <f>AU728+AX728</f>
        <v>0</v>
      </c>
      <c r="BA728" s="85"/>
      <c r="BB728" s="85"/>
      <c r="BC728" s="85"/>
      <c r="BD728" s="85"/>
      <c r="BE728" s="55">
        <f>AY728+BA728+BB728+BC728+BD728</f>
        <v>250154</v>
      </c>
      <c r="BF728" s="55">
        <f>AZ728+BD728</f>
        <v>0</v>
      </c>
      <c r="BG728" s="55"/>
      <c r="BH728" s="55"/>
      <c r="BI728" s="86"/>
      <c r="BJ728" s="86"/>
      <c r="BK728" s="55">
        <v>4946</v>
      </c>
      <c r="BL728" s="55">
        <f>BE728+BG728+BH728+BI728+BJ728+BK728</f>
        <v>255100</v>
      </c>
      <c r="BM728" s="55">
        <f>BF728+BK728</f>
        <v>4946</v>
      </c>
      <c r="BN728" s="85"/>
      <c r="BO728" s="85"/>
      <c r="BP728" s="85"/>
      <c r="BQ728" s="85"/>
      <c r="BR728" s="55">
        <f>BL728+BN728+BO728+BP728+BQ728</f>
        <v>255100</v>
      </c>
      <c r="BS728" s="55">
        <f>BM728+BQ728</f>
        <v>4946</v>
      </c>
      <c r="BT728" s="55">
        <v>-130000</v>
      </c>
      <c r="BU728" s="87"/>
      <c r="BV728" s="87"/>
      <c r="BW728" s="87"/>
      <c r="BX728" s="87"/>
      <c r="BY728" s="55">
        <f>BR728+BT728+BU728+BV728+BW728+BX728</f>
        <v>125100</v>
      </c>
      <c r="BZ728" s="55">
        <f>BS728+BX728</f>
        <v>4946</v>
      </c>
      <c r="CA728" s="55">
        <v>-2256</v>
      </c>
      <c r="CB728" s="85"/>
      <c r="CC728" s="85"/>
      <c r="CD728" s="85"/>
      <c r="CE728" s="85"/>
      <c r="CF728" s="55">
        <f>BY728+CA728+CB728+CC728+CE728</f>
        <v>122844</v>
      </c>
      <c r="CG728" s="55">
        <f>BZ728+CE728</f>
        <v>4946</v>
      </c>
      <c r="CH728" s="85"/>
      <c r="CI728" s="85"/>
      <c r="CJ728" s="55">
        <v>-4296</v>
      </c>
      <c r="CK728" s="85"/>
      <c r="CL728" s="85"/>
      <c r="CM728" s="85"/>
      <c r="CN728" s="55">
        <v>460100</v>
      </c>
      <c r="CO728" s="55">
        <f>CF728+CH728+CI728+CJ728+CM728+CN728</f>
        <v>578648</v>
      </c>
      <c r="CP728" s="55">
        <f>CG728+CN728</f>
        <v>465046</v>
      </c>
      <c r="CQ728" s="55"/>
      <c r="CR728" s="85"/>
      <c r="CS728" s="85"/>
      <c r="CT728" s="85"/>
      <c r="CU728" s="85"/>
      <c r="CV728" s="85"/>
      <c r="CW728" s="55">
        <f>CO728+CQ728+CR728+CS728+CT728+CU728+CV728</f>
        <v>578648</v>
      </c>
      <c r="CX728" s="55">
        <f>CP728+CV728</f>
        <v>465046</v>
      </c>
      <c r="CY728" s="55"/>
      <c r="CZ728" s="85"/>
      <c r="DA728" s="85"/>
      <c r="DB728" s="85"/>
      <c r="DC728" s="85"/>
      <c r="DD728" s="85"/>
      <c r="DE728" s="55">
        <f>CW728+CY728+CZ728+DA728+DB728+DC728+DD728</f>
        <v>578648</v>
      </c>
      <c r="DF728" s="55">
        <f>CX728+DD728</f>
        <v>465046</v>
      </c>
    </row>
    <row r="729" spans="1:110" s="19" customFormat="1" ht="17.25" customHeight="1">
      <c r="A729" s="63" t="s">
        <v>128</v>
      </c>
      <c r="B729" s="64" t="s">
        <v>7</v>
      </c>
      <c r="C729" s="64" t="s">
        <v>139</v>
      </c>
      <c r="D729" s="65" t="s">
        <v>129</v>
      </c>
      <c r="E729" s="64"/>
      <c r="F729" s="66">
        <f t="shared" ref="F729:M729" si="1119">F730+F731</f>
        <v>103797</v>
      </c>
      <c r="G729" s="66">
        <f t="shared" si="1119"/>
        <v>93435</v>
      </c>
      <c r="H729" s="66">
        <f t="shared" si="1119"/>
        <v>197232</v>
      </c>
      <c r="I729" s="66">
        <f t="shared" si="1119"/>
        <v>0</v>
      </c>
      <c r="J729" s="66">
        <f t="shared" si="1119"/>
        <v>84317</v>
      </c>
      <c r="K729" s="66">
        <f t="shared" si="1119"/>
        <v>0</v>
      </c>
      <c r="L729" s="66">
        <f t="shared" si="1119"/>
        <v>0</v>
      </c>
      <c r="M729" s="66">
        <f t="shared" si="1119"/>
        <v>84317</v>
      </c>
      <c r="N729" s="66">
        <f t="shared" ref="N729:Y729" si="1120">N730+N731+N732+N740+N736</f>
        <v>-60368</v>
      </c>
      <c r="O729" s="66">
        <f t="shared" si="1120"/>
        <v>23949</v>
      </c>
      <c r="P729" s="66">
        <f t="shared" si="1120"/>
        <v>0</v>
      </c>
      <c r="Q729" s="66">
        <f t="shared" si="1120"/>
        <v>23764</v>
      </c>
      <c r="R729" s="66">
        <f t="shared" si="1120"/>
        <v>0</v>
      </c>
      <c r="S729" s="66">
        <f t="shared" si="1120"/>
        <v>0</v>
      </c>
      <c r="T729" s="66">
        <f t="shared" si="1120"/>
        <v>23949</v>
      </c>
      <c r="U729" s="66">
        <f t="shared" si="1120"/>
        <v>23764</v>
      </c>
      <c r="V729" s="66">
        <f t="shared" si="1120"/>
        <v>0</v>
      </c>
      <c r="W729" s="66">
        <f t="shared" si="1120"/>
        <v>0</v>
      </c>
      <c r="X729" s="66">
        <f t="shared" si="1120"/>
        <v>23949</v>
      </c>
      <c r="Y729" s="66">
        <f t="shared" si="1120"/>
        <v>23764</v>
      </c>
      <c r="Z729" s="66">
        <f t="shared" ref="Z729:AH729" si="1121">Z730+Z731+Z732+Z740+Z736</f>
        <v>0</v>
      </c>
      <c r="AA729" s="66">
        <f t="shared" si="1121"/>
        <v>23949</v>
      </c>
      <c r="AB729" s="66">
        <f t="shared" si="1121"/>
        <v>23764</v>
      </c>
      <c r="AC729" s="66">
        <f t="shared" si="1121"/>
        <v>-7705</v>
      </c>
      <c r="AD729" s="66">
        <f>AD730+AD731+AD732+AD740+AD736</f>
        <v>0</v>
      </c>
      <c r="AE729" s="66">
        <f t="shared" si="1121"/>
        <v>-7705</v>
      </c>
      <c r="AF729" s="66">
        <f t="shared" si="1121"/>
        <v>16244</v>
      </c>
      <c r="AG729" s="66">
        <f t="shared" si="1121"/>
        <v>0</v>
      </c>
      <c r="AH729" s="66">
        <f t="shared" si="1121"/>
        <v>16059</v>
      </c>
      <c r="AI729" s="66">
        <f t="shared" ref="AI729:BS729" si="1122">AI730+AI731+AI732+AI740+AI736</f>
        <v>0</v>
      </c>
      <c r="AJ729" s="66">
        <f t="shared" si="1122"/>
        <v>0</v>
      </c>
      <c r="AK729" s="66">
        <f t="shared" si="1122"/>
        <v>16244</v>
      </c>
      <c r="AL729" s="66">
        <f t="shared" si="1122"/>
        <v>0</v>
      </c>
      <c r="AM729" s="66">
        <f t="shared" si="1122"/>
        <v>11209</v>
      </c>
      <c r="AN729" s="66">
        <f t="shared" si="1122"/>
        <v>27453</v>
      </c>
      <c r="AO729" s="66">
        <f t="shared" si="1122"/>
        <v>0</v>
      </c>
      <c r="AP729" s="66">
        <f t="shared" si="1122"/>
        <v>0</v>
      </c>
      <c r="AQ729" s="66">
        <f t="shared" si="1122"/>
        <v>27453</v>
      </c>
      <c r="AR729" s="66">
        <f t="shared" si="1122"/>
        <v>0</v>
      </c>
      <c r="AS729" s="66">
        <f t="shared" si="1122"/>
        <v>0</v>
      </c>
      <c r="AT729" s="66">
        <f t="shared" si="1122"/>
        <v>27453</v>
      </c>
      <c r="AU729" s="66">
        <f t="shared" si="1122"/>
        <v>0</v>
      </c>
      <c r="AV729" s="66">
        <f t="shared" si="1122"/>
        <v>0</v>
      </c>
      <c r="AW729" s="66">
        <f t="shared" si="1122"/>
        <v>0</v>
      </c>
      <c r="AX729" s="66">
        <f t="shared" si="1122"/>
        <v>0</v>
      </c>
      <c r="AY729" s="66">
        <f t="shared" si="1122"/>
        <v>27453</v>
      </c>
      <c r="AZ729" s="66">
        <f t="shared" si="1122"/>
        <v>0</v>
      </c>
      <c r="BA729" s="66">
        <f t="shared" si="1122"/>
        <v>0</v>
      </c>
      <c r="BB729" s="66">
        <f t="shared" si="1122"/>
        <v>0</v>
      </c>
      <c r="BC729" s="66">
        <f t="shared" si="1122"/>
        <v>0</v>
      </c>
      <c r="BD729" s="66">
        <f t="shared" si="1122"/>
        <v>0</v>
      </c>
      <c r="BE729" s="66">
        <f t="shared" si="1122"/>
        <v>27453</v>
      </c>
      <c r="BF729" s="66">
        <f t="shared" si="1122"/>
        <v>0</v>
      </c>
      <c r="BG729" s="66">
        <f t="shared" si="1122"/>
        <v>-400</v>
      </c>
      <c r="BH729" s="66">
        <f t="shared" si="1122"/>
        <v>0</v>
      </c>
      <c r="BI729" s="66">
        <f t="shared" si="1122"/>
        <v>0</v>
      </c>
      <c r="BJ729" s="66">
        <f t="shared" si="1122"/>
        <v>0</v>
      </c>
      <c r="BK729" s="66">
        <f t="shared" si="1122"/>
        <v>0</v>
      </c>
      <c r="BL729" s="66">
        <f t="shared" si="1122"/>
        <v>27053</v>
      </c>
      <c r="BM729" s="66">
        <f t="shared" si="1122"/>
        <v>0</v>
      </c>
      <c r="BN729" s="66">
        <f t="shared" si="1122"/>
        <v>0</v>
      </c>
      <c r="BO729" s="66">
        <f t="shared" si="1122"/>
        <v>0</v>
      </c>
      <c r="BP729" s="66">
        <f t="shared" si="1122"/>
        <v>0</v>
      </c>
      <c r="BQ729" s="66">
        <f t="shared" si="1122"/>
        <v>0</v>
      </c>
      <c r="BR729" s="66">
        <f t="shared" si="1122"/>
        <v>27053</v>
      </c>
      <c r="BS729" s="66">
        <f t="shared" si="1122"/>
        <v>0</v>
      </c>
      <c r="BT729" s="66">
        <f t="shared" ref="BT729:DF729" si="1123">BT730+BT731+BT732+BT740+BT736</f>
        <v>1200</v>
      </c>
      <c r="BU729" s="66">
        <f>BU730+BU731+BU732+BU740+BU736</f>
        <v>510</v>
      </c>
      <c r="BV729" s="66">
        <f>BV730+BV731+BV732+BV740+BV736</f>
        <v>0</v>
      </c>
      <c r="BW729" s="66">
        <f>BW730+BW731+BW732+BW740+BW736</f>
        <v>0</v>
      </c>
      <c r="BX729" s="66">
        <f>BX730+BX731+BX732+BX740+BX736</f>
        <v>0</v>
      </c>
      <c r="BY729" s="66">
        <f t="shared" si="1123"/>
        <v>28763</v>
      </c>
      <c r="BZ729" s="66">
        <f t="shared" si="1123"/>
        <v>0</v>
      </c>
      <c r="CA729" s="66">
        <f t="shared" si="1123"/>
        <v>873</v>
      </c>
      <c r="CB729" s="66">
        <f t="shared" si="1123"/>
        <v>0</v>
      </c>
      <c r="CC729" s="66">
        <f t="shared" si="1123"/>
        <v>0</v>
      </c>
      <c r="CD729" s="66">
        <f>CD730+CD731+CD732+CD740+CD736</f>
        <v>0</v>
      </c>
      <c r="CE729" s="66">
        <f t="shared" si="1123"/>
        <v>0</v>
      </c>
      <c r="CF729" s="66">
        <f t="shared" si="1123"/>
        <v>29636</v>
      </c>
      <c r="CG729" s="66">
        <f t="shared" si="1123"/>
        <v>0</v>
      </c>
      <c r="CH729" s="66">
        <f t="shared" si="1123"/>
        <v>0</v>
      </c>
      <c r="CI729" s="66">
        <f t="shared" si="1123"/>
        <v>0</v>
      </c>
      <c r="CJ729" s="66">
        <f t="shared" si="1123"/>
        <v>-657</v>
      </c>
      <c r="CK729" s="66"/>
      <c r="CL729" s="66"/>
      <c r="CM729" s="66">
        <f t="shared" si="1123"/>
        <v>0</v>
      </c>
      <c r="CN729" s="66">
        <f t="shared" si="1123"/>
        <v>0</v>
      </c>
      <c r="CO729" s="66">
        <f t="shared" si="1123"/>
        <v>28979</v>
      </c>
      <c r="CP729" s="66">
        <f t="shared" si="1123"/>
        <v>0</v>
      </c>
      <c r="CQ729" s="66">
        <f t="shared" si="1123"/>
        <v>0</v>
      </c>
      <c r="CR729" s="66">
        <f t="shared" si="1123"/>
        <v>0</v>
      </c>
      <c r="CS729" s="66">
        <f t="shared" si="1123"/>
        <v>-89</v>
      </c>
      <c r="CT729" s="66">
        <f t="shared" si="1123"/>
        <v>0</v>
      </c>
      <c r="CU729" s="66">
        <f t="shared" si="1123"/>
        <v>0</v>
      </c>
      <c r="CV729" s="66">
        <f t="shared" si="1123"/>
        <v>0</v>
      </c>
      <c r="CW729" s="66">
        <f t="shared" si="1123"/>
        <v>28890</v>
      </c>
      <c r="CX729" s="66">
        <f t="shared" si="1123"/>
        <v>0</v>
      </c>
      <c r="CY729" s="66">
        <f t="shared" si="1123"/>
        <v>0</v>
      </c>
      <c r="CZ729" s="66">
        <f t="shared" si="1123"/>
        <v>0</v>
      </c>
      <c r="DA729" s="66">
        <f t="shared" si="1123"/>
        <v>0</v>
      </c>
      <c r="DB729" s="66">
        <f t="shared" si="1123"/>
        <v>0</v>
      </c>
      <c r="DC729" s="66">
        <f t="shared" si="1123"/>
        <v>0</v>
      </c>
      <c r="DD729" s="66">
        <f t="shared" si="1123"/>
        <v>0</v>
      </c>
      <c r="DE729" s="66">
        <f t="shared" si="1123"/>
        <v>28890</v>
      </c>
      <c r="DF729" s="66">
        <f t="shared" si="1123"/>
        <v>0</v>
      </c>
    </row>
    <row r="730" spans="1:110" s="19" customFormat="1" ht="51.75" hidden="1" customHeight="1">
      <c r="A730" s="63" t="s">
        <v>144</v>
      </c>
      <c r="B730" s="64" t="s">
        <v>7</v>
      </c>
      <c r="C730" s="64" t="s">
        <v>139</v>
      </c>
      <c r="D730" s="65" t="s">
        <v>129</v>
      </c>
      <c r="E730" s="64" t="s">
        <v>145</v>
      </c>
      <c r="F730" s="55">
        <v>1432</v>
      </c>
      <c r="G730" s="55">
        <f>H730-F730</f>
        <v>0</v>
      </c>
      <c r="H730" s="55">
        <v>1432</v>
      </c>
      <c r="I730" s="55"/>
      <c r="J730" s="55">
        <v>1530</v>
      </c>
      <c r="K730" s="140"/>
      <c r="L730" s="140"/>
      <c r="M730" s="55">
        <v>1530</v>
      </c>
      <c r="N730" s="55">
        <f>O730-M730</f>
        <v>-1530</v>
      </c>
      <c r="O730" s="55"/>
      <c r="P730" s="55"/>
      <c r="Q730" s="55"/>
      <c r="R730" s="55"/>
      <c r="S730" s="55"/>
      <c r="T730" s="55"/>
      <c r="U730" s="55"/>
      <c r="V730" s="141"/>
      <c r="W730" s="141"/>
      <c r="X730" s="141"/>
      <c r="Y730" s="141"/>
      <c r="Z730" s="141"/>
      <c r="AA730" s="141"/>
      <c r="AB730" s="141"/>
      <c r="AC730" s="141"/>
      <c r="AD730" s="141"/>
      <c r="AE730" s="141"/>
      <c r="AF730" s="141"/>
      <c r="AG730" s="141"/>
      <c r="AH730" s="141"/>
      <c r="AI730" s="141"/>
      <c r="AJ730" s="141"/>
      <c r="AK730" s="140"/>
      <c r="AL730" s="140"/>
      <c r="AM730" s="141"/>
      <c r="AN730" s="141"/>
      <c r="AO730" s="141"/>
      <c r="AP730" s="141"/>
      <c r="AQ730" s="141"/>
      <c r="AR730" s="141"/>
      <c r="AS730" s="141"/>
      <c r="AT730" s="141"/>
      <c r="AU730" s="141"/>
      <c r="AV730" s="141"/>
      <c r="AW730" s="141"/>
      <c r="AX730" s="141"/>
      <c r="AY730" s="141"/>
      <c r="AZ730" s="141"/>
      <c r="BA730" s="141"/>
      <c r="BB730" s="141"/>
      <c r="BC730" s="141"/>
      <c r="BD730" s="141"/>
      <c r="BE730" s="141"/>
      <c r="BF730" s="141"/>
      <c r="BG730" s="142"/>
      <c r="BH730" s="142"/>
      <c r="BI730" s="142"/>
      <c r="BJ730" s="142"/>
      <c r="BK730" s="142"/>
      <c r="BL730" s="142"/>
      <c r="BM730" s="142"/>
      <c r="BN730" s="141"/>
      <c r="BO730" s="141"/>
      <c r="BP730" s="141"/>
      <c r="BQ730" s="141"/>
      <c r="BR730" s="141"/>
      <c r="BS730" s="141"/>
      <c r="BT730" s="140"/>
      <c r="BU730" s="140"/>
      <c r="BV730" s="140"/>
      <c r="BW730" s="140"/>
      <c r="BX730" s="140"/>
      <c r="BY730" s="140"/>
      <c r="BZ730" s="140"/>
      <c r="CA730" s="141"/>
      <c r="CB730" s="141"/>
      <c r="CC730" s="141"/>
      <c r="CD730" s="141"/>
      <c r="CE730" s="141"/>
      <c r="CF730" s="141"/>
      <c r="CG730" s="141"/>
      <c r="CH730" s="141"/>
      <c r="CI730" s="141"/>
      <c r="CJ730" s="141"/>
      <c r="CK730" s="141"/>
      <c r="CL730" s="141"/>
      <c r="CM730" s="141"/>
      <c r="CN730" s="141"/>
      <c r="CO730" s="141"/>
      <c r="CP730" s="141"/>
      <c r="CQ730" s="141"/>
      <c r="CR730" s="141"/>
      <c r="CS730" s="141"/>
      <c r="CT730" s="141"/>
      <c r="CU730" s="141"/>
      <c r="CV730" s="141"/>
      <c r="CW730" s="141"/>
      <c r="CX730" s="141"/>
      <c r="CY730" s="141"/>
      <c r="CZ730" s="141"/>
      <c r="DA730" s="141"/>
      <c r="DB730" s="141"/>
      <c r="DC730" s="141"/>
      <c r="DD730" s="141"/>
      <c r="DE730" s="141"/>
      <c r="DF730" s="141"/>
    </row>
    <row r="731" spans="1:110" s="10" customFormat="1" ht="20.25" hidden="1" customHeight="1">
      <c r="A731" s="63" t="s">
        <v>14</v>
      </c>
      <c r="B731" s="64" t="s">
        <v>7</v>
      </c>
      <c r="C731" s="64" t="s">
        <v>139</v>
      </c>
      <c r="D731" s="65" t="s">
        <v>129</v>
      </c>
      <c r="E731" s="64" t="s">
        <v>21</v>
      </c>
      <c r="F731" s="55">
        <v>102365</v>
      </c>
      <c r="G731" s="55">
        <f>H731-F731</f>
        <v>93435</v>
      </c>
      <c r="H731" s="55">
        <f>45174+5666+144960</f>
        <v>195800</v>
      </c>
      <c r="I731" s="55"/>
      <c r="J731" s="55">
        <f>47872+6115+28800</f>
        <v>82787</v>
      </c>
      <c r="K731" s="85"/>
      <c r="L731" s="85"/>
      <c r="M731" s="55">
        <v>82787</v>
      </c>
      <c r="N731" s="55">
        <f>O731-M731</f>
        <v>-82787</v>
      </c>
      <c r="O731" s="55"/>
      <c r="P731" s="55"/>
      <c r="Q731" s="55"/>
      <c r="R731" s="55"/>
      <c r="S731" s="55"/>
      <c r="T731" s="55"/>
      <c r="U731" s="5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7"/>
      <c r="AL731" s="87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  <c r="BD731" s="85"/>
      <c r="BE731" s="85"/>
      <c r="BF731" s="85"/>
      <c r="BG731" s="86"/>
      <c r="BH731" s="86"/>
      <c r="BI731" s="86"/>
      <c r="BJ731" s="86"/>
      <c r="BK731" s="86"/>
      <c r="BL731" s="86"/>
      <c r="BM731" s="86"/>
      <c r="BN731" s="85"/>
      <c r="BO731" s="85"/>
      <c r="BP731" s="85"/>
      <c r="BQ731" s="85"/>
      <c r="BR731" s="85"/>
      <c r="BS731" s="85"/>
      <c r="BT731" s="87"/>
      <c r="BU731" s="87"/>
      <c r="BV731" s="87"/>
      <c r="BW731" s="87"/>
      <c r="BX731" s="87"/>
      <c r="BY731" s="87"/>
      <c r="BZ731" s="87"/>
      <c r="CA731" s="85"/>
      <c r="CB731" s="85"/>
      <c r="CC731" s="85"/>
      <c r="CD731" s="85"/>
      <c r="CE731" s="85"/>
      <c r="CF731" s="85"/>
      <c r="CG731" s="85"/>
      <c r="CH731" s="85"/>
      <c r="CI731" s="85"/>
      <c r="CJ731" s="85"/>
      <c r="CK731" s="85"/>
      <c r="CL731" s="85"/>
      <c r="CM731" s="85"/>
      <c r="CN731" s="85"/>
      <c r="CO731" s="85"/>
      <c r="CP731" s="85"/>
      <c r="CQ731" s="85"/>
      <c r="CR731" s="85"/>
      <c r="CS731" s="85"/>
      <c r="CT731" s="85"/>
      <c r="CU731" s="85"/>
      <c r="CV731" s="85"/>
      <c r="CW731" s="85"/>
      <c r="CX731" s="85"/>
      <c r="CY731" s="85"/>
      <c r="CZ731" s="85"/>
      <c r="DA731" s="85"/>
      <c r="DB731" s="85"/>
      <c r="DC731" s="85"/>
      <c r="DD731" s="85"/>
      <c r="DE731" s="85"/>
      <c r="DF731" s="85"/>
    </row>
    <row r="732" spans="1:110" s="10" customFormat="1" ht="87.75" customHeight="1">
      <c r="A732" s="63" t="s">
        <v>325</v>
      </c>
      <c r="B732" s="64" t="s">
        <v>7</v>
      </c>
      <c r="C732" s="64" t="s">
        <v>139</v>
      </c>
      <c r="D732" s="65" t="s">
        <v>323</v>
      </c>
      <c r="E732" s="64"/>
      <c r="F732" s="55"/>
      <c r="G732" s="55"/>
      <c r="H732" s="55"/>
      <c r="I732" s="55"/>
      <c r="J732" s="55"/>
      <c r="K732" s="85"/>
      <c r="L732" s="85"/>
      <c r="M732" s="55"/>
      <c r="N732" s="55">
        <f t="shared" ref="N732:BZ732" si="1124">N733</f>
        <v>12073</v>
      </c>
      <c r="O732" s="55">
        <f t="shared" si="1124"/>
        <v>12073</v>
      </c>
      <c r="P732" s="55">
        <f t="shared" si="1124"/>
        <v>0</v>
      </c>
      <c r="Q732" s="55">
        <f t="shared" si="1124"/>
        <v>11888</v>
      </c>
      <c r="R732" s="55">
        <f t="shared" si="1124"/>
        <v>0</v>
      </c>
      <c r="S732" s="55">
        <f t="shared" si="1124"/>
        <v>0</v>
      </c>
      <c r="T732" s="55">
        <f t="shared" si="1124"/>
        <v>12073</v>
      </c>
      <c r="U732" s="55">
        <f t="shared" si="1124"/>
        <v>11888</v>
      </c>
      <c r="V732" s="55">
        <f t="shared" si="1124"/>
        <v>0</v>
      </c>
      <c r="W732" s="55">
        <f t="shared" si="1124"/>
        <v>0</v>
      </c>
      <c r="X732" s="55">
        <f t="shared" si="1124"/>
        <v>12073</v>
      </c>
      <c r="Y732" s="55">
        <f t="shared" si="1124"/>
        <v>11888</v>
      </c>
      <c r="Z732" s="55">
        <f t="shared" si="1124"/>
        <v>0</v>
      </c>
      <c r="AA732" s="55">
        <f t="shared" si="1124"/>
        <v>12073</v>
      </c>
      <c r="AB732" s="55">
        <f t="shared" si="1124"/>
        <v>11888</v>
      </c>
      <c r="AC732" s="55">
        <f t="shared" si="1124"/>
        <v>0</v>
      </c>
      <c r="AD732" s="55">
        <f t="shared" si="1124"/>
        <v>0</v>
      </c>
      <c r="AE732" s="55"/>
      <c r="AF732" s="55">
        <f t="shared" si="1124"/>
        <v>12073</v>
      </c>
      <c r="AG732" s="55">
        <f t="shared" si="1124"/>
        <v>0</v>
      </c>
      <c r="AH732" s="55">
        <f t="shared" si="1124"/>
        <v>11888</v>
      </c>
      <c r="AI732" s="55">
        <f t="shared" si="1124"/>
        <v>0</v>
      </c>
      <c r="AJ732" s="55">
        <f t="shared" si="1124"/>
        <v>0</v>
      </c>
      <c r="AK732" s="55">
        <f t="shared" si="1124"/>
        <v>12073</v>
      </c>
      <c r="AL732" s="55">
        <f t="shared" si="1124"/>
        <v>0</v>
      </c>
      <c r="AM732" s="55">
        <f t="shared" si="1124"/>
        <v>9916</v>
      </c>
      <c r="AN732" s="55">
        <f t="shared" si="1124"/>
        <v>21989</v>
      </c>
      <c r="AO732" s="55">
        <f t="shared" si="1124"/>
        <v>0</v>
      </c>
      <c r="AP732" s="55">
        <f t="shared" si="1124"/>
        <v>0</v>
      </c>
      <c r="AQ732" s="55">
        <f t="shared" si="1124"/>
        <v>21989</v>
      </c>
      <c r="AR732" s="55">
        <f t="shared" si="1124"/>
        <v>0</v>
      </c>
      <c r="AS732" s="55">
        <f t="shared" si="1124"/>
        <v>0</v>
      </c>
      <c r="AT732" s="55">
        <f t="shared" si="1124"/>
        <v>21989</v>
      </c>
      <c r="AU732" s="55">
        <f t="shared" si="1124"/>
        <v>0</v>
      </c>
      <c r="AV732" s="55">
        <f t="shared" si="1124"/>
        <v>0</v>
      </c>
      <c r="AW732" s="55">
        <f t="shared" si="1124"/>
        <v>0</v>
      </c>
      <c r="AX732" s="55">
        <f t="shared" si="1124"/>
        <v>0</v>
      </c>
      <c r="AY732" s="55">
        <f t="shared" si="1124"/>
        <v>21989</v>
      </c>
      <c r="AZ732" s="55">
        <f t="shared" si="1124"/>
        <v>0</v>
      </c>
      <c r="BA732" s="55">
        <f t="shared" si="1124"/>
        <v>0</v>
      </c>
      <c r="BB732" s="55">
        <f t="shared" si="1124"/>
        <v>0</v>
      </c>
      <c r="BC732" s="55">
        <f t="shared" si="1124"/>
        <v>0</v>
      </c>
      <c r="BD732" s="55">
        <f t="shared" si="1124"/>
        <v>0</v>
      </c>
      <c r="BE732" s="55">
        <f t="shared" si="1124"/>
        <v>21989</v>
      </c>
      <c r="BF732" s="55">
        <f t="shared" si="1124"/>
        <v>0</v>
      </c>
      <c r="BG732" s="55">
        <f t="shared" si="1124"/>
        <v>-400</v>
      </c>
      <c r="BH732" s="55">
        <f t="shared" si="1124"/>
        <v>0</v>
      </c>
      <c r="BI732" s="55">
        <f t="shared" si="1124"/>
        <v>0</v>
      </c>
      <c r="BJ732" s="55">
        <f t="shared" si="1124"/>
        <v>0</v>
      </c>
      <c r="BK732" s="55">
        <f t="shared" si="1124"/>
        <v>0</v>
      </c>
      <c r="BL732" s="55">
        <f t="shared" si="1124"/>
        <v>21589</v>
      </c>
      <c r="BM732" s="55">
        <f t="shared" si="1124"/>
        <v>0</v>
      </c>
      <c r="BN732" s="55">
        <f t="shared" si="1124"/>
        <v>0</v>
      </c>
      <c r="BO732" s="55">
        <f t="shared" si="1124"/>
        <v>0</v>
      </c>
      <c r="BP732" s="55">
        <f t="shared" si="1124"/>
        <v>0</v>
      </c>
      <c r="BQ732" s="55">
        <f t="shared" si="1124"/>
        <v>0</v>
      </c>
      <c r="BR732" s="55">
        <f t="shared" si="1124"/>
        <v>21589</v>
      </c>
      <c r="BS732" s="55">
        <f t="shared" si="1124"/>
        <v>0</v>
      </c>
      <c r="BT732" s="55">
        <f t="shared" si="1124"/>
        <v>1500</v>
      </c>
      <c r="BU732" s="55">
        <f t="shared" si="1124"/>
        <v>510</v>
      </c>
      <c r="BV732" s="55">
        <f t="shared" si="1124"/>
        <v>0</v>
      </c>
      <c r="BW732" s="55">
        <f t="shared" si="1124"/>
        <v>0</v>
      </c>
      <c r="BX732" s="55">
        <f t="shared" si="1124"/>
        <v>0</v>
      </c>
      <c r="BY732" s="55">
        <f t="shared" si="1124"/>
        <v>23599</v>
      </c>
      <c r="BZ732" s="55">
        <f t="shared" si="1124"/>
        <v>0</v>
      </c>
      <c r="CA732" s="55">
        <f t="shared" ref="CA732:DF732" si="1125">CA733</f>
        <v>873</v>
      </c>
      <c r="CB732" s="55">
        <f t="shared" si="1125"/>
        <v>0</v>
      </c>
      <c r="CC732" s="55">
        <f t="shared" si="1125"/>
        <v>0</v>
      </c>
      <c r="CD732" s="55">
        <f t="shared" si="1125"/>
        <v>0</v>
      </c>
      <c r="CE732" s="55">
        <f t="shared" si="1125"/>
        <v>0</v>
      </c>
      <c r="CF732" s="55">
        <f t="shared" si="1125"/>
        <v>24472</v>
      </c>
      <c r="CG732" s="55">
        <f t="shared" si="1125"/>
        <v>0</v>
      </c>
      <c r="CH732" s="55">
        <f t="shared" si="1125"/>
        <v>0</v>
      </c>
      <c r="CI732" s="55">
        <f t="shared" si="1125"/>
        <v>0</v>
      </c>
      <c r="CJ732" s="55">
        <f t="shared" si="1125"/>
        <v>-458</v>
      </c>
      <c r="CK732" s="55"/>
      <c r="CL732" s="55"/>
      <c r="CM732" s="55">
        <f t="shared" si="1125"/>
        <v>0</v>
      </c>
      <c r="CN732" s="55">
        <f t="shared" si="1125"/>
        <v>0</v>
      </c>
      <c r="CO732" s="55">
        <f t="shared" si="1125"/>
        <v>24014</v>
      </c>
      <c r="CP732" s="55">
        <f t="shared" si="1125"/>
        <v>0</v>
      </c>
      <c r="CQ732" s="55">
        <f t="shared" si="1125"/>
        <v>0</v>
      </c>
      <c r="CR732" s="55">
        <f t="shared" si="1125"/>
        <v>0</v>
      </c>
      <c r="CS732" s="55">
        <f t="shared" si="1125"/>
        <v>0</v>
      </c>
      <c r="CT732" s="55">
        <f t="shared" si="1125"/>
        <v>0</v>
      </c>
      <c r="CU732" s="55">
        <f t="shared" si="1125"/>
        <v>0</v>
      </c>
      <c r="CV732" s="55">
        <f t="shared" si="1125"/>
        <v>0</v>
      </c>
      <c r="CW732" s="55">
        <f t="shared" si="1125"/>
        <v>24014</v>
      </c>
      <c r="CX732" s="55">
        <f t="shared" si="1125"/>
        <v>0</v>
      </c>
      <c r="CY732" s="55">
        <f t="shared" si="1125"/>
        <v>0</v>
      </c>
      <c r="CZ732" s="55">
        <f t="shared" si="1125"/>
        <v>0</v>
      </c>
      <c r="DA732" s="55">
        <f t="shared" si="1125"/>
        <v>0</v>
      </c>
      <c r="DB732" s="55">
        <f t="shared" si="1125"/>
        <v>0</v>
      </c>
      <c r="DC732" s="55">
        <f t="shared" si="1125"/>
        <v>0</v>
      </c>
      <c r="DD732" s="55">
        <f t="shared" si="1125"/>
        <v>0</v>
      </c>
      <c r="DE732" s="55">
        <f t="shared" si="1125"/>
        <v>24014</v>
      </c>
      <c r="DF732" s="55">
        <f t="shared" si="1125"/>
        <v>0</v>
      </c>
    </row>
    <row r="733" spans="1:110" s="10" customFormat="1" ht="51.75" customHeight="1">
      <c r="A733" s="63" t="s">
        <v>326</v>
      </c>
      <c r="B733" s="64" t="s">
        <v>7</v>
      </c>
      <c r="C733" s="64" t="s">
        <v>139</v>
      </c>
      <c r="D733" s="65" t="s">
        <v>324</v>
      </c>
      <c r="E733" s="64"/>
      <c r="F733" s="55"/>
      <c r="G733" s="55"/>
      <c r="H733" s="55"/>
      <c r="I733" s="55"/>
      <c r="J733" s="55"/>
      <c r="K733" s="85"/>
      <c r="L733" s="85"/>
      <c r="M733" s="55"/>
      <c r="N733" s="55">
        <f t="shared" ref="N733:U733" si="1126">N734+N735</f>
        <v>12073</v>
      </c>
      <c r="O733" s="55">
        <f t="shared" si="1126"/>
        <v>12073</v>
      </c>
      <c r="P733" s="55">
        <f t="shared" si="1126"/>
        <v>0</v>
      </c>
      <c r="Q733" s="55">
        <f t="shared" si="1126"/>
        <v>11888</v>
      </c>
      <c r="R733" s="55">
        <f t="shared" si="1126"/>
        <v>0</v>
      </c>
      <c r="S733" s="55">
        <f t="shared" si="1126"/>
        <v>0</v>
      </c>
      <c r="T733" s="55">
        <f t="shared" si="1126"/>
        <v>12073</v>
      </c>
      <c r="U733" s="55">
        <f t="shared" si="1126"/>
        <v>11888</v>
      </c>
      <c r="V733" s="55">
        <f t="shared" ref="V733:AB733" si="1127">V734+V735</f>
        <v>0</v>
      </c>
      <c r="W733" s="55">
        <f t="shared" si="1127"/>
        <v>0</v>
      </c>
      <c r="X733" s="55">
        <f t="shared" si="1127"/>
        <v>12073</v>
      </c>
      <c r="Y733" s="55">
        <f t="shared" si="1127"/>
        <v>11888</v>
      </c>
      <c r="Z733" s="55">
        <f t="shared" si="1127"/>
        <v>0</v>
      </c>
      <c r="AA733" s="55">
        <f t="shared" si="1127"/>
        <v>12073</v>
      </c>
      <c r="AB733" s="55">
        <f t="shared" si="1127"/>
        <v>11888</v>
      </c>
      <c r="AC733" s="55">
        <f>AC734+AC735</f>
        <v>0</v>
      </c>
      <c r="AD733" s="55">
        <f>AD734+AD735</f>
        <v>0</v>
      </c>
      <c r="AE733" s="55"/>
      <c r="AF733" s="55">
        <f t="shared" ref="AF733:AK733" si="1128">AF734+AF735</f>
        <v>12073</v>
      </c>
      <c r="AG733" s="55">
        <f t="shared" si="1128"/>
        <v>0</v>
      </c>
      <c r="AH733" s="55">
        <f t="shared" si="1128"/>
        <v>11888</v>
      </c>
      <c r="AI733" s="55">
        <f t="shared" si="1128"/>
        <v>0</v>
      </c>
      <c r="AJ733" s="55">
        <f t="shared" si="1128"/>
        <v>0</v>
      </c>
      <c r="AK733" s="55">
        <f t="shared" si="1128"/>
        <v>12073</v>
      </c>
      <c r="AL733" s="55">
        <f t="shared" ref="AL733:AY733" si="1129">AL734+AL735</f>
        <v>0</v>
      </c>
      <c r="AM733" s="55">
        <f t="shared" si="1129"/>
        <v>9916</v>
      </c>
      <c r="AN733" s="55">
        <f t="shared" si="1129"/>
        <v>21989</v>
      </c>
      <c r="AO733" s="55">
        <f t="shared" si="1129"/>
        <v>0</v>
      </c>
      <c r="AP733" s="55">
        <f t="shared" si="1129"/>
        <v>0</v>
      </c>
      <c r="AQ733" s="55">
        <f t="shared" si="1129"/>
        <v>21989</v>
      </c>
      <c r="AR733" s="55">
        <f t="shared" si="1129"/>
        <v>0</v>
      </c>
      <c r="AS733" s="55">
        <f t="shared" si="1129"/>
        <v>0</v>
      </c>
      <c r="AT733" s="55">
        <f t="shared" si="1129"/>
        <v>21989</v>
      </c>
      <c r="AU733" s="55">
        <f t="shared" si="1129"/>
        <v>0</v>
      </c>
      <c r="AV733" s="55">
        <f t="shared" si="1129"/>
        <v>0</v>
      </c>
      <c r="AW733" s="55">
        <f t="shared" si="1129"/>
        <v>0</v>
      </c>
      <c r="AX733" s="55">
        <f t="shared" si="1129"/>
        <v>0</v>
      </c>
      <c r="AY733" s="55">
        <f t="shared" si="1129"/>
        <v>21989</v>
      </c>
      <c r="AZ733" s="55">
        <f t="shared" ref="AZ733:BE733" si="1130">AZ734+AZ735</f>
        <v>0</v>
      </c>
      <c r="BA733" s="55">
        <f t="shared" si="1130"/>
        <v>0</v>
      </c>
      <c r="BB733" s="55">
        <f t="shared" si="1130"/>
        <v>0</v>
      </c>
      <c r="BC733" s="55">
        <f t="shared" si="1130"/>
        <v>0</v>
      </c>
      <c r="BD733" s="55">
        <f t="shared" si="1130"/>
        <v>0</v>
      </c>
      <c r="BE733" s="55">
        <f t="shared" si="1130"/>
        <v>21989</v>
      </c>
      <c r="BF733" s="55">
        <f t="shared" ref="BF733:BS733" si="1131">BF734+BF735</f>
        <v>0</v>
      </c>
      <c r="BG733" s="55">
        <f t="shared" si="1131"/>
        <v>-400</v>
      </c>
      <c r="BH733" s="55">
        <f t="shared" si="1131"/>
        <v>0</v>
      </c>
      <c r="BI733" s="55">
        <f t="shared" si="1131"/>
        <v>0</v>
      </c>
      <c r="BJ733" s="55">
        <f t="shared" si="1131"/>
        <v>0</v>
      </c>
      <c r="BK733" s="55">
        <f t="shared" si="1131"/>
        <v>0</v>
      </c>
      <c r="BL733" s="55">
        <f t="shared" si="1131"/>
        <v>21589</v>
      </c>
      <c r="BM733" s="55">
        <f t="shared" si="1131"/>
        <v>0</v>
      </c>
      <c r="BN733" s="55">
        <f t="shared" si="1131"/>
        <v>0</v>
      </c>
      <c r="BO733" s="55">
        <f t="shared" si="1131"/>
        <v>0</v>
      </c>
      <c r="BP733" s="55">
        <f t="shared" si="1131"/>
        <v>0</v>
      </c>
      <c r="BQ733" s="55">
        <f t="shared" si="1131"/>
        <v>0</v>
      </c>
      <c r="BR733" s="55">
        <f t="shared" si="1131"/>
        <v>21589</v>
      </c>
      <c r="BS733" s="55">
        <f t="shared" si="1131"/>
        <v>0</v>
      </c>
      <c r="BT733" s="55">
        <f t="shared" ref="BT733:BY733" si="1132">BT734+BT735</f>
        <v>1500</v>
      </c>
      <c r="BU733" s="55">
        <f t="shared" si="1132"/>
        <v>510</v>
      </c>
      <c r="BV733" s="55">
        <f t="shared" si="1132"/>
        <v>0</v>
      </c>
      <c r="BW733" s="55">
        <f t="shared" si="1132"/>
        <v>0</v>
      </c>
      <c r="BX733" s="55">
        <f t="shared" si="1132"/>
        <v>0</v>
      </c>
      <c r="BY733" s="55">
        <f t="shared" si="1132"/>
        <v>23599</v>
      </c>
      <c r="BZ733" s="55">
        <f t="shared" ref="BZ733:CF733" si="1133">BZ734+BZ735</f>
        <v>0</v>
      </c>
      <c r="CA733" s="55">
        <f t="shared" si="1133"/>
        <v>873</v>
      </c>
      <c r="CB733" s="55">
        <f t="shared" si="1133"/>
        <v>0</v>
      </c>
      <c r="CC733" s="55">
        <f t="shared" si="1133"/>
        <v>0</v>
      </c>
      <c r="CD733" s="55">
        <f>CD734+CD735</f>
        <v>0</v>
      </c>
      <c r="CE733" s="55">
        <f t="shared" si="1133"/>
        <v>0</v>
      </c>
      <c r="CF733" s="55">
        <f t="shared" si="1133"/>
        <v>24472</v>
      </c>
      <c r="CG733" s="55">
        <f t="shared" ref="CG733:CO733" si="1134">CG734+CG735</f>
        <v>0</v>
      </c>
      <c r="CH733" s="55">
        <f t="shared" si="1134"/>
        <v>0</v>
      </c>
      <c r="CI733" s="55">
        <f t="shared" si="1134"/>
        <v>0</v>
      </c>
      <c r="CJ733" s="55">
        <f t="shared" si="1134"/>
        <v>-458</v>
      </c>
      <c r="CK733" s="55"/>
      <c r="CL733" s="55"/>
      <c r="CM733" s="55">
        <f t="shared" si="1134"/>
        <v>0</v>
      </c>
      <c r="CN733" s="55">
        <f t="shared" si="1134"/>
        <v>0</v>
      </c>
      <c r="CO733" s="55">
        <f t="shared" si="1134"/>
        <v>24014</v>
      </c>
      <c r="CP733" s="55">
        <f t="shared" ref="CP733:CW733" si="1135">CP734+CP735</f>
        <v>0</v>
      </c>
      <c r="CQ733" s="55">
        <f t="shared" si="1135"/>
        <v>0</v>
      </c>
      <c r="CR733" s="55">
        <f t="shared" si="1135"/>
        <v>0</v>
      </c>
      <c r="CS733" s="55">
        <f t="shared" si="1135"/>
        <v>0</v>
      </c>
      <c r="CT733" s="55">
        <f t="shared" si="1135"/>
        <v>0</v>
      </c>
      <c r="CU733" s="55">
        <f t="shared" si="1135"/>
        <v>0</v>
      </c>
      <c r="CV733" s="55">
        <f t="shared" si="1135"/>
        <v>0</v>
      </c>
      <c r="CW733" s="55">
        <f t="shared" si="1135"/>
        <v>24014</v>
      </c>
      <c r="CX733" s="55">
        <f t="shared" ref="CX733:DF733" si="1136">CX734+CX735</f>
        <v>0</v>
      </c>
      <c r="CY733" s="55">
        <f t="shared" si="1136"/>
        <v>0</v>
      </c>
      <c r="CZ733" s="55">
        <f t="shared" si="1136"/>
        <v>0</v>
      </c>
      <c r="DA733" s="55">
        <f t="shared" si="1136"/>
        <v>0</v>
      </c>
      <c r="DB733" s="55">
        <f t="shared" si="1136"/>
        <v>0</v>
      </c>
      <c r="DC733" s="55">
        <f t="shared" si="1136"/>
        <v>0</v>
      </c>
      <c r="DD733" s="55">
        <f t="shared" si="1136"/>
        <v>0</v>
      </c>
      <c r="DE733" s="55">
        <f t="shared" si="1136"/>
        <v>24014</v>
      </c>
      <c r="DF733" s="55">
        <f t="shared" si="1136"/>
        <v>0</v>
      </c>
    </row>
    <row r="734" spans="1:110" s="10" customFormat="1" ht="53.25" customHeight="1">
      <c r="A734" s="63" t="s">
        <v>144</v>
      </c>
      <c r="B734" s="64" t="s">
        <v>7</v>
      </c>
      <c r="C734" s="64" t="s">
        <v>139</v>
      </c>
      <c r="D734" s="65" t="s">
        <v>324</v>
      </c>
      <c r="E734" s="64" t="s">
        <v>145</v>
      </c>
      <c r="F734" s="55"/>
      <c r="G734" s="55"/>
      <c r="H734" s="55"/>
      <c r="I734" s="55"/>
      <c r="J734" s="55"/>
      <c r="K734" s="85"/>
      <c r="L734" s="85"/>
      <c r="M734" s="55"/>
      <c r="N734" s="55">
        <f>O734-M734</f>
        <v>1375</v>
      </c>
      <c r="O734" s="55">
        <v>1375</v>
      </c>
      <c r="P734" s="55"/>
      <c r="Q734" s="55">
        <v>1190</v>
      </c>
      <c r="R734" s="85"/>
      <c r="S734" s="85"/>
      <c r="T734" s="55">
        <f>O734+R734</f>
        <v>1375</v>
      </c>
      <c r="U734" s="55">
        <f>Q734+S734</f>
        <v>1190</v>
      </c>
      <c r="V734" s="85"/>
      <c r="W734" s="85"/>
      <c r="X734" s="55">
        <f>T734+V734</f>
        <v>1375</v>
      </c>
      <c r="Y734" s="55">
        <f>U734+W734</f>
        <v>1190</v>
      </c>
      <c r="Z734" s="85"/>
      <c r="AA734" s="55">
        <f>X734+Z734</f>
        <v>1375</v>
      </c>
      <c r="AB734" s="55">
        <f>Y734</f>
        <v>1190</v>
      </c>
      <c r="AC734" s="85"/>
      <c r="AD734" s="85"/>
      <c r="AE734" s="85"/>
      <c r="AF734" s="55">
        <f>AA734+AC734</f>
        <v>1375</v>
      </c>
      <c r="AG734" s="85"/>
      <c r="AH734" s="55">
        <f>AB734</f>
        <v>1190</v>
      </c>
      <c r="AI734" s="85"/>
      <c r="AJ734" s="85"/>
      <c r="AK734" s="55">
        <f>AF734+AI734</f>
        <v>1375</v>
      </c>
      <c r="AL734" s="55">
        <f>AG734</f>
        <v>0</v>
      </c>
      <c r="AM734" s="55">
        <f>AN734-AK734</f>
        <v>0</v>
      </c>
      <c r="AN734" s="55">
        <v>1375</v>
      </c>
      <c r="AO734" s="85"/>
      <c r="AP734" s="85"/>
      <c r="AQ734" s="55">
        <f>AN734+AP734</f>
        <v>1375</v>
      </c>
      <c r="AR734" s="55">
        <f>AO734</f>
        <v>0</v>
      </c>
      <c r="AS734" s="85"/>
      <c r="AT734" s="55">
        <f>AQ734+AS734</f>
        <v>1375</v>
      </c>
      <c r="AU734" s="56">
        <f>AR734</f>
        <v>0</v>
      </c>
      <c r="AV734" s="85"/>
      <c r="AW734" s="85"/>
      <c r="AX734" s="85"/>
      <c r="AY734" s="55">
        <f>AT734+AV734+AW734+AX734</f>
        <v>1375</v>
      </c>
      <c r="AZ734" s="55">
        <f>AU734+AX734</f>
        <v>0</v>
      </c>
      <c r="BA734" s="85"/>
      <c r="BB734" s="85"/>
      <c r="BC734" s="85"/>
      <c r="BD734" s="85"/>
      <c r="BE734" s="55">
        <f>AY734+BA734+BB734+BC734+BD734</f>
        <v>1375</v>
      </c>
      <c r="BF734" s="55">
        <f>AZ734+BD734</f>
        <v>0</v>
      </c>
      <c r="BG734" s="55"/>
      <c r="BH734" s="55"/>
      <c r="BI734" s="86"/>
      <c r="BJ734" s="86"/>
      <c r="BK734" s="86"/>
      <c r="BL734" s="55">
        <f>BE734+BG734+BH734+BI734+BJ734+BK734</f>
        <v>1375</v>
      </c>
      <c r="BM734" s="55">
        <f>BF734+BK734</f>
        <v>0</v>
      </c>
      <c r="BN734" s="85"/>
      <c r="BO734" s="85"/>
      <c r="BP734" s="85"/>
      <c r="BQ734" s="85"/>
      <c r="BR734" s="55">
        <f>BL734+BN734+BO734+BP734+BQ734</f>
        <v>1375</v>
      </c>
      <c r="BS734" s="55">
        <f>BM734+BQ734</f>
        <v>0</v>
      </c>
      <c r="BT734" s="87"/>
      <c r="BU734" s="87"/>
      <c r="BV734" s="87"/>
      <c r="BW734" s="87"/>
      <c r="BX734" s="87"/>
      <c r="BY734" s="55">
        <f>BR734+BT734+BU734+BV734+BW734+BX734</f>
        <v>1375</v>
      </c>
      <c r="BZ734" s="55">
        <f>BS734+BX734</f>
        <v>0</v>
      </c>
      <c r="CA734" s="85"/>
      <c r="CB734" s="85"/>
      <c r="CC734" s="85"/>
      <c r="CD734" s="85"/>
      <c r="CE734" s="85"/>
      <c r="CF734" s="55">
        <f>BY734+CA734+CB734+CC734+CE734</f>
        <v>1375</v>
      </c>
      <c r="CG734" s="55">
        <f>BZ734+CE734</f>
        <v>0</v>
      </c>
      <c r="CH734" s="85"/>
      <c r="CI734" s="85"/>
      <c r="CJ734" s="85"/>
      <c r="CK734" s="85"/>
      <c r="CL734" s="85"/>
      <c r="CM734" s="85"/>
      <c r="CN734" s="85"/>
      <c r="CO734" s="55">
        <f>CF734+CH734+CI734+CJ734+CM734+CN734</f>
        <v>1375</v>
      </c>
      <c r="CP734" s="55">
        <f>CG734+CN734</f>
        <v>0</v>
      </c>
      <c r="CQ734" s="55"/>
      <c r="CR734" s="85"/>
      <c r="CS734" s="85"/>
      <c r="CT734" s="85"/>
      <c r="CU734" s="85"/>
      <c r="CV734" s="85"/>
      <c r="CW734" s="55">
        <f>CO734+CQ734+CR734+CS734+CT734+CU734+CV734</f>
        <v>1375</v>
      </c>
      <c r="CX734" s="55">
        <f>CP734+CV734</f>
        <v>0</v>
      </c>
      <c r="CY734" s="55"/>
      <c r="CZ734" s="85"/>
      <c r="DA734" s="85"/>
      <c r="DB734" s="85"/>
      <c r="DC734" s="85"/>
      <c r="DD734" s="85"/>
      <c r="DE734" s="55">
        <f>CW734+CY734+CZ734+DA734+DB734+DC734+DD734</f>
        <v>1375</v>
      </c>
      <c r="DF734" s="55">
        <f>CX734+DD734</f>
        <v>0</v>
      </c>
    </row>
    <row r="735" spans="1:110" s="10" customFormat="1" ht="24.75" customHeight="1">
      <c r="A735" s="63" t="s">
        <v>14</v>
      </c>
      <c r="B735" s="64" t="s">
        <v>7</v>
      </c>
      <c r="C735" s="64" t="s">
        <v>139</v>
      </c>
      <c r="D735" s="65" t="s">
        <v>324</v>
      </c>
      <c r="E735" s="64" t="s">
        <v>21</v>
      </c>
      <c r="F735" s="55"/>
      <c r="G735" s="55"/>
      <c r="H735" s="55"/>
      <c r="I735" s="55"/>
      <c r="J735" s="55"/>
      <c r="K735" s="85"/>
      <c r="L735" s="85"/>
      <c r="M735" s="55"/>
      <c r="N735" s="55">
        <f>O735-M735</f>
        <v>10698</v>
      </c>
      <c r="O735" s="55">
        <f>10429+269</f>
        <v>10698</v>
      </c>
      <c r="P735" s="55"/>
      <c r="Q735" s="55">
        <f>10429+269</f>
        <v>10698</v>
      </c>
      <c r="R735" s="85"/>
      <c r="S735" s="85"/>
      <c r="T735" s="55">
        <f>O735+R735</f>
        <v>10698</v>
      </c>
      <c r="U735" s="55">
        <f>Q735+S735</f>
        <v>10698</v>
      </c>
      <c r="V735" s="85"/>
      <c r="W735" s="85"/>
      <c r="X735" s="55">
        <f>T735+V735</f>
        <v>10698</v>
      </c>
      <c r="Y735" s="55">
        <f>U735+W735</f>
        <v>10698</v>
      </c>
      <c r="Z735" s="85"/>
      <c r="AA735" s="55">
        <f>X735+Z735</f>
        <v>10698</v>
      </c>
      <c r="AB735" s="55">
        <f>Y735</f>
        <v>10698</v>
      </c>
      <c r="AC735" s="85"/>
      <c r="AD735" s="85"/>
      <c r="AE735" s="85"/>
      <c r="AF735" s="55">
        <f>AA735+AC735</f>
        <v>10698</v>
      </c>
      <c r="AG735" s="85"/>
      <c r="AH735" s="55">
        <f>AB735</f>
        <v>10698</v>
      </c>
      <c r="AI735" s="56"/>
      <c r="AJ735" s="56"/>
      <c r="AK735" s="55">
        <f>AF735+AI735</f>
        <v>10698</v>
      </c>
      <c r="AL735" s="55">
        <f>AG735</f>
        <v>0</v>
      </c>
      <c r="AM735" s="55">
        <f>AN735-AK735</f>
        <v>9916</v>
      </c>
      <c r="AN735" s="55">
        <f>20614</f>
        <v>20614</v>
      </c>
      <c r="AO735" s="85"/>
      <c r="AP735" s="85"/>
      <c r="AQ735" s="55">
        <f>AN735+AP735</f>
        <v>20614</v>
      </c>
      <c r="AR735" s="55">
        <f>AO735</f>
        <v>0</v>
      </c>
      <c r="AS735" s="85"/>
      <c r="AT735" s="55">
        <f>AQ735+AS735</f>
        <v>20614</v>
      </c>
      <c r="AU735" s="56">
        <f>AR735</f>
        <v>0</v>
      </c>
      <c r="AV735" s="85"/>
      <c r="AW735" s="85"/>
      <c r="AX735" s="85"/>
      <c r="AY735" s="55">
        <f>AT735+AV735+AW735+AX735</f>
        <v>20614</v>
      </c>
      <c r="AZ735" s="55">
        <f>AU735+AX735</f>
        <v>0</v>
      </c>
      <c r="BA735" s="85"/>
      <c r="BB735" s="85"/>
      <c r="BC735" s="85"/>
      <c r="BD735" s="85"/>
      <c r="BE735" s="55">
        <f>AY735+BA735+BB735+BC735+BD735</f>
        <v>20614</v>
      </c>
      <c r="BF735" s="55">
        <f>AZ735+BD735</f>
        <v>0</v>
      </c>
      <c r="BG735" s="55">
        <v>-400</v>
      </c>
      <c r="BH735" s="55"/>
      <c r="BI735" s="86"/>
      <c r="BJ735" s="86"/>
      <c r="BK735" s="86"/>
      <c r="BL735" s="55">
        <f>BE735+BG735+BH735+BI735+BJ735+BK735</f>
        <v>20214</v>
      </c>
      <c r="BM735" s="55">
        <f>BF735+BK735</f>
        <v>0</v>
      </c>
      <c r="BN735" s="85"/>
      <c r="BO735" s="85"/>
      <c r="BP735" s="85"/>
      <c r="BQ735" s="85"/>
      <c r="BR735" s="55">
        <f>BL735+BN735+BO735+BP735+BQ735</f>
        <v>20214</v>
      </c>
      <c r="BS735" s="55">
        <f>BM735+BQ735</f>
        <v>0</v>
      </c>
      <c r="BT735" s="55">
        <f>1500</f>
        <v>1500</v>
      </c>
      <c r="BU735" s="55">
        <v>510</v>
      </c>
      <c r="BV735" s="87"/>
      <c r="BW735" s="87"/>
      <c r="BX735" s="87"/>
      <c r="BY735" s="55">
        <f>BR735+BT735+BU735+BV735+BW735+BX735</f>
        <v>22224</v>
      </c>
      <c r="BZ735" s="55">
        <f>BS735+BX735</f>
        <v>0</v>
      </c>
      <c r="CA735" s="56">
        <v>873</v>
      </c>
      <c r="CB735" s="85"/>
      <c r="CC735" s="85"/>
      <c r="CD735" s="85"/>
      <c r="CE735" s="85"/>
      <c r="CF735" s="55">
        <f>BY735+CA735+CB735+CC735+CE735</f>
        <v>23097</v>
      </c>
      <c r="CG735" s="55">
        <f>BZ735+CE735</f>
        <v>0</v>
      </c>
      <c r="CH735" s="85"/>
      <c r="CI735" s="85"/>
      <c r="CJ735" s="56">
        <v>-458</v>
      </c>
      <c r="CK735" s="56"/>
      <c r="CL735" s="56"/>
      <c r="CM735" s="85"/>
      <c r="CN735" s="85"/>
      <c r="CO735" s="55">
        <f>CF735+CH735+CI735+CJ735+CM735+CN735</f>
        <v>22639</v>
      </c>
      <c r="CP735" s="55">
        <f>CG735+CN735</f>
        <v>0</v>
      </c>
      <c r="CQ735" s="55"/>
      <c r="CR735" s="85"/>
      <c r="CS735" s="85"/>
      <c r="CT735" s="85"/>
      <c r="CU735" s="85"/>
      <c r="CV735" s="85"/>
      <c r="CW735" s="55">
        <f>CO735+CQ735+CR735+CS735+CT735+CU735+CV735</f>
        <v>22639</v>
      </c>
      <c r="CX735" s="55">
        <f>CP735+CV735</f>
        <v>0</v>
      </c>
      <c r="CY735" s="55"/>
      <c r="CZ735" s="85"/>
      <c r="DA735" s="85"/>
      <c r="DB735" s="85"/>
      <c r="DC735" s="85"/>
      <c r="DD735" s="85"/>
      <c r="DE735" s="55">
        <f>CW735+CY735+CZ735+DA735+DB735+DC735+DD735</f>
        <v>22639</v>
      </c>
      <c r="DF735" s="55">
        <f>CX735+DD735</f>
        <v>0</v>
      </c>
    </row>
    <row r="736" spans="1:110" s="10" customFormat="1" ht="39.75" customHeight="1">
      <c r="A736" s="63" t="s">
        <v>365</v>
      </c>
      <c r="B736" s="64" t="s">
        <v>7</v>
      </c>
      <c r="C736" s="64" t="s">
        <v>139</v>
      </c>
      <c r="D736" s="65" t="s">
        <v>342</v>
      </c>
      <c r="E736" s="64"/>
      <c r="F736" s="55"/>
      <c r="G736" s="55"/>
      <c r="H736" s="55"/>
      <c r="I736" s="55"/>
      <c r="J736" s="55"/>
      <c r="K736" s="85"/>
      <c r="L736" s="85"/>
      <c r="M736" s="55"/>
      <c r="N736" s="55">
        <f t="shared" ref="N736:AL736" si="1137">N737</f>
        <v>4171</v>
      </c>
      <c r="O736" s="55">
        <f t="shared" si="1137"/>
        <v>4171</v>
      </c>
      <c r="P736" s="55">
        <f t="shared" si="1137"/>
        <v>0</v>
      </c>
      <c r="Q736" s="55">
        <f t="shared" si="1137"/>
        <v>4171</v>
      </c>
      <c r="R736" s="55">
        <f t="shared" si="1137"/>
        <v>0</v>
      </c>
      <c r="S736" s="55">
        <f t="shared" si="1137"/>
        <v>0</v>
      </c>
      <c r="T736" s="55">
        <f t="shared" si="1137"/>
        <v>4171</v>
      </c>
      <c r="U736" s="55">
        <f t="shared" si="1137"/>
        <v>4171</v>
      </c>
      <c r="V736" s="55">
        <f t="shared" si="1137"/>
        <v>0</v>
      </c>
      <c r="W736" s="55">
        <f t="shared" si="1137"/>
        <v>0</v>
      </c>
      <c r="X736" s="55">
        <f t="shared" si="1137"/>
        <v>4171</v>
      </c>
      <c r="Y736" s="55">
        <f t="shared" si="1137"/>
        <v>4171</v>
      </c>
      <c r="Z736" s="55">
        <f t="shared" si="1137"/>
        <v>0</v>
      </c>
      <c r="AA736" s="55">
        <f t="shared" si="1137"/>
        <v>4171</v>
      </c>
      <c r="AB736" s="55">
        <f t="shared" si="1137"/>
        <v>4171</v>
      </c>
      <c r="AC736" s="55">
        <f t="shared" si="1137"/>
        <v>0</v>
      </c>
      <c r="AD736" s="55">
        <f t="shared" si="1137"/>
        <v>0</v>
      </c>
      <c r="AE736" s="55"/>
      <c r="AF736" s="55">
        <f t="shared" si="1137"/>
        <v>4171</v>
      </c>
      <c r="AG736" s="55">
        <f t="shared" si="1137"/>
        <v>0</v>
      </c>
      <c r="AH736" s="55">
        <f t="shared" si="1137"/>
        <v>4171</v>
      </c>
      <c r="AI736" s="55">
        <f t="shared" si="1137"/>
        <v>0</v>
      </c>
      <c r="AJ736" s="55">
        <f t="shared" si="1137"/>
        <v>0</v>
      </c>
      <c r="AK736" s="55">
        <f t="shared" si="1137"/>
        <v>4171</v>
      </c>
      <c r="AL736" s="55">
        <f t="shared" si="1137"/>
        <v>0</v>
      </c>
      <c r="AM736" s="55">
        <f t="shared" ref="AM736:BS736" si="1138">AM737+AM738</f>
        <v>1293</v>
      </c>
      <c r="AN736" s="55">
        <f t="shared" si="1138"/>
        <v>5464</v>
      </c>
      <c r="AO736" s="55">
        <f t="shared" si="1138"/>
        <v>0</v>
      </c>
      <c r="AP736" s="55">
        <f t="shared" si="1138"/>
        <v>0</v>
      </c>
      <c r="AQ736" s="55">
        <f t="shared" si="1138"/>
        <v>5464</v>
      </c>
      <c r="AR736" s="55">
        <f t="shared" si="1138"/>
        <v>0</v>
      </c>
      <c r="AS736" s="55">
        <f t="shared" si="1138"/>
        <v>0</v>
      </c>
      <c r="AT736" s="55">
        <f t="shared" si="1138"/>
        <v>5464</v>
      </c>
      <c r="AU736" s="55">
        <f t="shared" si="1138"/>
        <v>0</v>
      </c>
      <c r="AV736" s="55">
        <f t="shared" si="1138"/>
        <v>0</v>
      </c>
      <c r="AW736" s="55">
        <f t="shared" si="1138"/>
        <v>0</v>
      </c>
      <c r="AX736" s="55">
        <f t="shared" si="1138"/>
        <v>0</v>
      </c>
      <c r="AY736" s="55">
        <f t="shared" si="1138"/>
        <v>5464</v>
      </c>
      <c r="AZ736" s="55">
        <f t="shared" si="1138"/>
        <v>0</v>
      </c>
      <c r="BA736" s="55">
        <f t="shared" si="1138"/>
        <v>0</v>
      </c>
      <c r="BB736" s="55">
        <f t="shared" si="1138"/>
        <v>0</v>
      </c>
      <c r="BC736" s="55">
        <f t="shared" si="1138"/>
        <v>0</v>
      </c>
      <c r="BD736" s="55">
        <f t="shared" si="1138"/>
        <v>0</v>
      </c>
      <c r="BE736" s="55">
        <f t="shared" si="1138"/>
        <v>5464</v>
      </c>
      <c r="BF736" s="55">
        <f t="shared" si="1138"/>
        <v>0</v>
      </c>
      <c r="BG736" s="55">
        <f t="shared" si="1138"/>
        <v>0</v>
      </c>
      <c r="BH736" s="55">
        <f t="shared" si="1138"/>
        <v>0</v>
      </c>
      <c r="BI736" s="55">
        <f t="shared" si="1138"/>
        <v>0</v>
      </c>
      <c r="BJ736" s="55">
        <f t="shared" si="1138"/>
        <v>0</v>
      </c>
      <c r="BK736" s="55">
        <f t="shared" si="1138"/>
        <v>0</v>
      </c>
      <c r="BL736" s="55">
        <f t="shared" si="1138"/>
        <v>5464</v>
      </c>
      <c r="BM736" s="55">
        <f t="shared" si="1138"/>
        <v>0</v>
      </c>
      <c r="BN736" s="55">
        <f t="shared" si="1138"/>
        <v>0</v>
      </c>
      <c r="BO736" s="55">
        <f t="shared" si="1138"/>
        <v>0</v>
      </c>
      <c r="BP736" s="55">
        <f t="shared" si="1138"/>
        <v>0</v>
      </c>
      <c r="BQ736" s="55">
        <f t="shared" si="1138"/>
        <v>0</v>
      </c>
      <c r="BR736" s="55">
        <f t="shared" si="1138"/>
        <v>5464</v>
      </c>
      <c r="BS736" s="55">
        <f t="shared" si="1138"/>
        <v>0</v>
      </c>
      <c r="BT736" s="55">
        <f t="shared" ref="BT736:DF736" si="1139">BT737+BT738</f>
        <v>-300</v>
      </c>
      <c r="BU736" s="55">
        <f>BU737+BU738</f>
        <v>0</v>
      </c>
      <c r="BV736" s="55">
        <f>BV737+BV738</f>
        <v>0</v>
      </c>
      <c r="BW736" s="55">
        <f>BW737+BW738</f>
        <v>0</v>
      </c>
      <c r="BX736" s="55">
        <f>BX737+BX738</f>
        <v>0</v>
      </c>
      <c r="BY736" s="55">
        <f t="shared" si="1139"/>
        <v>5164</v>
      </c>
      <c r="BZ736" s="55">
        <f t="shared" si="1139"/>
        <v>0</v>
      </c>
      <c r="CA736" s="55">
        <f t="shared" si="1139"/>
        <v>0</v>
      </c>
      <c r="CB736" s="55">
        <f t="shared" si="1139"/>
        <v>0</v>
      </c>
      <c r="CC736" s="55">
        <f t="shared" si="1139"/>
        <v>0</v>
      </c>
      <c r="CD736" s="55">
        <f>CD737+CD738</f>
        <v>0</v>
      </c>
      <c r="CE736" s="55">
        <f t="shared" si="1139"/>
        <v>0</v>
      </c>
      <c r="CF736" s="55">
        <f t="shared" si="1139"/>
        <v>5164</v>
      </c>
      <c r="CG736" s="55">
        <f t="shared" si="1139"/>
        <v>0</v>
      </c>
      <c r="CH736" s="55">
        <f t="shared" si="1139"/>
        <v>0</v>
      </c>
      <c r="CI736" s="55">
        <f t="shared" si="1139"/>
        <v>0</v>
      </c>
      <c r="CJ736" s="55">
        <f t="shared" si="1139"/>
        <v>-199</v>
      </c>
      <c r="CK736" s="55"/>
      <c r="CL736" s="55"/>
      <c r="CM736" s="55">
        <f t="shared" si="1139"/>
        <v>0</v>
      </c>
      <c r="CN736" s="55">
        <f t="shared" si="1139"/>
        <v>0</v>
      </c>
      <c r="CO736" s="55">
        <f t="shared" si="1139"/>
        <v>4965</v>
      </c>
      <c r="CP736" s="55">
        <f t="shared" si="1139"/>
        <v>0</v>
      </c>
      <c r="CQ736" s="55">
        <f t="shared" si="1139"/>
        <v>0</v>
      </c>
      <c r="CR736" s="55">
        <f t="shared" si="1139"/>
        <v>0</v>
      </c>
      <c r="CS736" s="55">
        <f t="shared" si="1139"/>
        <v>-89</v>
      </c>
      <c r="CT736" s="55">
        <f t="shared" si="1139"/>
        <v>0</v>
      </c>
      <c r="CU736" s="55">
        <f t="shared" si="1139"/>
        <v>0</v>
      </c>
      <c r="CV736" s="55">
        <f t="shared" si="1139"/>
        <v>0</v>
      </c>
      <c r="CW736" s="55">
        <f t="shared" si="1139"/>
        <v>4876</v>
      </c>
      <c r="CX736" s="55">
        <f t="shared" si="1139"/>
        <v>0</v>
      </c>
      <c r="CY736" s="55">
        <f t="shared" si="1139"/>
        <v>0</v>
      </c>
      <c r="CZ736" s="55">
        <f t="shared" si="1139"/>
        <v>0</v>
      </c>
      <c r="DA736" s="55">
        <f t="shared" si="1139"/>
        <v>0</v>
      </c>
      <c r="DB736" s="55">
        <f t="shared" si="1139"/>
        <v>0</v>
      </c>
      <c r="DC736" s="55">
        <f t="shared" si="1139"/>
        <v>0</v>
      </c>
      <c r="DD736" s="55">
        <f t="shared" si="1139"/>
        <v>0</v>
      </c>
      <c r="DE736" s="55">
        <f t="shared" si="1139"/>
        <v>4876</v>
      </c>
      <c r="DF736" s="55">
        <f t="shared" si="1139"/>
        <v>0</v>
      </c>
    </row>
    <row r="737" spans="1:110" s="10" customFormat="1" ht="24.75" hidden="1" customHeight="1">
      <c r="A737" s="63" t="s">
        <v>14</v>
      </c>
      <c r="B737" s="64" t="s">
        <v>7</v>
      </c>
      <c r="C737" s="64" t="s">
        <v>139</v>
      </c>
      <c r="D737" s="65" t="s">
        <v>342</v>
      </c>
      <c r="E737" s="64" t="s">
        <v>21</v>
      </c>
      <c r="F737" s="55"/>
      <c r="G737" s="55"/>
      <c r="H737" s="55"/>
      <c r="I737" s="55"/>
      <c r="J737" s="55"/>
      <c r="K737" s="85"/>
      <c r="L737" s="85"/>
      <c r="M737" s="55"/>
      <c r="N737" s="55">
        <f>O737-M737</f>
        <v>4171</v>
      </c>
      <c r="O737" s="55">
        <v>4171</v>
      </c>
      <c r="P737" s="55"/>
      <c r="Q737" s="55">
        <v>4171</v>
      </c>
      <c r="R737" s="85"/>
      <c r="S737" s="85"/>
      <c r="T737" s="55">
        <f>O737+R737</f>
        <v>4171</v>
      </c>
      <c r="U737" s="55">
        <f>Q737+S737</f>
        <v>4171</v>
      </c>
      <c r="V737" s="85"/>
      <c r="W737" s="85"/>
      <c r="X737" s="55">
        <f>T737+V737</f>
        <v>4171</v>
      </c>
      <c r="Y737" s="55">
        <f>U737+W737</f>
        <v>4171</v>
      </c>
      <c r="Z737" s="85"/>
      <c r="AA737" s="55">
        <f>X737+Z737</f>
        <v>4171</v>
      </c>
      <c r="AB737" s="55">
        <f>Y737</f>
        <v>4171</v>
      </c>
      <c r="AC737" s="85"/>
      <c r="AD737" s="85"/>
      <c r="AE737" s="85"/>
      <c r="AF737" s="55">
        <f>AA737+AC737</f>
        <v>4171</v>
      </c>
      <c r="AG737" s="85"/>
      <c r="AH737" s="55">
        <f>AB737</f>
        <v>4171</v>
      </c>
      <c r="AI737" s="85"/>
      <c r="AJ737" s="85"/>
      <c r="AK737" s="55">
        <f>AF737+AI737</f>
        <v>4171</v>
      </c>
      <c r="AL737" s="55">
        <f>AG737</f>
        <v>0</v>
      </c>
      <c r="AM737" s="55">
        <f>AN737-AK737</f>
        <v>-4171</v>
      </c>
      <c r="AN737" s="57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  <c r="BD737" s="85"/>
      <c r="BE737" s="85"/>
      <c r="BF737" s="85"/>
      <c r="BG737" s="86"/>
      <c r="BH737" s="86"/>
      <c r="BI737" s="86"/>
      <c r="BJ737" s="86"/>
      <c r="BK737" s="86"/>
      <c r="BL737" s="86"/>
      <c r="BM737" s="86"/>
      <c r="BN737" s="85"/>
      <c r="BO737" s="85"/>
      <c r="BP737" s="85"/>
      <c r="BQ737" s="85"/>
      <c r="BR737" s="85"/>
      <c r="BS737" s="85"/>
      <c r="BT737" s="87"/>
      <c r="BU737" s="87"/>
      <c r="BV737" s="87"/>
      <c r="BW737" s="87"/>
      <c r="BX737" s="87"/>
      <c r="BY737" s="87"/>
      <c r="BZ737" s="87"/>
      <c r="CA737" s="85"/>
      <c r="CB737" s="85"/>
      <c r="CC737" s="85"/>
      <c r="CD737" s="85"/>
      <c r="CE737" s="85"/>
      <c r="CF737" s="85"/>
      <c r="CG737" s="85"/>
      <c r="CH737" s="85"/>
      <c r="CI737" s="85"/>
      <c r="CJ737" s="85"/>
      <c r="CK737" s="85"/>
      <c r="CL737" s="85"/>
      <c r="CM737" s="85"/>
      <c r="CN737" s="85"/>
      <c r="CO737" s="85"/>
      <c r="CP737" s="85"/>
      <c r="CQ737" s="85"/>
      <c r="CR737" s="85"/>
      <c r="CS737" s="85"/>
      <c r="CT737" s="85"/>
      <c r="CU737" s="85"/>
      <c r="CV737" s="85"/>
      <c r="CW737" s="85"/>
      <c r="CX737" s="85"/>
      <c r="CY737" s="85"/>
      <c r="CZ737" s="85"/>
      <c r="DA737" s="85"/>
      <c r="DB737" s="85"/>
      <c r="DC737" s="85"/>
      <c r="DD737" s="85"/>
      <c r="DE737" s="85"/>
      <c r="DF737" s="85"/>
    </row>
    <row r="738" spans="1:110" s="10" customFormat="1" ht="54" customHeight="1">
      <c r="A738" s="63" t="s">
        <v>388</v>
      </c>
      <c r="B738" s="64" t="s">
        <v>7</v>
      </c>
      <c r="C738" s="64" t="s">
        <v>139</v>
      </c>
      <c r="D738" s="65" t="s">
        <v>389</v>
      </c>
      <c r="E738" s="64"/>
      <c r="F738" s="55"/>
      <c r="G738" s="55"/>
      <c r="H738" s="55"/>
      <c r="I738" s="55"/>
      <c r="J738" s="55"/>
      <c r="K738" s="85"/>
      <c r="L738" s="85"/>
      <c r="M738" s="55"/>
      <c r="N738" s="55"/>
      <c r="O738" s="55"/>
      <c r="P738" s="55"/>
      <c r="Q738" s="55"/>
      <c r="R738" s="85"/>
      <c r="S738" s="85"/>
      <c r="T738" s="55"/>
      <c r="U738" s="55"/>
      <c r="V738" s="85"/>
      <c r="W738" s="85"/>
      <c r="X738" s="55"/>
      <c r="Y738" s="55"/>
      <c r="Z738" s="85"/>
      <c r="AA738" s="55"/>
      <c r="AB738" s="55"/>
      <c r="AC738" s="85"/>
      <c r="AD738" s="85"/>
      <c r="AE738" s="85"/>
      <c r="AF738" s="55"/>
      <c r="AG738" s="85"/>
      <c r="AH738" s="55"/>
      <c r="AI738" s="85"/>
      <c r="AJ738" s="85"/>
      <c r="AK738" s="55"/>
      <c r="AL738" s="55"/>
      <c r="AM738" s="55">
        <f t="shared" ref="AM738:CX738" si="1140">AM739</f>
        <v>5464</v>
      </c>
      <c r="AN738" s="55">
        <f t="shared" si="1140"/>
        <v>5464</v>
      </c>
      <c r="AO738" s="55">
        <f t="shared" si="1140"/>
        <v>0</v>
      </c>
      <c r="AP738" s="55">
        <f t="shared" si="1140"/>
        <v>0</v>
      </c>
      <c r="AQ738" s="55">
        <f t="shared" si="1140"/>
        <v>5464</v>
      </c>
      <c r="AR738" s="55">
        <f t="shared" si="1140"/>
        <v>0</v>
      </c>
      <c r="AS738" s="55">
        <f t="shared" si="1140"/>
        <v>0</v>
      </c>
      <c r="AT738" s="55">
        <f t="shared" si="1140"/>
        <v>5464</v>
      </c>
      <c r="AU738" s="55">
        <f t="shared" si="1140"/>
        <v>0</v>
      </c>
      <c r="AV738" s="55">
        <f t="shared" si="1140"/>
        <v>0</v>
      </c>
      <c r="AW738" s="55">
        <f t="shared" si="1140"/>
        <v>0</v>
      </c>
      <c r="AX738" s="55">
        <f t="shared" si="1140"/>
        <v>0</v>
      </c>
      <c r="AY738" s="55">
        <f t="shared" si="1140"/>
        <v>5464</v>
      </c>
      <c r="AZ738" s="55">
        <f t="shared" si="1140"/>
        <v>0</v>
      </c>
      <c r="BA738" s="55">
        <f t="shared" si="1140"/>
        <v>0</v>
      </c>
      <c r="BB738" s="55">
        <f t="shared" si="1140"/>
        <v>0</v>
      </c>
      <c r="BC738" s="55">
        <f t="shared" si="1140"/>
        <v>0</v>
      </c>
      <c r="BD738" s="55">
        <f t="shared" si="1140"/>
        <v>0</v>
      </c>
      <c r="BE738" s="55">
        <f t="shared" si="1140"/>
        <v>5464</v>
      </c>
      <c r="BF738" s="55">
        <f t="shared" si="1140"/>
        <v>0</v>
      </c>
      <c r="BG738" s="55">
        <f t="shared" si="1140"/>
        <v>0</v>
      </c>
      <c r="BH738" s="55">
        <f t="shared" si="1140"/>
        <v>0</v>
      </c>
      <c r="BI738" s="55">
        <f t="shared" si="1140"/>
        <v>0</v>
      </c>
      <c r="BJ738" s="55">
        <f t="shared" si="1140"/>
        <v>0</v>
      </c>
      <c r="BK738" s="55">
        <f t="shared" si="1140"/>
        <v>0</v>
      </c>
      <c r="BL738" s="55">
        <f t="shared" si="1140"/>
        <v>5464</v>
      </c>
      <c r="BM738" s="55">
        <f t="shared" si="1140"/>
        <v>0</v>
      </c>
      <c r="BN738" s="55">
        <f t="shared" si="1140"/>
        <v>0</v>
      </c>
      <c r="BO738" s="55">
        <f t="shared" si="1140"/>
        <v>0</v>
      </c>
      <c r="BP738" s="55">
        <f t="shared" si="1140"/>
        <v>0</v>
      </c>
      <c r="BQ738" s="55">
        <f t="shared" si="1140"/>
        <v>0</v>
      </c>
      <c r="BR738" s="55">
        <f t="shared" si="1140"/>
        <v>5464</v>
      </c>
      <c r="BS738" s="55">
        <f t="shared" si="1140"/>
        <v>0</v>
      </c>
      <c r="BT738" s="55">
        <f t="shared" si="1140"/>
        <v>-300</v>
      </c>
      <c r="BU738" s="55">
        <f t="shared" si="1140"/>
        <v>0</v>
      </c>
      <c r="BV738" s="55">
        <f t="shared" si="1140"/>
        <v>0</v>
      </c>
      <c r="BW738" s="55">
        <f t="shared" si="1140"/>
        <v>0</v>
      </c>
      <c r="BX738" s="55">
        <f t="shared" si="1140"/>
        <v>0</v>
      </c>
      <c r="BY738" s="55">
        <f t="shared" si="1140"/>
        <v>5164</v>
      </c>
      <c r="BZ738" s="55">
        <f t="shared" si="1140"/>
        <v>0</v>
      </c>
      <c r="CA738" s="55">
        <f t="shared" si="1140"/>
        <v>0</v>
      </c>
      <c r="CB738" s="55">
        <f t="shared" si="1140"/>
        <v>0</v>
      </c>
      <c r="CC738" s="55">
        <f t="shared" si="1140"/>
        <v>0</v>
      </c>
      <c r="CD738" s="55">
        <f t="shared" si="1140"/>
        <v>0</v>
      </c>
      <c r="CE738" s="55">
        <f t="shared" si="1140"/>
        <v>0</v>
      </c>
      <c r="CF738" s="55">
        <f t="shared" si="1140"/>
        <v>5164</v>
      </c>
      <c r="CG738" s="55">
        <f t="shared" si="1140"/>
        <v>0</v>
      </c>
      <c r="CH738" s="55">
        <f t="shared" si="1140"/>
        <v>0</v>
      </c>
      <c r="CI738" s="55">
        <f t="shared" si="1140"/>
        <v>0</v>
      </c>
      <c r="CJ738" s="55">
        <f t="shared" si="1140"/>
        <v>-199</v>
      </c>
      <c r="CK738" s="55"/>
      <c r="CL738" s="55"/>
      <c r="CM738" s="55">
        <f t="shared" si="1140"/>
        <v>0</v>
      </c>
      <c r="CN738" s="55">
        <f t="shared" si="1140"/>
        <v>0</v>
      </c>
      <c r="CO738" s="55">
        <f t="shared" si="1140"/>
        <v>4965</v>
      </c>
      <c r="CP738" s="55">
        <f t="shared" si="1140"/>
        <v>0</v>
      </c>
      <c r="CQ738" s="55">
        <f t="shared" si="1140"/>
        <v>0</v>
      </c>
      <c r="CR738" s="55">
        <f t="shared" si="1140"/>
        <v>0</v>
      </c>
      <c r="CS738" s="55">
        <f t="shared" si="1140"/>
        <v>-89</v>
      </c>
      <c r="CT738" s="55">
        <f t="shared" si="1140"/>
        <v>0</v>
      </c>
      <c r="CU738" s="55">
        <f t="shared" si="1140"/>
        <v>0</v>
      </c>
      <c r="CV738" s="55">
        <f t="shared" si="1140"/>
        <v>0</v>
      </c>
      <c r="CW738" s="55">
        <f t="shared" si="1140"/>
        <v>4876</v>
      </c>
      <c r="CX738" s="55">
        <f t="shared" si="1140"/>
        <v>0</v>
      </c>
      <c r="CY738" s="55">
        <f t="shared" ref="CY738:DF738" si="1141">CY739</f>
        <v>0</v>
      </c>
      <c r="CZ738" s="55">
        <f t="shared" si="1141"/>
        <v>0</v>
      </c>
      <c r="DA738" s="55">
        <f t="shared" si="1141"/>
        <v>0</v>
      </c>
      <c r="DB738" s="55">
        <f t="shared" si="1141"/>
        <v>0</v>
      </c>
      <c r="DC738" s="55">
        <f t="shared" si="1141"/>
        <v>0</v>
      </c>
      <c r="DD738" s="55">
        <f t="shared" si="1141"/>
        <v>0</v>
      </c>
      <c r="DE738" s="55">
        <f t="shared" si="1141"/>
        <v>4876</v>
      </c>
      <c r="DF738" s="55">
        <f t="shared" si="1141"/>
        <v>0</v>
      </c>
    </row>
    <row r="739" spans="1:110" s="10" customFormat="1" ht="24.75" customHeight="1">
      <c r="A739" s="63" t="s">
        <v>14</v>
      </c>
      <c r="B739" s="64" t="s">
        <v>7</v>
      </c>
      <c r="C739" s="64" t="s">
        <v>139</v>
      </c>
      <c r="D739" s="65" t="s">
        <v>389</v>
      </c>
      <c r="E739" s="64" t="s">
        <v>21</v>
      </c>
      <c r="F739" s="55"/>
      <c r="G739" s="55"/>
      <c r="H739" s="55"/>
      <c r="I739" s="55"/>
      <c r="J739" s="55"/>
      <c r="K739" s="85"/>
      <c r="L739" s="85"/>
      <c r="M739" s="55"/>
      <c r="N739" s="55"/>
      <c r="O739" s="55"/>
      <c r="P739" s="55"/>
      <c r="Q739" s="55"/>
      <c r="R739" s="85"/>
      <c r="S739" s="85"/>
      <c r="T739" s="55"/>
      <c r="U739" s="55"/>
      <c r="V739" s="85"/>
      <c r="W739" s="85"/>
      <c r="X739" s="55"/>
      <c r="Y739" s="55"/>
      <c r="Z739" s="85"/>
      <c r="AA739" s="55"/>
      <c r="AB739" s="55"/>
      <c r="AC739" s="85"/>
      <c r="AD739" s="85"/>
      <c r="AE739" s="85"/>
      <c r="AF739" s="55"/>
      <c r="AG739" s="85"/>
      <c r="AH739" s="55"/>
      <c r="AI739" s="85"/>
      <c r="AJ739" s="85"/>
      <c r="AK739" s="55"/>
      <c r="AL739" s="55"/>
      <c r="AM739" s="55">
        <f>AN739-AK739</f>
        <v>5464</v>
      </c>
      <c r="AN739" s="55">
        <v>5464</v>
      </c>
      <c r="AO739" s="85"/>
      <c r="AP739" s="85"/>
      <c r="AQ739" s="55">
        <f>AN739+AP739</f>
        <v>5464</v>
      </c>
      <c r="AR739" s="55">
        <f>AO739</f>
        <v>0</v>
      </c>
      <c r="AS739" s="85"/>
      <c r="AT739" s="55">
        <f>AQ739+AS739</f>
        <v>5464</v>
      </c>
      <c r="AU739" s="56">
        <f>AR739</f>
        <v>0</v>
      </c>
      <c r="AV739" s="85"/>
      <c r="AW739" s="85"/>
      <c r="AX739" s="85"/>
      <c r="AY739" s="55">
        <f>AT739+AV739+AW739+AX739</f>
        <v>5464</v>
      </c>
      <c r="AZ739" s="55">
        <f>AU739+AX739</f>
        <v>0</v>
      </c>
      <c r="BA739" s="85"/>
      <c r="BB739" s="85"/>
      <c r="BC739" s="85"/>
      <c r="BD739" s="85"/>
      <c r="BE739" s="55">
        <f>AY739+BA739+BB739+BC739+BD739</f>
        <v>5464</v>
      </c>
      <c r="BF739" s="55">
        <f>AZ739+BD739</f>
        <v>0</v>
      </c>
      <c r="BG739" s="55"/>
      <c r="BH739" s="55"/>
      <c r="BI739" s="86"/>
      <c r="BJ739" s="86"/>
      <c r="BK739" s="86"/>
      <c r="BL739" s="55">
        <f>BE739+BG739+BH739+BI739+BJ739+BK739</f>
        <v>5464</v>
      </c>
      <c r="BM739" s="55">
        <f>BF739+BK739</f>
        <v>0</v>
      </c>
      <c r="BN739" s="85"/>
      <c r="BO739" s="85"/>
      <c r="BP739" s="85"/>
      <c r="BQ739" s="85"/>
      <c r="BR739" s="55">
        <f>BL739+BN739+BO739+BP739+BQ739</f>
        <v>5464</v>
      </c>
      <c r="BS739" s="55">
        <f>BM739+BQ739</f>
        <v>0</v>
      </c>
      <c r="BT739" s="55">
        <v>-300</v>
      </c>
      <c r="BU739" s="87"/>
      <c r="BV739" s="87"/>
      <c r="BW739" s="87"/>
      <c r="BX739" s="87"/>
      <c r="BY739" s="55">
        <f>BR739+BT739+BU739+BV739+BW739+BX739</f>
        <v>5164</v>
      </c>
      <c r="BZ739" s="55">
        <f>BS739+BX739</f>
        <v>0</v>
      </c>
      <c r="CA739" s="85"/>
      <c r="CB739" s="85"/>
      <c r="CC739" s="85"/>
      <c r="CD739" s="85"/>
      <c r="CE739" s="85"/>
      <c r="CF739" s="55">
        <f>BY739+CA739+CB739+CC739+CE739</f>
        <v>5164</v>
      </c>
      <c r="CG739" s="55">
        <f>BZ739+CE739</f>
        <v>0</v>
      </c>
      <c r="CH739" s="85"/>
      <c r="CI739" s="85"/>
      <c r="CJ739" s="56">
        <v>-199</v>
      </c>
      <c r="CK739" s="56"/>
      <c r="CL739" s="56"/>
      <c r="CM739" s="85"/>
      <c r="CN739" s="85"/>
      <c r="CO739" s="55">
        <f>CF739+CH739+CI739+CJ739+CM739+CN739</f>
        <v>4965</v>
      </c>
      <c r="CP739" s="55">
        <f>CG739+CN739</f>
        <v>0</v>
      </c>
      <c r="CQ739" s="55"/>
      <c r="CR739" s="85"/>
      <c r="CS739" s="56">
        <v>-89</v>
      </c>
      <c r="CT739" s="85"/>
      <c r="CU739" s="85"/>
      <c r="CV739" s="85"/>
      <c r="CW739" s="55">
        <f>CO739+CQ739+CR739+CS739+CT739+CU739+CV739</f>
        <v>4876</v>
      </c>
      <c r="CX739" s="55">
        <f>CP739+CV739</f>
        <v>0</v>
      </c>
      <c r="CY739" s="55"/>
      <c r="CZ739" s="85"/>
      <c r="DA739" s="85"/>
      <c r="DB739" s="85"/>
      <c r="DC739" s="85"/>
      <c r="DD739" s="85"/>
      <c r="DE739" s="55">
        <f>CW739+CY739+CZ739+DA739+DB739+DC739+DD739</f>
        <v>4876</v>
      </c>
      <c r="DF739" s="55">
        <f>CX739+DD739</f>
        <v>0</v>
      </c>
    </row>
    <row r="740" spans="1:110" s="10" customFormat="1" ht="33.75" hidden="1">
      <c r="A740" s="63" t="s">
        <v>589</v>
      </c>
      <c r="B740" s="64" t="s">
        <v>7</v>
      </c>
      <c r="C740" s="64" t="s">
        <v>139</v>
      </c>
      <c r="D740" s="65" t="s">
        <v>339</v>
      </c>
      <c r="E740" s="64"/>
      <c r="F740" s="55"/>
      <c r="G740" s="55"/>
      <c r="H740" s="55"/>
      <c r="I740" s="55"/>
      <c r="J740" s="55"/>
      <c r="K740" s="85"/>
      <c r="L740" s="85"/>
      <c r="M740" s="55"/>
      <c r="N740" s="55">
        <f t="shared" ref="N740:AH740" si="1142">N741</f>
        <v>7705</v>
      </c>
      <c r="O740" s="55">
        <f t="shared" si="1142"/>
        <v>7705</v>
      </c>
      <c r="P740" s="55">
        <f t="shared" si="1142"/>
        <v>0</v>
      </c>
      <c r="Q740" s="55">
        <f t="shared" si="1142"/>
        <v>7705</v>
      </c>
      <c r="R740" s="55">
        <f t="shared" si="1142"/>
        <v>0</v>
      </c>
      <c r="S740" s="55">
        <f t="shared" si="1142"/>
        <v>0</v>
      </c>
      <c r="T740" s="55">
        <f t="shared" si="1142"/>
        <v>7705</v>
      </c>
      <c r="U740" s="55">
        <f t="shared" si="1142"/>
        <v>7705</v>
      </c>
      <c r="V740" s="55">
        <f t="shared" si="1142"/>
        <v>0</v>
      </c>
      <c r="W740" s="55">
        <f t="shared" si="1142"/>
        <v>0</v>
      </c>
      <c r="X740" s="55">
        <f t="shared" si="1142"/>
        <v>7705</v>
      </c>
      <c r="Y740" s="55">
        <f t="shared" si="1142"/>
        <v>7705</v>
      </c>
      <c r="Z740" s="55">
        <f t="shared" si="1142"/>
        <v>0</v>
      </c>
      <c r="AA740" s="55">
        <f t="shared" si="1142"/>
        <v>7705</v>
      </c>
      <c r="AB740" s="55">
        <f t="shared" si="1142"/>
        <v>7705</v>
      </c>
      <c r="AC740" s="55">
        <f t="shared" si="1142"/>
        <v>-7705</v>
      </c>
      <c r="AD740" s="55">
        <f t="shared" si="1142"/>
        <v>0</v>
      </c>
      <c r="AE740" s="55">
        <f t="shared" si="1142"/>
        <v>-7705</v>
      </c>
      <c r="AF740" s="55">
        <f t="shared" si="1142"/>
        <v>0</v>
      </c>
      <c r="AG740" s="55">
        <f t="shared" si="1142"/>
        <v>0</v>
      </c>
      <c r="AH740" s="55">
        <f t="shared" si="1142"/>
        <v>0</v>
      </c>
      <c r="AI740" s="85"/>
      <c r="AJ740" s="85"/>
      <c r="AK740" s="87"/>
      <c r="AL740" s="87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  <c r="BD740" s="85"/>
      <c r="BE740" s="85"/>
      <c r="BF740" s="85"/>
      <c r="BG740" s="86"/>
      <c r="BH740" s="86"/>
      <c r="BI740" s="86"/>
      <c r="BJ740" s="86"/>
      <c r="BK740" s="86"/>
      <c r="BL740" s="86"/>
      <c r="BM740" s="86"/>
      <c r="BN740" s="85"/>
      <c r="BO740" s="85"/>
      <c r="BP740" s="85"/>
      <c r="BQ740" s="85"/>
      <c r="BR740" s="85"/>
      <c r="BS740" s="85"/>
      <c r="BT740" s="87"/>
      <c r="BU740" s="87"/>
      <c r="BV740" s="87"/>
      <c r="BW740" s="87"/>
      <c r="BX740" s="87"/>
      <c r="BY740" s="87"/>
      <c r="BZ740" s="87"/>
      <c r="CA740" s="85"/>
      <c r="CB740" s="85"/>
      <c r="CC740" s="85"/>
      <c r="CD740" s="85"/>
      <c r="CE740" s="85"/>
      <c r="CF740" s="85"/>
      <c r="CG740" s="85"/>
      <c r="CH740" s="85"/>
      <c r="CI740" s="85"/>
      <c r="CJ740" s="85"/>
      <c r="CK740" s="85"/>
      <c r="CL740" s="85"/>
      <c r="CM740" s="85"/>
      <c r="CN740" s="85"/>
      <c r="CO740" s="85"/>
      <c r="CP740" s="85"/>
      <c r="CQ740" s="85"/>
      <c r="CR740" s="85"/>
      <c r="CS740" s="85"/>
      <c r="CT740" s="85"/>
      <c r="CU740" s="85"/>
      <c r="CV740" s="85"/>
      <c r="CW740" s="85"/>
      <c r="CX740" s="85"/>
      <c r="CY740" s="85"/>
      <c r="CZ740" s="85"/>
      <c r="DA740" s="85"/>
      <c r="DB740" s="85"/>
      <c r="DC740" s="85"/>
      <c r="DD740" s="85"/>
      <c r="DE740" s="85"/>
      <c r="DF740" s="85"/>
    </row>
    <row r="741" spans="1:110" s="10" customFormat="1" ht="18.75" hidden="1">
      <c r="A741" s="63" t="s">
        <v>14</v>
      </c>
      <c r="B741" s="64" t="s">
        <v>7</v>
      </c>
      <c r="C741" s="64" t="s">
        <v>139</v>
      </c>
      <c r="D741" s="65" t="s">
        <v>339</v>
      </c>
      <c r="E741" s="64" t="s">
        <v>21</v>
      </c>
      <c r="F741" s="55"/>
      <c r="G741" s="55"/>
      <c r="H741" s="55"/>
      <c r="I741" s="55"/>
      <c r="J741" s="55"/>
      <c r="K741" s="85"/>
      <c r="L741" s="85"/>
      <c r="M741" s="55"/>
      <c r="N741" s="55">
        <f>O741-M741</f>
        <v>7705</v>
      </c>
      <c r="O741" s="55">
        <v>7705</v>
      </c>
      <c r="P741" s="55"/>
      <c r="Q741" s="55">
        <v>7705</v>
      </c>
      <c r="R741" s="85"/>
      <c r="S741" s="85"/>
      <c r="T741" s="55">
        <f>O741+R741</f>
        <v>7705</v>
      </c>
      <c r="U741" s="55">
        <f>Q741+S741</f>
        <v>7705</v>
      </c>
      <c r="V741" s="85"/>
      <c r="W741" s="85"/>
      <c r="X741" s="55">
        <f>T741+V741</f>
        <v>7705</v>
      </c>
      <c r="Y741" s="55">
        <f>U741+W741</f>
        <v>7705</v>
      </c>
      <c r="Z741" s="85"/>
      <c r="AA741" s="55">
        <f>X741+Z741</f>
        <v>7705</v>
      </c>
      <c r="AB741" s="55">
        <f>Y741</f>
        <v>7705</v>
      </c>
      <c r="AC741" s="85">
        <v>-7705</v>
      </c>
      <c r="AD741" s="85"/>
      <c r="AE741" s="85">
        <v>-7705</v>
      </c>
      <c r="AF741" s="55">
        <f>AA741+AC741</f>
        <v>0</v>
      </c>
      <c r="AG741" s="85"/>
      <c r="AH741" s="55">
        <f>AB741+AE741</f>
        <v>0</v>
      </c>
      <c r="AI741" s="85"/>
      <c r="AJ741" s="85"/>
      <c r="AK741" s="87"/>
      <c r="AL741" s="87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6"/>
      <c r="BH741" s="86"/>
      <c r="BI741" s="86"/>
      <c r="BJ741" s="86"/>
      <c r="BK741" s="86"/>
      <c r="BL741" s="86"/>
      <c r="BM741" s="86"/>
      <c r="BN741" s="85"/>
      <c r="BO741" s="85"/>
      <c r="BP741" s="85"/>
      <c r="BQ741" s="85"/>
      <c r="BR741" s="85"/>
      <c r="BS741" s="85"/>
      <c r="BT741" s="87"/>
      <c r="BU741" s="87"/>
      <c r="BV741" s="87"/>
      <c r="BW741" s="87"/>
      <c r="BX741" s="87"/>
      <c r="BY741" s="87"/>
      <c r="BZ741" s="87"/>
      <c r="CA741" s="85"/>
      <c r="CB741" s="85"/>
      <c r="CC741" s="85"/>
      <c r="CD741" s="85"/>
      <c r="CE741" s="85"/>
      <c r="CF741" s="85"/>
      <c r="CG741" s="85"/>
      <c r="CH741" s="85"/>
      <c r="CI741" s="85"/>
      <c r="CJ741" s="85"/>
      <c r="CK741" s="85"/>
      <c r="CL741" s="85"/>
      <c r="CM741" s="85"/>
      <c r="CN741" s="85"/>
      <c r="CO741" s="85"/>
      <c r="CP741" s="85"/>
      <c r="CQ741" s="85"/>
      <c r="CR741" s="85"/>
      <c r="CS741" s="85"/>
      <c r="CT741" s="85"/>
      <c r="CU741" s="85"/>
      <c r="CV741" s="85"/>
      <c r="CW741" s="85"/>
      <c r="CX741" s="85"/>
      <c r="CY741" s="85"/>
      <c r="CZ741" s="85"/>
      <c r="DA741" s="85"/>
      <c r="DB741" s="85"/>
      <c r="DC741" s="85"/>
      <c r="DD741" s="85"/>
      <c r="DE741" s="85"/>
      <c r="DF741" s="85"/>
    </row>
    <row r="742" spans="1:110" s="19" customFormat="1">
      <c r="A742" s="95"/>
      <c r="B742" s="143"/>
      <c r="C742" s="143"/>
      <c r="D742" s="144"/>
      <c r="E742" s="143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1"/>
      <c r="S742" s="141"/>
      <c r="T742" s="141"/>
      <c r="U742" s="141"/>
      <c r="V742" s="141"/>
      <c r="W742" s="141"/>
      <c r="X742" s="141"/>
      <c r="Y742" s="141"/>
      <c r="Z742" s="141"/>
      <c r="AA742" s="141"/>
      <c r="AB742" s="141"/>
      <c r="AC742" s="141"/>
      <c r="AD742" s="141"/>
      <c r="AE742" s="141"/>
      <c r="AF742" s="141"/>
      <c r="AG742" s="141"/>
      <c r="AH742" s="141"/>
      <c r="AI742" s="141"/>
      <c r="AJ742" s="141"/>
      <c r="AK742" s="140"/>
      <c r="AL742" s="140"/>
      <c r="AM742" s="141"/>
      <c r="AN742" s="141"/>
      <c r="AO742" s="141"/>
      <c r="AP742" s="141"/>
      <c r="AQ742" s="141"/>
      <c r="AR742" s="141"/>
      <c r="AS742" s="141"/>
      <c r="AT742" s="141"/>
      <c r="AU742" s="141"/>
      <c r="AV742" s="141"/>
      <c r="AW742" s="141"/>
      <c r="AX742" s="141"/>
      <c r="AY742" s="141"/>
      <c r="AZ742" s="141"/>
      <c r="BA742" s="141"/>
      <c r="BB742" s="141"/>
      <c r="BC742" s="141"/>
      <c r="BD742" s="141"/>
      <c r="BE742" s="141"/>
      <c r="BF742" s="141"/>
      <c r="BG742" s="142"/>
      <c r="BH742" s="142"/>
      <c r="BI742" s="142"/>
      <c r="BJ742" s="142"/>
      <c r="BK742" s="142"/>
      <c r="BL742" s="142"/>
      <c r="BM742" s="142"/>
      <c r="BN742" s="141"/>
      <c r="BO742" s="141"/>
      <c r="BP742" s="141"/>
      <c r="BQ742" s="141"/>
      <c r="BR742" s="141"/>
      <c r="BS742" s="141"/>
      <c r="BT742" s="140"/>
      <c r="BU742" s="140"/>
      <c r="BV742" s="140"/>
      <c r="BW742" s="140"/>
      <c r="BX742" s="140"/>
      <c r="BY742" s="140"/>
      <c r="BZ742" s="140"/>
      <c r="CA742" s="141"/>
      <c r="CB742" s="141"/>
      <c r="CC742" s="141"/>
      <c r="CD742" s="141"/>
      <c r="CE742" s="141"/>
      <c r="CF742" s="141"/>
      <c r="CG742" s="141"/>
      <c r="CH742" s="141"/>
      <c r="CI742" s="141"/>
      <c r="CJ742" s="141"/>
      <c r="CK742" s="141"/>
      <c r="CL742" s="141"/>
      <c r="CM742" s="141"/>
      <c r="CN742" s="141"/>
      <c r="CO742" s="141"/>
      <c r="CP742" s="141"/>
      <c r="CQ742" s="141"/>
      <c r="CR742" s="141"/>
      <c r="CS742" s="141"/>
      <c r="CT742" s="141"/>
      <c r="CU742" s="141"/>
      <c r="CV742" s="141"/>
      <c r="CW742" s="141"/>
      <c r="CX742" s="141"/>
      <c r="CY742" s="141"/>
      <c r="CZ742" s="141"/>
      <c r="DA742" s="141"/>
      <c r="DB742" s="141"/>
      <c r="DC742" s="141"/>
      <c r="DD742" s="141"/>
      <c r="DE742" s="141"/>
      <c r="DF742" s="141"/>
    </row>
    <row r="743" spans="1:110" s="19" customFormat="1" ht="22.5" customHeight="1">
      <c r="A743" s="49" t="s">
        <v>497</v>
      </c>
      <c r="B743" s="50" t="s">
        <v>7</v>
      </c>
      <c r="C743" s="50" t="s">
        <v>142</v>
      </c>
      <c r="D743" s="144"/>
      <c r="E743" s="143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1"/>
      <c r="S743" s="141"/>
      <c r="T743" s="141"/>
      <c r="U743" s="141"/>
      <c r="V743" s="141"/>
      <c r="W743" s="141"/>
      <c r="X743" s="141"/>
      <c r="Y743" s="141"/>
      <c r="Z743" s="141"/>
      <c r="AA743" s="141"/>
      <c r="AB743" s="141"/>
      <c r="AC743" s="141"/>
      <c r="AD743" s="141"/>
      <c r="AE743" s="141"/>
      <c r="AF743" s="141"/>
      <c r="AG743" s="141"/>
      <c r="AH743" s="141"/>
      <c r="AI743" s="141"/>
      <c r="AJ743" s="141"/>
      <c r="AK743" s="140"/>
      <c r="AL743" s="140"/>
      <c r="AM743" s="52">
        <f t="shared" ref="AM743:AU743" si="1143">AM749</f>
        <v>87590</v>
      </c>
      <c r="AN743" s="52">
        <f t="shared" si="1143"/>
        <v>87590</v>
      </c>
      <c r="AO743" s="52">
        <f t="shared" si="1143"/>
        <v>87590</v>
      </c>
      <c r="AP743" s="52">
        <f t="shared" si="1143"/>
        <v>0</v>
      </c>
      <c r="AQ743" s="52">
        <f t="shared" si="1143"/>
        <v>87590</v>
      </c>
      <c r="AR743" s="52">
        <f t="shared" si="1143"/>
        <v>87590</v>
      </c>
      <c r="AS743" s="52">
        <f t="shared" si="1143"/>
        <v>0</v>
      </c>
      <c r="AT743" s="52">
        <f t="shared" si="1143"/>
        <v>87590</v>
      </c>
      <c r="AU743" s="52">
        <f t="shared" si="1143"/>
        <v>87590</v>
      </c>
      <c r="AV743" s="52">
        <f>AV744+AV749</f>
        <v>0</v>
      </c>
      <c r="AW743" s="52">
        <f>AW744+AW749</f>
        <v>0</v>
      </c>
      <c r="AX743" s="52">
        <f>AX744+AX749</f>
        <v>28423</v>
      </c>
      <c r="AY743" s="52">
        <f>AY744+AY749</f>
        <v>116013</v>
      </c>
      <c r="AZ743" s="52">
        <f>AZ744+AZ749</f>
        <v>116013</v>
      </c>
      <c r="BA743" s="52">
        <f t="shared" ref="BA743:BF743" si="1144">BA744+BA749</f>
        <v>0</v>
      </c>
      <c r="BB743" s="52">
        <f t="shared" si="1144"/>
        <v>0</v>
      </c>
      <c r="BC743" s="52">
        <f t="shared" si="1144"/>
        <v>0</v>
      </c>
      <c r="BD743" s="52">
        <f t="shared" si="1144"/>
        <v>0</v>
      </c>
      <c r="BE743" s="52">
        <f t="shared" si="1144"/>
        <v>116013</v>
      </c>
      <c r="BF743" s="52">
        <f t="shared" si="1144"/>
        <v>116013</v>
      </c>
      <c r="BG743" s="52">
        <f t="shared" ref="BG743:BM743" si="1145">BG744+BG749</f>
        <v>0</v>
      </c>
      <c r="BH743" s="52">
        <f t="shared" si="1145"/>
        <v>0</v>
      </c>
      <c r="BI743" s="52">
        <f t="shared" si="1145"/>
        <v>0</v>
      </c>
      <c r="BJ743" s="52">
        <f t="shared" si="1145"/>
        <v>0</v>
      </c>
      <c r="BK743" s="52">
        <f t="shared" si="1145"/>
        <v>0</v>
      </c>
      <c r="BL743" s="52">
        <f t="shared" si="1145"/>
        <v>116013</v>
      </c>
      <c r="BM743" s="52">
        <f t="shared" si="1145"/>
        <v>116013</v>
      </c>
      <c r="BN743" s="52">
        <f t="shared" ref="BN743:BS743" si="1146">BN744+BN749</f>
        <v>0</v>
      </c>
      <c r="BO743" s="52">
        <f t="shared" si="1146"/>
        <v>0</v>
      </c>
      <c r="BP743" s="52">
        <f t="shared" si="1146"/>
        <v>0</v>
      </c>
      <c r="BQ743" s="52">
        <f t="shared" si="1146"/>
        <v>-13884</v>
      </c>
      <c r="BR743" s="52">
        <f t="shared" si="1146"/>
        <v>102129</v>
      </c>
      <c r="BS743" s="52">
        <f t="shared" si="1146"/>
        <v>102129</v>
      </c>
      <c r="BT743" s="52">
        <f t="shared" ref="BT743:BZ743" si="1147">BT744+BT749</f>
        <v>0</v>
      </c>
      <c r="BU743" s="52">
        <f>BU744+BU749</f>
        <v>0</v>
      </c>
      <c r="BV743" s="52">
        <f>BV744+BV749</f>
        <v>0</v>
      </c>
      <c r="BW743" s="52">
        <f>BW744+BW749</f>
        <v>0</v>
      </c>
      <c r="BX743" s="52">
        <f>BX744+BX749</f>
        <v>62839</v>
      </c>
      <c r="BY743" s="52">
        <f t="shared" si="1147"/>
        <v>164968</v>
      </c>
      <c r="BZ743" s="52">
        <f t="shared" si="1147"/>
        <v>164968</v>
      </c>
      <c r="CA743" s="52">
        <f t="shared" ref="CA743:CG743" si="1148">CA744+CA749</f>
        <v>0</v>
      </c>
      <c r="CB743" s="52">
        <f t="shared" si="1148"/>
        <v>0</v>
      </c>
      <c r="CC743" s="52">
        <f t="shared" si="1148"/>
        <v>0</v>
      </c>
      <c r="CD743" s="52">
        <f>CD744+CD749</f>
        <v>0</v>
      </c>
      <c r="CE743" s="52">
        <f t="shared" si="1148"/>
        <v>0</v>
      </c>
      <c r="CF743" s="52">
        <f t="shared" si="1148"/>
        <v>164968</v>
      </c>
      <c r="CG743" s="52">
        <f t="shared" si="1148"/>
        <v>164968</v>
      </c>
      <c r="CH743" s="52">
        <f t="shared" ref="CH743:CP743" si="1149">CH744+CH749</f>
        <v>0</v>
      </c>
      <c r="CI743" s="52">
        <f t="shared" si="1149"/>
        <v>0</v>
      </c>
      <c r="CJ743" s="52">
        <f t="shared" si="1149"/>
        <v>0</v>
      </c>
      <c r="CK743" s="52"/>
      <c r="CL743" s="52"/>
      <c r="CM743" s="52">
        <f t="shared" si="1149"/>
        <v>0</v>
      </c>
      <c r="CN743" s="52">
        <f t="shared" si="1149"/>
        <v>8154</v>
      </c>
      <c r="CO743" s="52">
        <f t="shared" si="1149"/>
        <v>173122</v>
      </c>
      <c r="CP743" s="52">
        <f t="shared" si="1149"/>
        <v>173122</v>
      </c>
      <c r="CQ743" s="52">
        <f t="shared" ref="CQ743:CX743" si="1150">CQ744+CQ749</f>
        <v>0</v>
      </c>
      <c r="CR743" s="52">
        <f t="shared" si="1150"/>
        <v>0</v>
      </c>
      <c r="CS743" s="52">
        <f t="shared" si="1150"/>
        <v>0</v>
      </c>
      <c r="CT743" s="52">
        <f t="shared" si="1150"/>
        <v>0</v>
      </c>
      <c r="CU743" s="52">
        <f t="shared" si="1150"/>
        <v>0</v>
      </c>
      <c r="CV743" s="52">
        <f t="shared" si="1150"/>
        <v>0</v>
      </c>
      <c r="CW743" s="52">
        <f t="shared" si="1150"/>
        <v>173122</v>
      </c>
      <c r="CX743" s="52">
        <f t="shared" si="1150"/>
        <v>173122</v>
      </c>
      <c r="CY743" s="52">
        <f t="shared" ref="CY743:DF743" si="1151">CY744+CY749</f>
        <v>0</v>
      </c>
      <c r="CZ743" s="52">
        <f t="shared" si="1151"/>
        <v>0</v>
      </c>
      <c r="DA743" s="52">
        <f t="shared" si="1151"/>
        <v>0</v>
      </c>
      <c r="DB743" s="52">
        <f t="shared" si="1151"/>
        <v>0</v>
      </c>
      <c r="DC743" s="52">
        <f t="shared" si="1151"/>
        <v>0</v>
      </c>
      <c r="DD743" s="52">
        <f t="shared" si="1151"/>
        <v>-83</v>
      </c>
      <c r="DE743" s="52">
        <f t="shared" si="1151"/>
        <v>173039</v>
      </c>
      <c r="DF743" s="52">
        <f t="shared" si="1151"/>
        <v>173039</v>
      </c>
    </row>
    <row r="744" spans="1:110" s="19" customFormat="1" ht="22.5" customHeight="1">
      <c r="A744" s="63" t="s">
        <v>12</v>
      </c>
      <c r="B744" s="64" t="s">
        <v>7</v>
      </c>
      <c r="C744" s="64" t="s">
        <v>142</v>
      </c>
      <c r="D744" s="112" t="s">
        <v>123</v>
      </c>
      <c r="E744" s="64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1"/>
      <c r="S744" s="141"/>
      <c r="T744" s="141"/>
      <c r="U744" s="141"/>
      <c r="V744" s="141"/>
      <c r="W744" s="141"/>
      <c r="X744" s="141"/>
      <c r="Y744" s="141"/>
      <c r="Z744" s="141"/>
      <c r="AA744" s="141"/>
      <c r="AB744" s="141"/>
      <c r="AC744" s="141"/>
      <c r="AD744" s="141"/>
      <c r="AE744" s="141"/>
      <c r="AF744" s="141"/>
      <c r="AG744" s="141"/>
      <c r="AH744" s="141"/>
      <c r="AI744" s="141"/>
      <c r="AJ744" s="141"/>
      <c r="AK744" s="140"/>
      <c r="AL744" s="140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>
        <f t="shared" ref="AV744:BK745" si="1152">AV745</f>
        <v>0</v>
      </c>
      <c r="AW744" s="52">
        <f t="shared" si="1152"/>
        <v>0</v>
      </c>
      <c r="AX744" s="55">
        <f t="shared" si="1152"/>
        <v>2399</v>
      </c>
      <c r="AY744" s="55">
        <f t="shared" si="1152"/>
        <v>2399</v>
      </c>
      <c r="AZ744" s="55">
        <f t="shared" si="1152"/>
        <v>2399</v>
      </c>
      <c r="BA744" s="55">
        <f t="shared" si="1152"/>
        <v>0</v>
      </c>
      <c r="BB744" s="55">
        <f t="shared" si="1152"/>
        <v>0</v>
      </c>
      <c r="BC744" s="55">
        <f t="shared" si="1152"/>
        <v>0</v>
      </c>
      <c r="BD744" s="55">
        <f t="shared" si="1152"/>
        <v>0</v>
      </c>
      <c r="BE744" s="55">
        <f t="shared" si="1152"/>
        <v>2399</v>
      </c>
      <c r="BF744" s="55">
        <f t="shared" si="1152"/>
        <v>2399</v>
      </c>
      <c r="BG744" s="55">
        <f t="shared" si="1152"/>
        <v>0</v>
      </c>
      <c r="BH744" s="55">
        <f t="shared" si="1152"/>
        <v>0</v>
      </c>
      <c r="BI744" s="55">
        <f t="shared" si="1152"/>
        <v>0</v>
      </c>
      <c r="BJ744" s="55">
        <f t="shared" si="1152"/>
        <v>0</v>
      </c>
      <c r="BK744" s="55">
        <f t="shared" si="1152"/>
        <v>0</v>
      </c>
      <c r="BL744" s="55">
        <f t="shared" ref="BG744:BS745" si="1153">BL745</f>
        <v>2399</v>
      </c>
      <c r="BM744" s="55">
        <f t="shared" si="1153"/>
        <v>2399</v>
      </c>
      <c r="BN744" s="55">
        <f t="shared" si="1153"/>
        <v>0</v>
      </c>
      <c r="BO744" s="55">
        <f t="shared" si="1153"/>
        <v>0</v>
      </c>
      <c r="BP744" s="55">
        <f t="shared" si="1153"/>
        <v>0</v>
      </c>
      <c r="BQ744" s="55">
        <f t="shared" si="1153"/>
        <v>0</v>
      </c>
      <c r="BR744" s="55">
        <f t="shared" si="1153"/>
        <v>2399</v>
      </c>
      <c r="BS744" s="55">
        <f t="shared" si="1153"/>
        <v>2399</v>
      </c>
      <c r="BT744" s="55">
        <f>BT745+BT747</f>
        <v>0</v>
      </c>
      <c r="BU744" s="55">
        <f t="shared" ref="BU744:BZ744" si="1154">BU745+BU747</f>
        <v>0</v>
      </c>
      <c r="BV744" s="55">
        <f t="shared" si="1154"/>
        <v>0</v>
      </c>
      <c r="BW744" s="55">
        <f t="shared" si="1154"/>
        <v>0</v>
      </c>
      <c r="BX744" s="55">
        <f t="shared" si="1154"/>
        <v>62839</v>
      </c>
      <c r="BY744" s="55">
        <f t="shared" si="1154"/>
        <v>65238</v>
      </c>
      <c r="BZ744" s="55">
        <f t="shared" si="1154"/>
        <v>65238</v>
      </c>
      <c r="CA744" s="55">
        <f t="shared" ref="CA744:CG744" si="1155">CA745+CA747</f>
        <v>0</v>
      </c>
      <c r="CB744" s="55">
        <f t="shared" si="1155"/>
        <v>0</v>
      </c>
      <c r="CC744" s="55">
        <f t="shared" si="1155"/>
        <v>0</v>
      </c>
      <c r="CD744" s="55">
        <f>CD745+CD747</f>
        <v>0</v>
      </c>
      <c r="CE744" s="55">
        <f t="shared" si="1155"/>
        <v>0</v>
      </c>
      <c r="CF744" s="55">
        <f t="shared" si="1155"/>
        <v>65238</v>
      </c>
      <c r="CG744" s="55">
        <f t="shared" si="1155"/>
        <v>65238</v>
      </c>
      <c r="CH744" s="55">
        <f t="shared" ref="CH744:CP744" si="1156">CH745+CH747</f>
        <v>0</v>
      </c>
      <c r="CI744" s="55">
        <f t="shared" si="1156"/>
        <v>0</v>
      </c>
      <c r="CJ744" s="55">
        <f t="shared" si="1156"/>
        <v>0</v>
      </c>
      <c r="CK744" s="55"/>
      <c r="CL744" s="55"/>
      <c r="CM744" s="55">
        <f t="shared" si="1156"/>
        <v>0</v>
      </c>
      <c r="CN744" s="55">
        <f t="shared" si="1156"/>
        <v>8154</v>
      </c>
      <c r="CO744" s="55">
        <f t="shared" si="1156"/>
        <v>73392</v>
      </c>
      <c r="CP744" s="55">
        <f t="shared" si="1156"/>
        <v>73392</v>
      </c>
      <c r="CQ744" s="55">
        <f t="shared" ref="CQ744:CX744" si="1157">CQ745+CQ747</f>
        <v>0</v>
      </c>
      <c r="CR744" s="55">
        <f t="shared" si="1157"/>
        <v>0</v>
      </c>
      <c r="CS744" s="55">
        <f t="shared" si="1157"/>
        <v>0</v>
      </c>
      <c r="CT744" s="55">
        <f t="shared" si="1157"/>
        <v>0</v>
      </c>
      <c r="CU744" s="55">
        <f t="shared" si="1157"/>
        <v>0</v>
      </c>
      <c r="CV744" s="55">
        <f t="shared" si="1157"/>
        <v>0</v>
      </c>
      <c r="CW744" s="55">
        <f t="shared" si="1157"/>
        <v>73392</v>
      </c>
      <c r="CX744" s="55">
        <f t="shared" si="1157"/>
        <v>73392</v>
      </c>
      <c r="CY744" s="55">
        <f t="shared" ref="CY744:DF744" si="1158">CY745+CY747</f>
        <v>0</v>
      </c>
      <c r="CZ744" s="55">
        <f t="shared" si="1158"/>
        <v>0</v>
      </c>
      <c r="DA744" s="55">
        <f t="shared" si="1158"/>
        <v>0</v>
      </c>
      <c r="DB744" s="55">
        <f t="shared" si="1158"/>
        <v>0</v>
      </c>
      <c r="DC744" s="55">
        <f t="shared" si="1158"/>
        <v>0</v>
      </c>
      <c r="DD744" s="55">
        <f t="shared" si="1158"/>
        <v>211</v>
      </c>
      <c r="DE744" s="55">
        <f t="shared" si="1158"/>
        <v>73603</v>
      </c>
      <c r="DF744" s="55">
        <f t="shared" si="1158"/>
        <v>73603</v>
      </c>
    </row>
    <row r="745" spans="1:110" s="19" customFormat="1" ht="75" customHeight="1">
      <c r="A745" s="63" t="s">
        <v>581</v>
      </c>
      <c r="B745" s="64" t="s">
        <v>7</v>
      </c>
      <c r="C745" s="64" t="s">
        <v>142</v>
      </c>
      <c r="D745" s="112" t="s">
        <v>521</v>
      </c>
      <c r="E745" s="64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1"/>
      <c r="S745" s="141"/>
      <c r="T745" s="141"/>
      <c r="U745" s="141"/>
      <c r="V745" s="141"/>
      <c r="W745" s="141"/>
      <c r="X745" s="141"/>
      <c r="Y745" s="141"/>
      <c r="Z745" s="141"/>
      <c r="AA745" s="141"/>
      <c r="AB745" s="141"/>
      <c r="AC745" s="141"/>
      <c r="AD745" s="141"/>
      <c r="AE745" s="141"/>
      <c r="AF745" s="141"/>
      <c r="AG745" s="141"/>
      <c r="AH745" s="141"/>
      <c r="AI745" s="141"/>
      <c r="AJ745" s="141"/>
      <c r="AK745" s="140"/>
      <c r="AL745" s="140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>
        <f t="shared" si="1152"/>
        <v>0</v>
      </c>
      <c r="AW745" s="52">
        <f t="shared" si="1152"/>
        <v>0</v>
      </c>
      <c r="AX745" s="55">
        <f t="shared" si="1152"/>
        <v>2399</v>
      </c>
      <c r="AY745" s="55">
        <f t="shared" si="1152"/>
        <v>2399</v>
      </c>
      <c r="AZ745" s="55">
        <f t="shared" si="1152"/>
        <v>2399</v>
      </c>
      <c r="BA745" s="55">
        <f t="shared" si="1152"/>
        <v>0</v>
      </c>
      <c r="BB745" s="55">
        <f t="shared" si="1152"/>
        <v>0</v>
      </c>
      <c r="BC745" s="55">
        <f t="shared" si="1152"/>
        <v>0</v>
      </c>
      <c r="BD745" s="55">
        <f t="shared" si="1152"/>
        <v>0</v>
      </c>
      <c r="BE745" s="55">
        <f t="shared" si="1152"/>
        <v>2399</v>
      </c>
      <c r="BF745" s="55">
        <f t="shared" si="1152"/>
        <v>2399</v>
      </c>
      <c r="BG745" s="55">
        <f t="shared" si="1153"/>
        <v>0</v>
      </c>
      <c r="BH745" s="55">
        <f t="shared" si="1153"/>
        <v>0</v>
      </c>
      <c r="BI745" s="55">
        <f t="shared" si="1153"/>
        <v>0</v>
      </c>
      <c r="BJ745" s="55">
        <f t="shared" si="1153"/>
        <v>0</v>
      </c>
      <c r="BK745" s="55">
        <f t="shared" si="1153"/>
        <v>0</v>
      </c>
      <c r="BL745" s="55">
        <f t="shared" si="1153"/>
        <v>2399</v>
      </c>
      <c r="BM745" s="55">
        <f t="shared" si="1153"/>
        <v>2399</v>
      </c>
      <c r="BN745" s="55">
        <f t="shared" si="1153"/>
        <v>0</v>
      </c>
      <c r="BO745" s="55">
        <f t="shared" si="1153"/>
        <v>0</v>
      </c>
      <c r="BP745" s="55">
        <f t="shared" si="1153"/>
        <v>0</v>
      </c>
      <c r="BQ745" s="55">
        <f t="shared" si="1153"/>
        <v>0</v>
      </c>
      <c r="BR745" s="55">
        <f t="shared" si="1153"/>
        <v>2399</v>
      </c>
      <c r="BS745" s="55">
        <f t="shared" si="1153"/>
        <v>2399</v>
      </c>
      <c r="BT745" s="55">
        <f t="shared" ref="BT745:DF745" si="1159">BT746</f>
        <v>0</v>
      </c>
      <c r="BU745" s="55">
        <f t="shared" si="1159"/>
        <v>0</v>
      </c>
      <c r="BV745" s="55">
        <f t="shared" si="1159"/>
        <v>0</v>
      </c>
      <c r="BW745" s="55">
        <f t="shared" si="1159"/>
        <v>0</v>
      </c>
      <c r="BX745" s="55">
        <f t="shared" si="1159"/>
        <v>0</v>
      </c>
      <c r="BY745" s="55">
        <f t="shared" si="1159"/>
        <v>2399</v>
      </c>
      <c r="BZ745" s="55">
        <f t="shared" si="1159"/>
        <v>2399</v>
      </c>
      <c r="CA745" s="55">
        <f t="shared" si="1159"/>
        <v>0</v>
      </c>
      <c r="CB745" s="55">
        <f t="shared" si="1159"/>
        <v>0</v>
      </c>
      <c r="CC745" s="55">
        <f t="shared" si="1159"/>
        <v>0</v>
      </c>
      <c r="CD745" s="55">
        <f t="shared" si="1159"/>
        <v>0</v>
      </c>
      <c r="CE745" s="55">
        <f t="shared" si="1159"/>
        <v>0</v>
      </c>
      <c r="CF745" s="55">
        <f t="shared" si="1159"/>
        <v>2399</v>
      </c>
      <c r="CG745" s="55">
        <f t="shared" si="1159"/>
        <v>2399</v>
      </c>
      <c r="CH745" s="55">
        <f t="shared" si="1159"/>
        <v>0</v>
      </c>
      <c r="CI745" s="55">
        <f t="shared" si="1159"/>
        <v>0</v>
      </c>
      <c r="CJ745" s="55">
        <f t="shared" si="1159"/>
        <v>0</v>
      </c>
      <c r="CK745" s="55"/>
      <c r="CL745" s="55"/>
      <c r="CM745" s="55">
        <f t="shared" si="1159"/>
        <v>0</v>
      </c>
      <c r="CN745" s="55">
        <f t="shared" si="1159"/>
        <v>0</v>
      </c>
      <c r="CO745" s="55">
        <f t="shared" si="1159"/>
        <v>2399</v>
      </c>
      <c r="CP745" s="55">
        <f t="shared" si="1159"/>
        <v>2399</v>
      </c>
      <c r="CQ745" s="55">
        <f t="shared" si="1159"/>
        <v>0</v>
      </c>
      <c r="CR745" s="55">
        <f t="shared" si="1159"/>
        <v>0</v>
      </c>
      <c r="CS745" s="55">
        <f t="shared" si="1159"/>
        <v>0</v>
      </c>
      <c r="CT745" s="55">
        <f t="shared" si="1159"/>
        <v>0</v>
      </c>
      <c r="CU745" s="55">
        <f t="shared" si="1159"/>
        <v>0</v>
      </c>
      <c r="CV745" s="55">
        <f t="shared" si="1159"/>
        <v>0</v>
      </c>
      <c r="CW745" s="55">
        <f t="shared" si="1159"/>
        <v>2399</v>
      </c>
      <c r="CX745" s="55">
        <f t="shared" si="1159"/>
        <v>2399</v>
      </c>
      <c r="CY745" s="55">
        <f t="shared" si="1159"/>
        <v>0</v>
      </c>
      <c r="CZ745" s="55">
        <f t="shared" si="1159"/>
        <v>0</v>
      </c>
      <c r="DA745" s="55">
        <f t="shared" si="1159"/>
        <v>0</v>
      </c>
      <c r="DB745" s="55">
        <f t="shared" si="1159"/>
        <v>0</v>
      </c>
      <c r="DC745" s="55">
        <f t="shared" si="1159"/>
        <v>0</v>
      </c>
      <c r="DD745" s="55">
        <f t="shared" si="1159"/>
        <v>211</v>
      </c>
      <c r="DE745" s="55">
        <f t="shared" si="1159"/>
        <v>2610</v>
      </c>
      <c r="DF745" s="55">
        <f t="shared" si="1159"/>
        <v>2610</v>
      </c>
    </row>
    <row r="746" spans="1:110" s="19" customFormat="1" ht="22.5" customHeight="1">
      <c r="A746" s="63" t="s">
        <v>14</v>
      </c>
      <c r="B746" s="64" t="s">
        <v>7</v>
      </c>
      <c r="C746" s="64" t="s">
        <v>142</v>
      </c>
      <c r="D746" s="112" t="s">
        <v>521</v>
      </c>
      <c r="E746" s="64" t="s">
        <v>21</v>
      </c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1"/>
      <c r="S746" s="141"/>
      <c r="T746" s="141"/>
      <c r="U746" s="141"/>
      <c r="V746" s="141"/>
      <c r="W746" s="141"/>
      <c r="X746" s="141"/>
      <c r="Y746" s="141"/>
      <c r="Z746" s="141"/>
      <c r="AA746" s="141"/>
      <c r="AB746" s="141"/>
      <c r="AC746" s="141"/>
      <c r="AD746" s="141"/>
      <c r="AE746" s="141"/>
      <c r="AF746" s="141"/>
      <c r="AG746" s="141"/>
      <c r="AH746" s="141"/>
      <c r="AI746" s="141"/>
      <c r="AJ746" s="141"/>
      <c r="AK746" s="140"/>
      <c r="AL746" s="140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5">
        <f>2083+316</f>
        <v>2399</v>
      </c>
      <c r="AY746" s="55">
        <f>AT746+AV746+AW746+AX746</f>
        <v>2399</v>
      </c>
      <c r="AZ746" s="55">
        <f>AU746+AX746</f>
        <v>2399</v>
      </c>
      <c r="BA746" s="141"/>
      <c r="BB746" s="141"/>
      <c r="BC746" s="141"/>
      <c r="BD746" s="141"/>
      <c r="BE746" s="55">
        <f>AY746+BA746+BB746+BC746+BD746</f>
        <v>2399</v>
      </c>
      <c r="BF746" s="55">
        <f>AZ746+BD746</f>
        <v>2399</v>
      </c>
      <c r="BG746" s="55"/>
      <c r="BH746" s="55"/>
      <c r="BI746" s="142"/>
      <c r="BJ746" s="142"/>
      <c r="BK746" s="142"/>
      <c r="BL746" s="55">
        <f>BE746+BG746+BH746+BI746+BJ746+BK746</f>
        <v>2399</v>
      </c>
      <c r="BM746" s="55">
        <f>BF746+BK746</f>
        <v>2399</v>
      </c>
      <c r="BN746" s="141"/>
      <c r="BO746" s="141"/>
      <c r="BP746" s="141"/>
      <c r="BQ746" s="141"/>
      <c r="BR746" s="55">
        <f>BL746+BN746+BO746+BP746+BQ746</f>
        <v>2399</v>
      </c>
      <c r="BS746" s="55">
        <f>BM746+BQ746</f>
        <v>2399</v>
      </c>
      <c r="BT746" s="140"/>
      <c r="BU746" s="140"/>
      <c r="BV746" s="140"/>
      <c r="BW746" s="140"/>
      <c r="BX746" s="140"/>
      <c r="BY746" s="55">
        <f>BR746+BT746+BU746+BV746+BW746+BX746</f>
        <v>2399</v>
      </c>
      <c r="BZ746" s="55">
        <f>BS746+BX746</f>
        <v>2399</v>
      </c>
      <c r="CA746" s="141"/>
      <c r="CB746" s="141"/>
      <c r="CC746" s="141"/>
      <c r="CD746" s="141"/>
      <c r="CE746" s="141"/>
      <c r="CF746" s="55">
        <f>BY746+CA746+CB746+CC746+CE746</f>
        <v>2399</v>
      </c>
      <c r="CG746" s="55">
        <f>BZ746+CE746</f>
        <v>2399</v>
      </c>
      <c r="CH746" s="141"/>
      <c r="CI746" s="141"/>
      <c r="CJ746" s="141"/>
      <c r="CK746" s="141"/>
      <c r="CL746" s="141"/>
      <c r="CM746" s="141"/>
      <c r="CN746" s="141"/>
      <c r="CO746" s="55">
        <f>CF746+CH746+CI746+CJ746+CM746+CN746</f>
        <v>2399</v>
      </c>
      <c r="CP746" s="55">
        <f>CG746+CN746</f>
        <v>2399</v>
      </c>
      <c r="CQ746" s="55"/>
      <c r="CR746" s="141"/>
      <c r="CS746" s="141"/>
      <c r="CT746" s="141"/>
      <c r="CU746" s="141"/>
      <c r="CV746" s="141"/>
      <c r="CW746" s="55">
        <f>CO746+CQ746+CR746+CS746+CT746+CU746+CV746</f>
        <v>2399</v>
      </c>
      <c r="CX746" s="55">
        <f>CP746+CV746</f>
        <v>2399</v>
      </c>
      <c r="CY746" s="55"/>
      <c r="CZ746" s="141"/>
      <c r="DA746" s="141"/>
      <c r="DB746" s="141"/>
      <c r="DC746" s="141"/>
      <c r="DD746" s="56">
        <v>211</v>
      </c>
      <c r="DE746" s="55">
        <f>CW746+CY746+CZ746+DA746+DB746+DC746+DD746</f>
        <v>2610</v>
      </c>
      <c r="DF746" s="55">
        <f>CX746+DD746</f>
        <v>2610</v>
      </c>
    </row>
    <row r="747" spans="1:110" s="19" customFormat="1" ht="93" customHeight="1">
      <c r="A747" s="63" t="s">
        <v>593</v>
      </c>
      <c r="B747" s="64" t="s">
        <v>7</v>
      </c>
      <c r="C747" s="64" t="s">
        <v>142</v>
      </c>
      <c r="D747" s="145" t="s">
        <v>525</v>
      </c>
      <c r="E747" s="64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1"/>
      <c r="S747" s="141"/>
      <c r="T747" s="141"/>
      <c r="U747" s="141"/>
      <c r="V747" s="141"/>
      <c r="W747" s="141"/>
      <c r="X747" s="141"/>
      <c r="Y747" s="141"/>
      <c r="Z747" s="141"/>
      <c r="AA747" s="141"/>
      <c r="AB747" s="141"/>
      <c r="AC747" s="141"/>
      <c r="AD747" s="141"/>
      <c r="AE747" s="141"/>
      <c r="AF747" s="141"/>
      <c r="AG747" s="141"/>
      <c r="AH747" s="141"/>
      <c r="AI747" s="141"/>
      <c r="AJ747" s="141"/>
      <c r="AK747" s="140"/>
      <c r="AL747" s="140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5"/>
      <c r="AY747" s="55"/>
      <c r="AZ747" s="55"/>
      <c r="BA747" s="141"/>
      <c r="BB747" s="141"/>
      <c r="BC747" s="141"/>
      <c r="BD747" s="141"/>
      <c r="BE747" s="55"/>
      <c r="BF747" s="55"/>
      <c r="BG747" s="55"/>
      <c r="BH747" s="55"/>
      <c r="BI747" s="142"/>
      <c r="BJ747" s="142"/>
      <c r="BK747" s="142"/>
      <c r="BL747" s="55"/>
      <c r="BM747" s="55"/>
      <c r="BN747" s="141"/>
      <c r="BO747" s="141"/>
      <c r="BP747" s="141"/>
      <c r="BQ747" s="141"/>
      <c r="BR747" s="55"/>
      <c r="BS747" s="55"/>
      <c r="BT747" s="140"/>
      <c r="BU747" s="140">
        <f t="shared" ref="BU747:DF747" si="1160">BU748</f>
        <v>0</v>
      </c>
      <c r="BV747" s="140">
        <f t="shared" si="1160"/>
        <v>0</v>
      </c>
      <c r="BW747" s="140">
        <f t="shared" si="1160"/>
        <v>0</v>
      </c>
      <c r="BX747" s="55">
        <f t="shared" si="1160"/>
        <v>62839</v>
      </c>
      <c r="BY747" s="55">
        <f t="shared" si="1160"/>
        <v>62839</v>
      </c>
      <c r="BZ747" s="55">
        <f t="shared" si="1160"/>
        <v>62839</v>
      </c>
      <c r="CA747" s="55">
        <f t="shared" si="1160"/>
        <v>0</v>
      </c>
      <c r="CB747" s="55">
        <f t="shared" si="1160"/>
        <v>0</v>
      </c>
      <c r="CC747" s="55">
        <f t="shared" si="1160"/>
        <v>0</v>
      </c>
      <c r="CD747" s="55">
        <f t="shared" si="1160"/>
        <v>0</v>
      </c>
      <c r="CE747" s="55">
        <f t="shared" si="1160"/>
        <v>0</v>
      </c>
      <c r="CF747" s="55">
        <f t="shared" si="1160"/>
        <v>62839</v>
      </c>
      <c r="CG747" s="55">
        <f t="shared" si="1160"/>
        <v>62839</v>
      </c>
      <c r="CH747" s="55">
        <f t="shared" si="1160"/>
        <v>0</v>
      </c>
      <c r="CI747" s="55">
        <f t="shared" si="1160"/>
        <v>0</v>
      </c>
      <c r="CJ747" s="55">
        <f t="shared" si="1160"/>
        <v>0</v>
      </c>
      <c r="CK747" s="55"/>
      <c r="CL747" s="55"/>
      <c r="CM747" s="55">
        <f t="shared" si="1160"/>
        <v>0</v>
      </c>
      <c r="CN747" s="55">
        <f t="shared" si="1160"/>
        <v>8154</v>
      </c>
      <c r="CO747" s="55">
        <f t="shared" si="1160"/>
        <v>70993</v>
      </c>
      <c r="CP747" s="55">
        <f t="shared" si="1160"/>
        <v>70993</v>
      </c>
      <c r="CQ747" s="55">
        <f t="shared" si="1160"/>
        <v>0</v>
      </c>
      <c r="CR747" s="55">
        <f t="shared" si="1160"/>
        <v>0</v>
      </c>
      <c r="CS747" s="55">
        <f t="shared" si="1160"/>
        <v>0</v>
      </c>
      <c r="CT747" s="55">
        <f t="shared" si="1160"/>
        <v>0</v>
      </c>
      <c r="CU747" s="55">
        <f t="shared" si="1160"/>
        <v>0</v>
      </c>
      <c r="CV747" s="55">
        <f t="shared" si="1160"/>
        <v>0</v>
      </c>
      <c r="CW747" s="55">
        <f t="shared" si="1160"/>
        <v>70993</v>
      </c>
      <c r="CX747" s="55">
        <f t="shared" si="1160"/>
        <v>70993</v>
      </c>
      <c r="CY747" s="55">
        <f t="shared" si="1160"/>
        <v>0</v>
      </c>
      <c r="CZ747" s="55">
        <f t="shared" si="1160"/>
        <v>0</v>
      </c>
      <c r="DA747" s="55">
        <f t="shared" si="1160"/>
        <v>0</v>
      </c>
      <c r="DB747" s="55">
        <f t="shared" si="1160"/>
        <v>0</v>
      </c>
      <c r="DC747" s="55">
        <f t="shared" si="1160"/>
        <v>0</v>
      </c>
      <c r="DD747" s="55">
        <f t="shared" si="1160"/>
        <v>0</v>
      </c>
      <c r="DE747" s="55">
        <f t="shared" si="1160"/>
        <v>70993</v>
      </c>
      <c r="DF747" s="55">
        <f t="shared" si="1160"/>
        <v>70993</v>
      </c>
    </row>
    <row r="748" spans="1:110" s="19" customFormat="1" ht="22.5" customHeight="1">
      <c r="A748" s="63" t="s">
        <v>14</v>
      </c>
      <c r="B748" s="64" t="s">
        <v>7</v>
      </c>
      <c r="C748" s="64" t="s">
        <v>142</v>
      </c>
      <c r="D748" s="145" t="s">
        <v>525</v>
      </c>
      <c r="E748" s="64" t="s">
        <v>21</v>
      </c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1"/>
      <c r="S748" s="141"/>
      <c r="T748" s="141"/>
      <c r="U748" s="141"/>
      <c r="V748" s="141"/>
      <c r="W748" s="141"/>
      <c r="X748" s="141"/>
      <c r="Y748" s="141"/>
      <c r="Z748" s="141"/>
      <c r="AA748" s="141"/>
      <c r="AB748" s="141"/>
      <c r="AC748" s="141"/>
      <c r="AD748" s="141"/>
      <c r="AE748" s="141"/>
      <c r="AF748" s="141"/>
      <c r="AG748" s="141"/>
      <c r="AH748" s="141"/>
      <c r="AI748" s="141"/>
      <c r="AJ748" s="141"/>
      <c r="AK748" s="140"/>
      <c r="AL748" s="140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5"/>
      <c r="AY748" s="55"/>
      <c r="AZ748" s="55"/>
      <c r="BA748" s="141"/>
      <c r="BB748" s="141"/>
      <c r="BC748" s="141"/>
      <c r="BD748" s="141"/>
      <c r="BE748" s="55"/>
      <c r="BF748" s="55"/>
      <c r="BG748" s="55"/>
      <c r="BH748" s="55"/>
      <c r="BI748" s="142"/>
      <c r="BJ748" s="142"/>
      <c r="BK748" s="142"/>
      <c r="BL748" s="55"/>
      <c r="BM748" s="55"/>
      <c r="BN748" s="141"/>
      <c r="BO748" s="141"/>
      <c r="BP748" s="141"/>
      <c r="BQ748" s="141"/>
      <c r="BR748" s="55"/>
      <c r="BS748" s="55"/>
      <c r="BT748" s="140"/>
      <c r="BU748" s="140"/>
      <c r="BV748" s="140"/>
      <c r="BW748" s="140"/>
      <c r="BX748" s="55">
        <v>62839</v>
      </c>
      <c r="BY748" s="55">
        <f>BR748+BT748+BU748+BV748+BW748+BX748</f>
        <v>62839</v>
      </c>
      <c r="BZ748" s="55">
        <f>BS748+BX748</f>
        <v>62839</v>
      </c>
      <c r="CA748" s="141"/>
      <c r="CB748" s="141"/>
      <c r="CC748" s="141"/>
      <c r="CD748" s="141"/>
      <c r="CE748" s="141"/>
      <c r="CF748" s="55">
        <f>BY748+CA748+CB748+CC748+CE748</f>
        <v>62839</v>
      </c>
      <c r="CG748" s="55">
        <f>BZ748+CE748</f>
        <v>62839</v>
      </c>
      <c r="CH748" s="141"/>
      <c r="CI748" s="141"/>
      <c r="CJ748" s="141"/>
      <c r="CK748" s="141"/>
      <c r="CL748" s="141"/>
      <c r="CM748" s="141"/>
      <c r="CN748" s="55">
        <v>8154</v>
      </c>
      <c r="CO748" s="55">
        <f>CF748+CH748+CI748+CJ748+CM748+CN748</f>
        <v>70993</v>
      </c>
      <c r="CP748" s="55">
        <f>CG748+CN748</f>
        <v>70993</v>
      </c>
      <c r="CQ748" s="55"/>
      <c r="CR748" s="141"/>
      <c r="CS748" s="141"/>
      <c r="CT748" s="141"/>
      <c r="CU748" s="141"/>
      <c r="CV748" s="141"/>
      <c r="CW748" s="55">
        <f>CO748+CQ748+CR748+CS748+CT748+CU748+CV748</f>
        <v>70993</v>
      </c>
      <c r="CX748" s="55">
        <f>CP748+CV748</f>
        <v>70993</v>
      </c>
      <c r="CY748" s="55"/>
      <c r="CZ748" s="141"/>
      <c r="DA748" s="141"/>
      <c r="DB748" s="141"/>
      <c r="DC748" s="141"/>
      <c r="DD748" s="141"/>
      <c r="DE748" s="55">
        <f>CW748+CY748+CZ748+DA748+DB748+DC748+DD748</f>
        <v>70993</v>
      </c>
      <c r="DF748" s="55">
        <f>CX748+DD748</f>
        <v>70993</v>
      </c>
    </row>
    <row r="749" spans="1:110" s="19" customFormat="1" ht="36" customHeight="1">
      <c r="A749" s="63" t="s">
        <v>437</v>
      </c>
      <c r="B749" s="64" t="s">
        <v>7</v>
      </c>
      <c r="C749" s="64" t="s">
        <v>142</v>
      </c>
      <c r="D749" s="65" t="s">
        <v>438</v>
      </c>
      <c r="E749" s="5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1"/>
      <c r="S749" s="141"/>
      <c r="T749" s="141"/>
      <c r="U749" s="141"/>
      <c r="V749" s="141"/>
      <c r="W749" s="141"/>
      <c r="X749" s="141"/>
      <c r="Y749" s="141"/>
      <c r="Z749" s="141"/>
      <c r="AA749" s="141"/>
      <c r="AB749" s="141"/>
      <c r="AC749" s="141"/>
      <c r="AD749" s="141"/>
      <c r="AE749" s="141"/>
      <c r="AF749" s="141"/>
      <c r="AG749" s="141"/>
      <c r="AH749" s="141"/>
      <c r="AI749" s="141"/>
      <c r="AJ749" s="141"/>
      <c r="AK749" s="140"/>
      <c r="AL749" s="140"/>
      <c r="AM749" s="55">
        <f>AM750</f>
        <v>87590</v>
      </c>
      <c r="AN749" s="55">
        <f t="shared" ref="AN749:BC750" si="1161">AN750</f>
        <v>87590</v>
      </c>
      <c r="AO749" s="55">
        <f t="shared" si="1161"/>
        <v>87590</v>
      </c>
      <c r="AP749" s="55">
        <f t="shared" si="1161"/>
        <v>0</v>
      </c>
      <c r="AQ749" s="55">
        <f t="shared" si="1161"/>
        <v>87590</v>
      </c>
      <c r="AR749" s="55">
        <f t="shared" si="1161"/>
        <v>87590</v>
      </c>
      <c r="AS749" s="55">
        <f t="shared" si="1161"/>
        <v>0</v>
      </c>
      <c r="AT749" s="55">
        <f t="shared" si="1161"/>
        <v>87590</v>
      </c>
      <c r="AU749" s="55">
        <f t="shared" si="1161"/>
        <v>87590</v>
      </c>
      <c r="AV749" s="55">
        <f t="shared" si="1161"/>
        <v>0</v>
      </c>
      <c r="AW749" s="55">
        <f t="shared" si="1161"/>
        <v>0</v>
      </c>
      <c r="AX749" s="55">
        <f t="shared" si="1161"/>
        <v>26024</v>
      </c>
      <c r="AY749" s="55">
        <f t="shared" si="1161"/>
        <v>113614</v>
      </c>
      <c r="AZ749" s="55">
        <f t="shared" si="1161"/>
        <v>113614</v>
      </c>
      <c r="BA749" s="55">
        <f t="shared" si="1161"/>
        <v>0</v>
      </c>
      <c r="BB749" s="55">
        <f t="shared" si="1161"/>
        <v>0</v>
      </c>
      <c r="BC749" s="55">
        <f t="shared" si="1161"/>
        <v>0</v>
      </c>
      <c r="BD749" s="55">
        <f t="shared" ref="BA749:BP750" si="1162">BD750</f>
        <v>0</v>
      </c>
      <c r="BE749" s="55">
        <f t="shared" si="1162"/>
        <v>113614</v>
      </c>
      <c r="BF749" s="55">
        <f t="shared" si="1162"/>
        <v>113614</v>
      </c>
      <c r="BG749" s="55">
        <f t="shared" si="1162"/>
        <v>0</v>
      </c>
      <c r="BH749" s="55">
        <f t="shared" si="1162"/>
        <v>0</v>
      </c>
      <c r="BI749" s="55">
        <f t="shared" si="1162"/>
        <v>0</v>
      </c>
      <c r="BJ749" s="55">
        <f t="shared" si="1162"/>
        <v>0</v>
      </c>
      <c r="BK749" s="55">
        <f t="shared" si="1162"/>
        <v>0</v>
      </c>
      <c r="BL749" s="55">
        <f t="shared" si="1162"/>
        <v>113614</v>
      </c>
      <c r="BM749" s="55">
        <f t="shared" si="1162"/>
        <v>113614</v>
      </c>
      <c r="BN749" s="55">
        <f t="shared" si="1162"/>
        <v>0</v>
      </c>
      <c r="BO749" s="55">
        <f t="shared" si="1162"/>
        <v>0</v>
      </c>
      <c r="BP749" s="55">
        <f t="shared" si="1162"/>
        <v>0</v>
      </c>
      <c r="BQ749" s="55">
        <f t="shared" ref="BN749:CD750" si="1163">BQ750</f>
        <v>-13884</v>
      </c>
      <c r="BR749" s="55">
        <f t="shared" si="1163"/>
        <v>99730</v>
      </c>
      <c r="BS749" s="55">
        <f t="shared" si="1163"/>
        <v>99730</v>
      </c>
      <c r="BT749" s="55">
        <f t="shared" si="1163"/>
        <v>0</v>
      </c>
      <c r="BU749" s="55">
        <f t="shared" si="1163"/>
        <v>0</v>
      </c>
      <c r="BV749" s="55">
        <f t="shared" si="1163"/>
        <v>0</v>
      </c>
      <c r="BW749" s="55">
        <f t="shared" si="1163"/>
        <v>0</v>
      </c>
      <c r="BX749" s="55">
        <f t="shared" si="1163"/>
        <v>0</v>
      </c>
      <c r="BY749" s="55">
        <f t="shared" si="1163"/>
        <v>99730</v>
      </c>
      <c r="BZ749" s="55">
        <f t="shared" si="1163"/>
        <v>99730</v>
      </c>
      <c r="CA749" s="55">
        <f t="shared" si="1163"/>
        <v>0</v>
      </c>
      <c r="CB749" s="55">
        <f t="shared" si="1163"/>
        <v>0</v>
      </c>
      <c r="CC749" s="55">
        <f t="shared" si="1163"/>
        <v>0</v>
      </c>
      <c r="CD749" s="55">
        <f t="shared" si="1163"/>
        <v>0</v>
      </c>
      <c r="CE749" s="55">
        <f t="shared" ref="CA749:CQ750" si="1164">CE750</f>
        <v>0</v>
      </c>
      <c r="CF749" s="55">
        <f t="shared" si="1164"/>
        <v>99730</v>
      </c>
      <c r="CG749" s="55">
        <f t="shared" si="1164"/>
        <v>99730</v>
      </c>
      <c r="CH749" s="55">
        <f t="shared" si="1164"/>
        <v>0</v>
      </c>
      <c r="CI749" s="55">
        <f t="shared" si="1164"/>
        <v>0</v>
      </c>
      <c r="CJ749" s="55">
        <f t="shared" si="1164"/>
        <v>0</v>
      </c>
      <c r="CK749" s="55"/>
      <c r="CL749" s="55"/>
      <c r="CM749" s="55">
        <f t="shared" si="1164"/>
        <v>0</v>
      </c>
      <c r="CN749" s="55">
        <f t="shared" si="1164"/>
        <v>0</v>
      </c>
      <c r="CO749" s="55">
        <f t="shared" si="1164"/>
        <v>99730</v>
      </c>
      <c r="CP749" s="55">
        <f t="shared" si="1164"/>
        <v>99730</v>
      </c>
      <c r="CQ749" s="55">
        <f t="shared" si="1164"/>
        <v>0</v>
      </c>
      <c r="CR749" s="55">
        <f t="shared" ref="CQ749:DF750" si="1165">CR750</f>
        <v>0</v>
      </c>
      <c r="CS749" s="55">
        <f t="shared" si="1165"/>
        <v>0</v>
      </c>
      <c r="CT749" s="55">
        <f t="shared" si="1165"/>
        <v>0</v>
      </c>
      <c r="CU749" s="55">
        <f t="shared" si="1165"/>
        <v>0</v>
      </c>
      <c r="CV749" s="55">
        <f t="shared" si="1165"/>
        <v>0</v>
      </c>
      <c r="CW749" s="55">
        <f t="shared" si="1165"/>
        <v>99730</v>
      </c>
      <c r="CX749" s="55">
        <f t="shared" si="1165"/>
        <v>99730</v>
      </c>
      <c r="CY749" s="55">
        <f t="shared" si="1165"/>
        <v>0</v>
      </c>
      <c r="CZ749" s="55">
        <f t="shared" si="1165"/>
        <v>0</v>
      </c>
      <c r="DA749" s="55">
        <f t="shared" si="1165"/>
        <v>0</v>
      </c>
      <c r="DB749" s="55">
        <f t="shared" si="1165"/>
        <v>0</v>
      </c>
      <c r="DC749" s="55">
        <f t="shared" si="1165"/>
        <v>0</v>
      </c>
      <c r="DD749" s="55">
        <f t="shared" si="1165"/>
        <v>-294</v>
      </c>
      <c r="DE749" s="55">
        <f t="shared" si="1165"/>
        <v>99436</v>
      </c>
      <c r="DF749" s="55">
        <f t="shared" si="1165"/>
        <v>99436</v>
      </c>
    </row>
    <row r="750" spans="1:110" s="19" customFormat="1" ht="54.75" customHeight="1">
      <c r="A750" s="63" t="s">
        <v>592</v>
      </c>
      <c r="B750" s="64" t="s">
        <v>7</v>
      </c>
      <c r="C750" s="64" t="s">
        <v>142</v>
      </c>
      <c r="D750" s="65" t="s">
        <v>498</v>
      </c>
      <c r="E750" s="5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1"/>
      <c r="S750" s="141"/>
      <c r="T750" s="141"/>
      <c r="U750" s="141"/>
      <c r="V750" s="141"/>
      <c r="W750" s="141"/>
      <c r="X750" s="141"/>
      <c r="Y750" s="141"/>
      <c r="Z750" s="141"/>
      <c r="AA750" s="141"/>
      <c r="AB750" s="141"/>
      <c r="AC750" s="141"/>
      <c r="AD750" s="141"/>
      <c r="AE750" s="141"/>
      <c r="AF750" s="141"/>
      <c r="AG750" s="141"/>
      <c r="AH750" s="141"/>
      <c r="AI750" s="141"/>
      <c r="AJ750" s="141"/>
      <c r="AK750" s="140"/>
      <c r="AL750" s="140"/>
      <c r="AM750" s="55">
        <f>AM751</f>
        <v>87590</v>
      </c>
      <c r="AN750" s="55">
        <f t="shared" si="1161"/>
        <v>87590</v>
      </c>
      <c r="AO750" s="55">
        <f t="shared" si="1161"/>
        <v>87590</v>
      </c>
      <c r="AP750" s="55">
        <f t="shared" si="1161"/>
        <v>0</v>
      </c>
      <c r="AQ750" s="55">
        <f t="shared" si="1161"/>
        <v>87590</v>
      </c>
      <c r="AR750" s="55">
        <f t="shared" si="1161"/>
        <v>87590</v>
      </c>
      <c r="AS750" s="55">
        <f t="shared" si="1161"/>
        <v>0</v>
      </c>
      <c r="AT750" s="55">
        <f t="shared" si="1161"/>
        <v>87590</v>
      </c>
      <c r="AU750" s="55">
        <f t="shared" si="1161"/>
        <v>87590</v>
      </c>
      <c r="AV750" s="55">
        <f t="shared" si="1161"/>
        <v>0</v>
      </c>
      <c r="AW750" s="55">
        <f t="shared" si="1161"/>
        <v>0</v>
      </c>
      <c r="AX750" s="55">
        <f t="shared" si="1161"/>
        <v>26024</v>
      </c>
      <c r="AY750" s="55">
        <f t="shared" si="1161"/>
        <v>113614</v>
      </c>
      <c r="AZ750" s="55">
        <f t="shared" si="1161"/>
        <v>113614</v>
      </c>
      <c r="BA750" s="55">
        <f t="shared" si="1162"/>
        <v>0</v>
      </c>
      <c r="BB750" s="55">
        <f t="shared" si="1162"/>
        <v>0</v>
      </c>
      <c r="BC750" s="55">
        <f t="shared" si="1162"/>
        <v>0</v>
      </c>
      <c r="BD750" s="55">
        <f t="shared" si="1162"/>
        <v>0</v>
      </c>
      <c r="BE750" s="55">
        <f t="shared" si="1162"/>
        <v>113614</v>
      </c>
      <c r="BF750" s="55">
        <f t="shared" si="1162"/>
        <v>113614</v>
      </c>
      <c r="BG750" s="55">
        <f t="shared" si="1162"/>
        <v>0</v>
      </c>
      <c r="BH750" s="55">
        <f t="shared" si="1162"/>
        <v>0</v>
      </c>
      <c r="BI750" s="55">
        <f t="shared" si="1162"/>
        <v>0</v>
      </c>
      <c r="BJ750" s="55">
        <f t="shared" si="1162"/>
        <v>0</v>
      </c>
      <c r="BK750" s="55">
        <f t="shared" si="1162"/>
        <v>0</v>
      </c>
      <c r="BL750" s="55">
        <f t="shared" si="1162"/>
        <v>113614</v>
      </c>
      <c r="BM750" s="55">
        <f t="shared" si="1162"/>
        <v>113614</v>
      </c>
      <c r="BN750" s="55">
        <f t="shared" si="1163"/>
        <v>0</v>
      </c>
      <c r="BO750" s="55">
        <f t="shared" si="1163"/>
        <v>0</v>
      </c>
      <c r="BP750" s="55">
        <f t="shared" si="1163"/>
        <v>0</v>
      </c>
      <c r="BQ750" s="55">
        <f t="shared" si="1163"/>
        <v>-13884</v>
      </c>
      <c r="BR750" s="55">
        <f t="shared" si="1163"/>
        <v>99730</v>
      </c>
      <c r="BS750" s="55">
        <f t="shared" si="1163"/>
        <v>99730</v>
      </c>
      <c r="BT750" s="55">
        <f t="shared" si="1163"/>
        <v>0</v>
      </c>
      <c r="BU750" s="55">
        <f t="shared" si="1163"/>
        <v>0</v>
      </c>
      <c r="BV750" s="55">
        <f t="shared" si="1163"/>
        <v>0</v>
      </c>
      <c r="BW750" s="55">
        <f t="shared" si="1163"/>
        <v>0</v>
      </c>
      <c r="BX750" s="55">
        <f t="shared" si="1163"/>
        <v>0</v>
      </c>
      <c r="BY750" s="55">
        <f t="shared" si="1163"/>
        <v>99730</v>
      </c>
      <c r="BZ750" s="55">
        <f t="shared" si="1163"/>
        <v>99730</v>
      </c>
      <c r="CA750" s="55">
        <f t="shared" si="1164"/>
        <v>0</v>
      </c>
      <c r="CB750" s="55">
        <f t="shared" si="1164"/>
        <v>0</v>
      </c>
      <c r="CC750" s="55">
        <f t="shared" si="1164"/>
        <v>0</v>
      </c>
      <c r="CD750" s="55">
        <f t="shared" si="1164"/>
        <v>0</v>
      </c>
      <c r="CE750" s="55">
        <f t="shared" si="1164"/>
        <v>0</v>
      </c>
      <c r="CF750" s="55">
        <f t="shared" si="1164"/>
        <v>99730</v>
      </c>
      <c r="CG750" s="55">
        <f t="shared" si="1164"/>
        <v>99730</v>
      </c>
      <c r="CH750" s="55">
        <f t="shared" si="1164"/>
        <v>0</v>
      </c>
      <c r="CI750" s="55">
        <f t="shared" si="1164"/>
        <v>0</v>
      </c>
      <c r="CJ750" s="55">
        <f t="shared" si="1164"/>
        <v>0</v>
      </c>
      <c r="CK750" s="55"/>
      <c r="CL750" s="55"/>
      <c r="CM750" s="55">
        <f t="shared" si="1164"/>
        <v>0</v>
      </c>
      <c r="CN750" s="55">
        <f t="shared" si="1164"/>
        <v>0</v>
      </c>
      <c r="CO750" s="55">
        <f t="shared" si="1164"/>
        <v>99730</v>
      </c>
      <c r="CP750" s="55">
        <f t="shared" si="1164"/>
        <v>99730</v>
      </c>
      <c r="CQ750" s="55">
        <f t="shared" si="1165"/>
        <v>0</v>
      </c>
      <c r="CR750" s="55">
        <f t="shared" si="1165"/>
        <v>0</v>
      </c>
      <c r="CS750" s="55">
        <f t="shared" si="1165"/>
        <v>0</v>
      </c>
      <c r="CT750" s="55">
        <f t="shared" si="1165"/>
        <v>0</v>
      </c>
      <c r="CU750" s="55">
        <f t="shared" si="1165"/>
        <v>0</v>
      </c>
      <c r="CV750" s="55">
        <f t="shared" si="1165"/>
        <v>0</v>
      </c>
      <c r="CW750" s="55">
        <f t="shared" si="1165"/>
        <v>99730</v>
      </c>
      <c r="CX750" s="55">
        <f t="shared" si="1165"/>
        <v>99730</v>
      </c>
      <c r="CY750" s="55">
        <f t="shared" si="1165"/>
        <v>0</v>
      </c>
      <c r="CZ750" s="55">
        <f t="shared" si="1165"/>
        <v>0</v>
      </c>
      <c r="DA750" s="55">
        <f t="shared" si="1165"/>
        <v>0</v>
      </c>
      <c r="DB750" s="55">
        <f t="shared" si="1165"/>
        <v>0</v>
      </c>
      <c r="DC750" s="55">
        <f t="shared" si="1165"/>
        <v>0</v>
      </c>
      <c r="DD750" s="55">
        <f t="shared" si="1165"/>
        <v>-294</v>
      </c>
      <c r="DE750" s="55">
        <f t="shared" si="1165"/>
        <v>99436</v>
      </c>
      <c r="DF750" s="55">
        <f t="shared" si="1165"/>
        <v>99436</v>
      </c>
    </row>
    <row r="751" spans="1:110" s="19" customFormat="1" ht="20.25" customHeight="1">
      <c r="A751" s="63" t="s">
        <v>14</v>
      </c>
      <c r="B751" s="64" t="s">
        <v>7</v>
      </c>
      <c r="C751" s="64" t="s">
        <v>142</v>
      </c>
      <c r="D751" s="65" t="s">
        <v>498</v>
      </c>
      <c r="E751" s="64" t="s">
        <v>21</v>
      </c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1"/>
      <c r="S751" s="141"/>
      <c r="T751" s="141"/>
      <c r="U751" s="141"/>
      <c r="V751" s="141"/>
      <c r="W751" s="141"/>
      <c r="X751" s="141"/>
      <c r="Y751" s="141"/>
      <c r="Z751" s="141"/>
      <c r="AA751" s="141"/>
      <c r="AB751" s="141"/>
      <c r="AC751" s="141"/>
      <c r="AD751" s="141"/>
      <c r="AE751" s="141"/>
      <c r="AF751" s="141"/>
      <c r="AG751" s="141"/>
      <c r="AH751" s="141"/>
      <c r="AI751" s="141"/>
      <c r="AJ751" s="141"/>
      <c r="AK751" s="140"/>
      <c r="AL751" s="140"/>
      <c r="AM751" s="55">
        <f>AN751-AK751</f>
        <v>87590</v>
      </c>
      <c r="AN751" s="55">
        <v>87590</v>
      </c>
      <c r="AO751" s="55">
        <v>87590</v>
      </c>
      <c r="AP751" s="141"/>
      <c r="AQ751" s="55">
        <f>AN751+AP751</f>
        <v>87590</v>
      </c>
      <c r="AR751" s="55">
        <f>AO751</f>
        <v>87590</v>
      </c>
      <c r="AS751" s="141"/>
      <c r="AT751" s="55">
        <f>AQ751+AS751</f>
        <v>87590</v>
      </c>
      <c r="AU751" s="55">
        <f>AR751</f>
        <v>87590</v>
      </c>
      <c r="AV751" s="141"/>
      <c r="AW751" s="141"/>
      <c r="AX751" s="55">
        <f>10476+1664+13884</f>
        <v>26024</v>
      </c>
      <c r="AY751" s="55">
        <f>AT751+AV751+AW751+AX751</f>
        <v>113614</v>
      </c>
      <c r="AZ751" s="55">
        <f>AU751+AX751</f>
        <v>113614</v>
      </c>
      <c r="BA751" s="141"/>
      <c r="BB751" s="141"/>
      <c r="BC751" s="141"/>
      <c r="BD751" s="141"/>
      <c r="BE751" s="55">
        <f>AY751+BA751+BB751+BC751+BD751</f>
        <v>113614</v>
      </c>
      <c r="BF751" s="55">
        <f>AZ751+BD751</f>
        <v>113614</v>
      </c>
      <c r="BG751" s="55"/>
      <c r="BH751" s="55"/>
      <c r="BI751" s="142"/>
      <c r="BJ751" s="142"/>
      <c r="BK751" s="142"/>
      <c r="BL751" s="55">
        <f>BE751+BG751+BH751+BI751+BJ751+BK751</f>
        <v>113614</v>
      </c>
      <c r="BM751" s="55">
        <f>BF751+BK751</f>
        <v>113614</v>
      </c>
      <c r="BN751" s="141"/>
      <c r="BO751" s="141"/>
      <c r="BP751" s="141"/>
      <c r="BQ751" s="55">
        <v>-13884</v>
      </c>
      <c r="BR751" s="55">
        <f>BL751+BN751+BO751+BP751+BQ751</f>
        <v>99730</v>
      </c>
      <c r="BS751" s="55">
        <f>BM751+BQ751</f>
        <v>99730</v>
      </c>
      <c r="BT751" s="140"/>
      <c r="BU751" s="140"/>
      <c r="BV751" s="140"/>
      <c r="BW751" s="140"/>
      <c r="BX751" s="140"/>
      <c r="BY751" s="55">
        <f>BR751+BT751+BU751+BV751+BW751+BX751</f>
        <v>99730</v>
      </c>
      <c r="BZ751" s="55">
        <f>BS751+BX751</f>
        <v>99730</v>
      </c>
      <c r="CA751" s="141"/>
      <c r="CB751" s="141"/>
      <c r="CC751" s="141"/>
      <c r="CD751" s="141"/>
      <c r="CE751" s="141"/>
      <c r="CF751" s="55">
        <f>BY751+CA751+CB751+CC751+CE751</f>
        <v>99730</v>
      </c>
      <c r="CG751" s="55">
        <f>BZ751+CE751</f>
        <v>99730</v>
      </c>
      <c r="CH751" s="141"/>
      <c r="CI751" s="141"/>
      <c r="CJ751" s="141"/>
      <c r="CK751" s="141"/>
      <c r="CL751" s="141"/>
      <c r="CM751" s="141"/>
      <c r="CN751" s="141"/>
      <c r="CO751" s="55">
        <f>CF751+CH751+CI751+CJ751+CM751+CN751</f>
        <v>99730</v>
      </c>
      <c r="CP751" s="55">
        <f>CG751+CN751</f>
        <v>99730</v>
      </c>
      <c r="CQ751" s="55"/>
      <c r="CR751" s="141"/>
      <c r="CS751" s="141"/>
      <c r="CT751" s="141"/>
      <c r="CU751" s="141"/>
      <c r="CV751" s="141"/>
      <c r="CW751" s="55">
        <f>CO751+CQ751+CR751+CS751+CT751+CU751+CV751</f>
        <v>99730</v>
      </c>
      <c r="CX751" s="55">
        <f>CP751+CV751</f>
        <v>99730</v>
      </c>
      <c r="CY751" s="55"/>
      <c r="CZ751" s="141"/>
      <c r="DA751" s="141"/>
      <c r="DB751" s="141"/>
      <c r="DC751" s="141"/>
      <c r="DD751" s="56">
        <v>-294</v>
      </c>
      <c r="DE751" s="55">
        <f>CW751+CY751+CZ751+DA751+DB751+DC751+DD751</f>
        <v>99436</v>
      </c>
      <c r="DF751" s="55">
        <f>CX751+DD751</f>
        <v>99436</v>
      </c>
    </row>
    <row r="752" spans="1:110" s="19" customFormat="1" ht="21" customHeight="1">
      <c r="A752" s="95"/>
      <c r="B752" s="143"/>
      <c r="C752" s="143"/>
      <c r="D752" s="144"/>
      <c r="E752" s="143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1"/>
      <c r="S752" s="141"/>
      <c r="T752" s="141"/>
      <c r="U752" s="141"/>
      <c r="V752" s="141"/>
      <c r="W752" s="141"/>
      <c r="X752" s="141"/>
      <c r="Y752" s="141"/>
      <c r="Z752" s="141"/>
      <c r="AA752" s="141"/>
      <c r="AB752" s="141"/>
      <c r="AC752" s="141"/>
      <c r="AD752" s="141"/>
      <c r="AE752" s="141"/>
      <c r="AF752" s="141"/>
      <c r="AG752" s="141"/>
      <c r="AH752" s="141"/>
      <c r="AI752" s="141"/>
      <c r="AJ752" s="141"/>
      <c r="AK752" s="140"/>
      <c r="AL752" s="140"/>
      <c r="AM752" s="141"/>
      <c r="AN752" s="141"/>
      <c r="AO752" s="141"/>
      <c r="AP752" s="141"/>
      <c r="AQ752" s="141"/>
      <c r="AR752" s="141"/>
      <c r="AS752" s="141"/>
      <c r="AT752" s="141"/>
      <c r="AU752" s="141"/>
      <c r="AV752" s="141"/>
      <c r="AW752" s="141"/>
      <c r="AX752" s="141"/>
      <c r="AY752" s="141"/>
      <c r="AZ752" s="141"/>
      <c r="BA752" s="141"/>
      <c r="BB752" s="141"/>
      <c r="BC752" s="141"/>
      <c r="BD752" s="141"/>
      <c r="BE752" s="141"/>
      <c r="BF752" s="141"/>
      <c r="BG752" s="142"/>
      <c r="BH752" s="142"/>
      <c r="BI752" s="142"/>
      <c r="BJ752" s="142"/>
      <c r="BK752" s="142"/>
      <c r="BL752" s="142"/>
      <c r="BM752" s="142"/>
      <c r="BN752" s="141"/>
      <c r="BO752" s="141"/>
      <c r="BP752" s="141"/>
      <c r="BQ752" s="141"/>
      <c r="BR752" s="141"/>
      <c r="BS752" s="141"/>
      <c r="BT752" s="140"/>
      <c r="BU752" s="140"/>
      <c r="BV752" s="140"/>
      <c r="BW752" s="140"/>
      <c r="BX752" s="140"/>
      <c r="BY752" s="140"/>
      <c r="BZ752" s="140"/>
      <c r="CA752" s="141"/>
      <c r="CB752" s="141"/>
      <c r="CC752" s="141"/>
      <c r="CD752" s="141"/>
      <c r="CE752" s="141"/>
      <c r="CF752" s="141"/>
      <c r="CG752" s="141"/>
      <c r="CH752" s="141"/>
      <c r="CI752" s="141"/>
      <c r="CJ752" s="141"/>
      <c r="CK752" s="141"/>
      <c r="CL752" s="141"/>
      <c r="CM752" s="141"/>
      <c r="CN752" s="141"/>
      <c r="CO752" s="141"/>
      <c r="CP752" s="141"/>
      <c r="CQ752" s="141"/>
      <c r="CR752" s="141"/>
      <c r="CS752" s="141"/>
      <c r="CT752" s="141"/>
      <c r="CU752" s="141"/>
      <c r="CV752" s="141"/>
      <c r="CW752" s="141"/>
      <c r="CX752" s="141"/>
      <c r="CY752" s="141"/>
      <c r="CZ752" s="141"/>
      <c r="DA752" s="141"/>
      <c r="DB752" s="141"/>
      <c r="DC752" s="141"/>
      <c r="DD752" s="141"/>
      <c r="DE752" s="141"/>
      <c r="DF752" s="141"/>
    </row>
    <row r="753" spans="1:110" s="19" customFormat="1" ht="37.5">
      <c r="A753" s="49" t="s">
        <v>124</v>
      </c>
      <c r="B753" s="50" t="s">
        <v>7</v>
      </c>
      <c r="C753" s="50" t="s">
        <v>156</v>
      </c>
      <c r="D753" s="61"/>
      <c r="E753" s="50"/>
      <c r="F753" s="62">
        <f t="shared" ref="F753:O753" si="1166">F754+F758+F763</f>
        <v>55449</v>
      </c>
      <c r="G753" s="62">
        <f t="shared" si="1166"/>
        <v>-7023</v>
      </c>
      <c r="H753" s="62">
        <f t="shared" si="1166"/>
        <v>48426</v>
      </c>
      <c r="I753" s="62">
        <f t="shared" si="1166"/>
        <v>0</v>
      </c>
      <c r="J753" s="62">
        <f t="shared" si="1166"/>
        <v>52472</v>
      </c>
      <c r="K753" s="62">
        <f t="shared" si="1166"/>
        <v>0</v>
      </c>
      <c r="L753" s="62">
        <f t="shared" si="1166"/>
        <v>0</v>
      </c>
      <c r="M753" s="62">
        <f t="shared" si="1166"/>
        <v>52472</v>
      </c>
      <c r="N753" s="62">
        <f t="shared" si="1166"/>
        <v>-30734</v>
      </c>
      <c r="O753" s="62">
        <f t="shared" si="1166"/>
        <v>21738</v>
      </c>
      <c r="P753" s="62">
        <f t="shared" ref="P753:Y753" si="1167">P754+P758+P763</f>
        <v>0</v>
      </c>
      <c r="Q753" s="62">
        <f t="shared" si="1167"/>
        <v>21657</v>
      </c>
      <c r="R753" s="62">
        <f t="shared" si="1167"/>
        <v>0</v>
      </c>
      <c r="S753" s="62">
        <f t="shared" si="1167"/>
        <v>0</v>
      </c>
      <c r="T753" s="62">
        <f t="shared" si="1167"/>
        <v>21738</v>
      </c>
      <c r="U753" s="62">
        <f t="shared" si="1167"/>
        <v>21657</v>
      </c>
      <c r="V753" s="62">
        <f t="shared" si="1167"/>
        <v>0</v>
      </c>
      <c r="W753" s="62">
        <f t="shared" si="1167"/>
        <v>0</v>
      </c>
      <c r="X753" s="62">
        <f t="shared" si="1167"/>
        <v>21738</v>
      </c>
      <c r="Y753" s="62">
        <f t="shared" si="1167"/>
        <v>21657</v>
      </c>
      <c r="Z753" s="62">
        <f>Z754+Z758+Z763</f>
        <v>0</v>
      </c>
      <c r="AA753" s="62">
        <f>AA754+AA758+AA763</f>
        <v>21738</v>
      </c>
      <c r="AB753" s="62">
        <f>AB754+AB758+AB763</f>
        <v>21657</v>
      </c>
      <c r="AC753" s="62">
        <f>AC754+AC758+AC763</f>
        <v>0</v>
      </c>
      <c r="AD753" s="62">
        <f>AD754+AD758+AD763</f>
        <v>0</v>
      </c>
      <c r="AE753" s="62"/>
      <c r="AF753" s="62">
        <f t="shared" ref="AF753:AY753" si="1168">AF754+AF758+AF763</f>
        <v>21738</v>
      </c>
      <c r="AG753" s="62">
        <f t="shared" si="1168"/>
        <v>0</v>
      </c>
      <c r="AH753" s="62">
        <f t="shared" si="1168"/>
        <v>21657</v>
      </c>
      <c r="AI753" s="62">
        <f t="shared" si="1168"/>
        <v>606</v>
      </c>
      <c r="AJ753" s="62">
        <f t="shared" si="1168"/>
        <v>606</v>
      </c>
      <c r="AK753" s="62">
        <f t="shared" si="1168"/>
        <v>22344</v>
      </c>
      <c r="AL753" s="62">
        <f t="shared" si="1168"/>
        <v>0</v>
      </c>
      <c r="AM753" s="62">
        <f t="shared" si="1168"/>
        <v>33317</v>
      </c>
      <c r="AN753" s="62">
        <f t="shared" si="1168"/>
        <v>55661</v>
      </c>
      <c r="AO753" s="62">
        <f t="shared" si="1168"/>
        <v>0</v>
      </c>
      <c r="AP753" s="62">
        <f t="shared" si="1168"/>
        <v>0</v>
      </c>
      <c r="AQ753" s="62">
        <f t="shared" si="1168"/>
        <v>55661</v>
      </c>
      <c r="AR753" s="62">
        <f t="shared" si="1168"/>
        <v>0</v>
      </c>
      <c r="AS753" s="62">
        <f t="shared" si="1168"/>
        <v>0</v>
      </c>
      <c r="AT753" s="62">
        <f t="shared" si="1168"/>
        <v>55661</v>
      </c>
      <c r="AU753" s="62">
        <f t="shared" si="1168"/>
        <v>0</v>
      </c>
      <c r="AV753" s="62">
        <f t="shared" si="1168"/>
        <v>0</v>
      </c>
      <c r="AW753" s="62">
        <f t="shared" si="1168"/>
        <v>0</v>
      </c>
      <c r="AX753" s="62">
        <f t="shared" si="1168"/>
        <v>0</v>
      </c>
      <c r="AY753" s="62">
        <f t="shared" si="1168"/>
        <v>55661</v>
      </c>
      <c r="AZ753" s="62">
        <f t="shared" ref="AZ753:BE753" si="1169">AZ754+AZ758+AZ763</f>
        <v>0</v>
      </c>
      <c r="BA753" s="62">
        <f t="shared" si="1169"/>
        <v>0</v>
      </c>
      <c r="BB753" s="62">
        <f t="shared" si="1169"/>
        <v>0</v>
      </c>
      <c r="BC753" s="62">
        <f t="shared" si="1169"/>
        <v>545</v>
      </c>
      <c r="BD753" s="62">
        <f t="shared" si="1169"/>
        <v>0</v>
      </c>
      <c r="BE753" s="62">
        <f t="shared" si="1169"/>
        <v>56206</v>
      </c>
      <c r="BF753" s="62">
        <f t="shared" ref="BF753:BL753" si="1170">BF754+BF758+BF763</f>
        <v>0</v>
      </c>
      <c r="BG753" s="62">
        <f t="shared" si="1170"/>
        <v>0</v>
      </c>
      <c r="BH753" s="62">
        <f t="shared" si="1170"/>
        <v>-10</v>
      </c>
      <c r="BI753" s="62">
        <f t="shared" si="1170"/>
        <v>0</v>
      </c>
      <c r="BJ753" s="62">
        <f t="shared" si="1170"/>
        <v>0</v>
      </c>
      <c r="BK753" s="62">
        <f t="shared" si="1170"/>
        <v>0</v>
      </c>
      <c r="BL753" s="62">
        <f t="shared" si="1170"/>
        <v>56196</v>
      </c>
      <c r="BM753" s="62">
        <f t="shared" ref="BM753:BS753" si="1171">BM754+BM758+BM763</f>
        <v>0</v>
      </c>
      <c r="BN753" s="62">
        <f t="shared" si="1171"/>
        <v>0</v>
      </c>
      <c r="BO753" s="62">
        <f t="shared" si="1171"/>
        <v>200</v>
      </c>
      <c r="BP753" s="62">
        <f t="shared" si="1171"/>
        <v>0</v>
      </c>
      <c r="BQ753" s="62">
        <f t="shared" si="1171"/>
        <v>0</v>
      </c>
      <c r="BR753" s="62">
        <f t="shared" si="1171"/>
        <v>56396</v>
      </c>
      <c r="BS753" s="62">
        <f t="shared" si="1171"/>
        <v>0</v>
      </c>
      <c r="BT753" s="62">
        <f t="shared" ref="BT753:BY753" si="1172">BT754+BT758+BT763</f>
        <v>-3180</v>
      </c>
      <c r="BU753" s="62">
        <f t="shared" si="1172"/>
        <v>202</v>
      </c>
      <c r="BV753" s="62">
        <f t="shared" si="1172"/>
        <v>-12</v>
      </c>
      <c r="BW753" s="62">
        <f t="shared" si="1172"/>
        <v>0</v>
      </c>
      <c r="BX753" s="62">
        <f t="shared" si="1172"/>
        <v>0</v>
      </c>
      <c r="BY753" s="62">
        <f t="shared" si="1172"/>
        <v>53406</v>
      </c>
      <c r="BZ753" s="62">
        <f t="shared" ref="BZ753:CG753" si="1173">BZ754+BZ758+BZ763</f>
        <v>0</v>
      </c>
      <c r="CA753" s="62">
        <f t="shared" si="1173"/>
        <v>-2534</v>
      </c>
      <c r="CB753" s="62">
        <f t="shared" si="1173"/>
        <v>0</v>
      </c>
      <c r="CC753" s="62">
        <f t="shared" si="1173"/>
        <v>-10001</v>
      </c>
      <c r="CD753" s="62">
        <f>CD754+CD758+CD763</f>
        <v>0</v>
      </c>
      <c r="CE753" s="62">
        <f t="shared" si="1173"/>
        <v>0</v>
      </c>
      <c r="CF753" s="62">
        <f t="shared" si="1173"/>
        <v>40871</v>
      </c>
      <c r="CG753" s="62">
        <f t="shared" si="1173"/>
        <v>0</v>
      </c>
      <c r="CH753" s="62">
        <f>CH754+CH756+CH758+CH763</f>
        <v>0</v>
      </c>
      <c r="CI753" s="62">
        <f t="shared" ref="CI753:DF753" si="1174">CI754+CI756+CI758+CI763</f>
        <v>0</v>
      </c>
      <c r="CJ753" s="62">
        <f t="shared" si="1174"/>
        <v>-24</v>
      </c>
      <c r="CK753" s="62"/>
      <c r="CL753" s="62"/>
      <c r="CM753" s="62">
        <f t="shared" si="1174"/>
        <v>3431</v>
      </c>
      <c r="CN753" s="62">
        <f t="shared" si="1174"/>
        <v>13724</v>
      </c>
      <c r="CO753" s="62">
        <f t="shared" si="1174"/>
        <v>58002</v>
      </c>
      <c r="CP753" s="62">
        <f t="shared" si="1174"/>
        <v>13724</v>
      </c>
      <c r="CQ753" s="62">
        <f t="shared" si="1174"/>
        <v>0</v>
      </c>
      <c r="CR753" s="62">
        <f t="shared" si="1174"/>
        <v>0</v>
      </c>
      <c r="CS753" s="62">
        <f t="shared" si="1174"/>
        <v>-61</v>
      </c>
      <c r="CT753" s="62">
        <f t="shared" si="1174"/>
        <v>0</v>
      </c>
      <c r="CU753" s="62">
        <f t="shared" si="1174"/>
        <v>4829</v>
      </c>
      <c r="CV753" s="62">
        <f t="shared" si="1174"/>
        <v>0</v>
      </c>
      <c r="CW753" s="62">
        <f t="shared" si="1174"/>
        <v>62770</v>
      </c>
      <c r="CX753" s="62">
        <f t="shared" si="1174"/>
        <v>13724</v>
      </c>
      <c r="CY753" s="62">
        <f t="shared" si="1174"/>
        <v>0</v>
      </c>
      <c r="CZ753" s="62">
        <f t="shared" si="1174"/>
        <v>0</v>
      </c>
      <c r="DA753" s="62">
        <f t="shared" si="1174"/>
        <v>0</v>
      </c>
      <c r="DB753" s="62">
        <f t="shared" si="1174"/>
        <v>0</v>
      </c>
      <c r="DC753" s="62">
        <f t="shared" si="1174"/>
        <v>0</v>
      </c>
      <c r="DD753" s="62">
        <f t="shared" si="1174"/>
        <v>0</v>
      </c>
      <c r="DE753" s="62">
        <f t="shared" si="1174"/>
        <v>62770</v>
      </c>
      <c r="DF753" s="62">
        <f t="shared" si="1174"/>
        <v>13724</v>
      </c>
    </row>
    <row r="754" spans="1:110" s="19" customFormat="1" ht="54" hidden="1" customHeight="1">
      <c r="A754" s="63" t="s">
        <v>157</v>
      </c>
      <c r="B754" s="64" t="s">
        <v>7</v>
      </c>
      <c r="C754" s="64" t="s">
        <v>156</v>
      </c>
      <c r="D754" s="65" t="s">
        <v>42</v>
      </c>
      <c r="E754" s="64"/>
      <c r="F754" s="66">
        <f t="shared" ref="F754:U754" si="1175">F755</f>
        <v>0</v>
      </c>
      <c r="G754" s="66">
        <f t="shared" si="1175"/>
        <v>0</v>
      </c>
      <c r="H754" s="66">
        <f t="shared" si="1175"/>
        <v>0</v>
      </c>
      <c r="I754" s="66">
        <f t="shared" si="1175"/>
        <v>0</v>
      </c>
      <c r="J754" s="66">
        <f t="shared" si="1175"/>
        <v>0</v>
      </c>
      <c r="K754" s="66">
        <f t="shared" si="1175"/>
        <v>0</v>
      </c>
      <c r="L754" s="66">
        <f t="shared" si="1175"/>
        <v>0</v>
      </c>
      <c r="M754" s="66">
        <f t="shared" si="1175"/>
        <v>0</v>
      </c>
      <c r="N754" s="66">
        <f t="shared" si="1175"/>
        <v>0</v>
      </c>
      <c r="O754" s="66">
        <f t="shared" si="1175"/>
        <v>0</v>
      </c>
      <c r="P754" s="66">
        <f t="shared" si="1175"/>
        <v>0</v>
      </c>
      <c r="Q754" s="66">
        <f t="shared" si="1175"/>
        <v>0</v>
      </c>
      <c r="R754" s="66">
        <f t="shared" si="1175"/>
        <v>0</v>
      </c>
      <c r="S754" s="66">
        <f t="shared" si="1175"/>
        <v>0</v>
      </c>
      <c r="T754" s="66">
        <f t="shared" si="1175"/>
        <v>0</v>
      </c>
      <c r="U754" s="66">
        <f t="shared" si="1175"/>
        <v>0</v>
      </c>
      <c r="V754" s="141"/>
      <c r="W754" s="141"/>
      <c r="X754" s="141"/>
      <c r="Y754" s="141"/>
      <c r="Z754" s="141"/>
      <c r="AA754" s="141"/>
      <c r="AB754" s="141"/>
      <c r="AC754" s="141"/>
      <c r="AD754" s="141"/>
      <c r="AE754" s="141"/>
      <c r="AF754" s="141"/>
      <c r="AG754" s="141"/>
      <c r="AH754" s="141"/>
      <c r="AI754" s="141"/>
      <c r="AJ754" s="141"/>
      <c r="AK754" s="140"/>
      <c r="AL754" s="140"/>
      <c r="AM754" s="56">
        <f>AM755</f>
        <v>0</v>
      </c>
      <c r="AN754" s="56">
        <f>AN755</f>
        <v>0</v>
      </c>
      <c r="AO754" s="141">
        <f>AO755</f>
        <v>0</v>
      </c>
      <c r="AP754" s="141"/>
      <c r="AQ754" s="141"/>
      <c r="AR754" s="141"/>
      <c r="AS754" s="141"/>
      <c r="AT754" s="141"/>
      <c r="AU754" s="141"/>
      <c r="AV754" s="56">
        <f>AV755</f>
        <v>600</v>
      </c>
      <c r="AW754" s="56">
        <f>AW755</f>
        <v>0</v>
      </c>
      <c r="AX754" s="56">
        <f>AX755</f>
        <v>0</v>
      </c>
      <c r="AY754" s="56">
        <f>AY755</f>
        <v>600</v>
      </c>
      <c r="AZ754" s="56">
        <f t="shared" ref="AZ754:CG754" si="1176">AZ755</f>
        <v>0</v>
      </c>
      <c r="BA754" s="56">
        <f t="shared" si="1176"/>
        <v>0</v>
      </c>
      <c r="BB754" s="56">
        <f t="shared" si="1176"/>
        <v>0</v>
      </c>
      <c r="BC754" s="56">
        <f t="shared" si="1176"/>
        <v>0</v>
      </c>
      <c r="BD754" s="56">
        <f t="shared" si="1176"/>
        <v>0</v>
      </c>
      <c r="BE754" s="56">
        <f t="shared" si="1176"/>
        <v>600</v>
      </c>
      <c r="BF754" s="56">
        <f t="shared" si="1176"/>
        <v>0</v>
      </c>
      <c r="BG754" s="55">
        <f t="shared" si="1176"/>
        <v>0</v>
      </c>
      <c r="BH754" s="55">
        <f t="shared" si="1176"/>
        <v>-1</v>
      </c>
      <c r="BI754" s="55">
        <f t="shared" si="1176"/>
        <v>0</v>
      </c>
      <c r="BJ754" s="55">
        <f t="shared" si="1176"/>
        <v>0</v>
      </c>
      <c r="BK754" s="55">
        <f t="shared" si="1176"/>
        <v>0</v>
      </c>
      <c r="BL754" s="55">
        <f t="shared" si="1176"/>
        <v>599</v>
      </c>
      <c r="BM754" s="55">
        <f t="shared" si="1176"/>
        <v>0</v>
      </c>
      <c r="BN754" s="55">
        <f t="shared" si="1176"/>
        <v>0</v>
      </c>
      <c r="BO754" s="55">
        <f t="shared" si="1176"/>
        <v>0</v>
      </c>
      <c r="BP754" s="55">
        <f t="shared" si="1176"/>
        <v>0</v>
      </c>
      <c r="BQ754" s="55">
        <f t="shared" si="1176"/>
        <v>0</v>
      </c>
      <c r="BR754" s="55">
        <f t="shared" si="1176"/>
        <v>599</v>
      </c>
      <c r="BS754" s="55">
        <f t="shared" si="1176"/>
        <v>0</v>
      </c>
      <c r="BT754" s="55">
        <f t="shared" si="1176"/>
        <v>0</v>
      </c>
      <c r="BU754" s="55">
        <f t="shared" si="1176"/>
        <v>0</v>
      </c>
      <c r="BV754" s="55">
        <f t="shared" si="1176"/>
        <v>0</v>
      </c>
      <c r="BW754" s="55">
        <f t="shared" si="1176"/>
        <v>0</v>
      </c>
      <c r="BX754" s="55">
        <f t="shared" si="1176"/>
        <v>0</v>
      </c>
      <c r="BY754" s="55">
        <f t="shared" si="1176"/>
        <v>599</v>
      </c>
      <c r="BZ754" s="55">
        <f t="shared" si="1176"/>
        <v>0</v>
      </c>
      <c r="CA754" s="55">
        <f t="shared" si="1176"/>
        <v>-598</v>
      </c>
      <c r="CB754" s="55">
        <f t="shared" si="1176"/>
        <v>0</v>
      </c>
      <c r="CC754" s="55">
        <f t="shared" si="1176"/>
        <v>-1</v>
      </c>
      <c r="CD754" s="55">
        <f t="shared" si="1176"/>
        <v>0</v>
      </c>
      <c r="CE754" s="55">
        <f t="shared" si="1176"/>
        <v>0</v>
      </c>
      <c r="CF754" s="55">
        <f t="shared" si="1176"/>
        <v>0</v>
      </c>
      <c r="CG754" s="55">
        <f t="shared" si="1176"/>
        <v>0</v>
      </c>
      <c r="CH754" s="141"/>
      <c r="CI754" s="141"/>
      <c r="CJ754" s="141"/>
      <c r="CK754" s="141"/>
      <c r="CL754" s="141"/>
      <c r="CM754" s="141"/>
      <c r="CN754" s="141"/>
      <c r="CO754" s="141"/>
      <c r="CP754" s="141"/>
      <c r="CQ754" s="141"/>
      <c r="CR754" s="141"/>
      <c r="CS754" s="141"/>
      <c r="CT754" s="141"/>
      <c r="CU754" s="141"/>
      <c r="CV754" s="141"/>
      <c r="CW754" s="141"/>
      <c r="CX754" s="141"/>
      <c r="CY754" s="141"/>
      <c r="CZ754" s="141"/>
      <c r="DA754" s="141"/>
      <c r="DB754" s="141"/>
      <c r="DC754" s="141"/>
      <c r="DD754" s="141"/>
      <c r="DE754" s="141"/>
      <c r="DF754" s="141"/>
    </row>
    <row r="755" spans="1:110" s="19" customFormat="1" ht="82.5" hidden="1">
      <c r="A755" s="63" t="s">
        <v>283</v>
      </c>
      <c r="B755" s="64" t="s">
        <v>7</v>
      </c>
      <c r="C755" s="64" t="s">
        <v>156</v>
      </c>
      <c r="D755" s="65" t="s">
        <v>42</v>
      </c>
      <c r="E755" s="64" t="s">
        <v>158</v>
      </c>
      <c r="F755" s="55"/>
      <c r="G755" s="55">
        <f>H755-F755</f>
        <v>0</v>
      </c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1"/>
      <c r="W755" s="141"/>
      <c r="X755" s="141"/>
      <c r="Y755" s="141"/>
      <c r="Z755" s="141"/>
      <c r="AA755" s="141"/>
      <c r="AB755" s="141"/>
      <c r="AC755" s="141"/>
      <c r="AD755" s="141"/>
      <c r="AE755" s="141"/>
      <c r="AF755" s="141"/>
      <c r="AG755" s="141"/>
      <c r="AH755" s="141"/>
      <c r="AI755" s="141"/>
      <c r="AJ755" s="141"/>
      <c r="AK755" s="140"/>
      <c r="AL755" s="140"/>
      <c r="AM755" s="55">
        <f>AN755-AK755</f>
        <v>0</v>
      </c>
      <c r="AN755" s="56"/>
      <c r="AO755" s="141"/>
      <c r="AP755" s="141"/>
      <c r="AQ755" s="141"/>
      <c r="AR755" s="141"/>
      <c r="AS755" s="141"/>
      <c r="AT755" s="141"/>
      <c r="AU755" s="141"/>
      <c r="AV755" s="56">
        <v>600</v>
      </c>
      <c r="AW755" s="56"/>
      <c r="AX755" s="56"/>
      <c r="AY755" s="55">
        <f>AT755+AV755+AW755+AX755</f>
        <v>600</v>
      </c>
      <c r="AZ755" s="55">
        <f>AU755+AX755</f>
        <v>0</v>
      </c>
      <c r="BA755" s="141"/>
      <c r="BB755" s="141"/>
      <c r="BC755" s="141"/>
      <c r="BD755" s="141"/>
      <c r="BE755" s="55">
        <f>AY755+BA755+BB755+BC755+BD755</f>
        <v>600</v>
      </c>
      <c r="BF755" s="55">
        <f>AZ755+BD755</f>
        <v>0</v>
      </c>
      <c r="BG755" s="55"/>
      <c r="BH755" s="55">
        <v>-1</v>
      </c>
      <c r="BI755" s="142"/>
      <c r="BJ755" s="142"/>
      <c r="BK755" s="142"/>
      <c r="BL755" s="55">
        <f>BE755+BG755+BH755+BI755+BJ755+BK755</f>
        <v>599</v>
      </c>
      <c r="BM755" s="55">
        <f>BF755+BK755</f>
        <v>0</v>
      </c>
      <c r="BN755" s="141"/>
      <c r="BO755" s="141"/>
      <c r="BP755" s="141"/>
      <c r="BQ755" s="141"/>
      <c r="BR755" s="55">
        <f>BL755+BN755+BO755+BP755+BQ755</f>
        <v>599</v>
      </c>
      <c r="BS755" s="55">
        <f>BM755+BQ755</f>
        <v>0</v>
      </c>
      <c r="BT755" s="140"/>
      <c r="BU755" s="140"/>
      <c r="BV755" s="140"/>
      <c r="BW755" s="140"/>
      <c r="BX755" s="140"/>
      <c r="BY755" s="55">
        <f>BR755+BT755+BU755+BV755+BW755+BX755</f>
        <v>599</v>
      </c>
      <c r="BZ755" s="55">
        <f>BS755+BX755</f>
        <v>0</v>
      </c>
      <c r="CA755" s="56">
        <v>-598</v>
      </c>
      <c r="CB755" s="56"/>
      <c r="CC755" s="56">
        <v>-1</v>
      </c>
      <c r="CD755" s="56"/>
      <c r="CE755" s="141"/>
      <c r="CF755" s="55">
        <f>BY755+CA755+CB755+CC755+CE755</f>
        <v>0</v>
      </c>
      <c r="CG755" s="55">
        <f>BZ755+CE755</f>
        <v>0</v>
      </c>
      <c r="CH755" s="141"/>
      <c r="CI755" s="141"/>
      <c r="CJ755" s="141"/>
      <c r="CK755" s="141"/>
      <c r="CL755" s="141"/>
      <c r="CM755" s="141"/>
      <c r="CN755" s="141"/>
      <c r="CO755" s="141"/>
      <c r="CP755" s="141"/>
      <c r="CQ755" s="141"/>
      <c r="CR755" s="141"/>
      <c r="CS755" s="141"/>
      <c r="CT755" s="141"/>
      <c r="CU755" s="141"/>
      <c r="CV755" s="141"/>
      <c r="CW755" s="141"/>
      <c r="CX755" s="141"/>
      <c r="CY755" s="141"/>
      <c r="CZ755" s="141"/>
      <c r="DA755" s="141"/>
      <c r="DB755" s="141"/>
      <c r="DC755" s="141"/>
      <c r="DD755" s="141"/>
      <c r="DE755" s="141"/>
      <c r="DF755" s="141"/>
    </row>
    <row r="756" spans="1:110" s="19" customFormat="1" ht="49.5">
      <c r="A756" s="63" t="s">
        <v>355</v>
      </c>
      <c r="B756" s="64" t="s">
        <v>7</v>
      </c>
      <c r="C756" s="64" t="s">
        <v>156</v>
      </c>
      <c r="D756" s="65" t="s">
        <v>354</v>
      </c>
      <c r="E756" s="64"/>
      <c r="F756" s="55"/>
      <c r="G756" s="55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1"/>
      <c r="W756" s="141"/>
      <c r="X756" s="141"/>
      <c r="Y756" s="141"/>
      <c r="Z756" s="141"/>
      <c r="AA756" s="141"/>
      <c r="AB756" s="141"/>
      <c r="AC756" s="141"/>
      <c r="AD756" s="141"/>
      <c r="AE756" s="141"/>
      <c r="AF756" s="141"/>
      <c r="AG756" s="141"/>
      <c r="AH756" s="141"/>
      <c r="AI756" s="141"/>
      <c r="AJ756" s="141"/>
      <c r="AK756" s="140"/>
      <c r="AL756" s="140"/>
      <c r="AM756" s="55"/>
      <c r="AN756" s="56"/>
      <c r="AO756" s="141"/>
      <c r="AP756" s="141"/>
      <c r="AQ756" s="141"/>
      <c r="AR756" s="141"/>
      <c r="AS756" s="141"/>
      <c r="AT756" s="141"/>
      <c r="AU756" s="141"/>
      <c r="AV756" s="56"/>
      <c r="AW756" s="56"/>
      <c r="AX756" s="56"/>
      <c r="AY756" s="55"/>
      <c r="AZ756" s="55"/>
      <c r="BA756" s="141"/>
      <c r="BB756" s="141"/>
      <c r="BC756" s="141"/>
      <c r="BD756" s="141"/>
      <c r="BE756" s="55"/>
      <c r="BF756" s="55"/>
      <c r="BG756" s="55"/>
      <c r="BH756" s="55"/>
      <c r="BI756" s="142"/>
      <c r="BJ756" s="142"/>
      <c r="BK756" s="142"/>
      <c r="BL756" s="55"/>
      <c r="BM756" s="55"/>
      <c r="BN756" s="141"/>
      <c r="BO756" s="141"/>
      <c r="BP756" s="141"/>
      <c r="BQ756" s="141"/>
      <c r="BR756" s="55"/>
      <c r="BS756" s="55"/>
      <c r="BT756" s="140"/>
      <c r="BU756" s="140"/>
      <c r="BV756" s="140"/>
      <c r="BW756" s="140"/>
      <c r="BX756" s="140"/>
      <c r="BY756" s="55"/>
      <c r="BZ756" s="55"/>
      <c r="CA756" s="56"/>
      <c r="CB756" s="56"/>
      <c r="CC756" s="56"/>
      <c r="CD756" s="56"/>
      <c r="CE756" s="141"/>
      <c r="CF756" s="55"/>
      <c r="CG756" s="55"/>
      <c r="CH756" s="141">
        <f>CH757</f>
        <v>0</v>
      </c>
      <c r="CI756" s="141">
        <f t="shared" ref="CI756:DF756" si="1177">CI757</f>
        <v>0</v>
      </c>
      <c r="CJ756" s="141">
        <f t="shared" si="1177"/>
        <v>0</v>
      </c>
      <c r="CK756" s="141"/>
      <c r="CL756" s="141"/>
      <c r="CM756" s="55">
        <f t="shared" si="1177"/>
        <v>3431</v>
      </c>
      <c r="CN756" s="55">
        <f t="shared" si="1177"/>
        <v>13724</v>
      </c>
      <c r="CO756" s="55">
        <f t="shared" si="1177"/>
        <v>17155</v>
      </c>
      <c r="CP756" s="55">
        <f t="shared" si="1177"/>
        <v>13724</v>
      </c>
      <c r="CQ756" s="55">
        <f t="shared" si="1177"/>
        <v>0</v>
      </c>
      <c r="CR756" s="55">
        <f t="shared" si="1177"/>
        <v>0</v>
      </c>
      <c r="CS756" s="55">
        <f t="shared" si="1177"/>
        <v>0</v>
      </c>
      <c r="CT756" s="55">
        <f t="shared" si="1177"/>
        <v>0</v>
      </c>
      <c r="CU756" s="55">
        <f t="shared" si="1177"/>
        <v>0</v>
      </c>
      <c r="CV756" s="55">
        <f t="shared" si="1177"/>
        <v>0</v>
      </c>
      <c r="CW756" s="55">
        <f t="shared" si="1177"/>
        <v>17155</v>
      </c>
      <c r="CX756" s="55">
        <f t="shared" si="1177"/>
        <v>13724</v>
      </c>
      <c r="CY756" s="55">
        <f t="shared" si="1177"/>
        <v>0</v>
      </c>
      <c r="CZ756" s="55">
        <f t="shared" si="1177"/>
        <v>0</v>
      </c>
      <c r="DA756" s="55">
        <f t="shared" si="1177"/>
        <v>0</v>
      </c>
      <c r="DB756" s="55">
        <f t="shared" si="1177"/>
        <v>0</v>
      </c>
      <c r="DC756" s="55">
        <f t="shared" si="1177"/>
        <v>0</v>
      </c>
      <c r="DD756" s="55">
        <f t="shared" si="1177"/>
        <v>0</v>
      </c>
      <c r="DE756" s="55">
        <f t="shared" si="1177"/>
        <v>17155</v>
      </c>
      <c r="DF756" s="55">
        <f t="shared" si="1177"/>
        <v>13724</v>
      </c>
    </row>
    <row r="757" spans="1:110" s="19" customFormat="1" ht="58.5" customHeight="1">
      <c r="A757" s="63" t="s">
        <v>144</v>
      </c>
      <c r="B757" s="64" t="s">
        <v>7</v>
      </c>
      <c r="C757" s="64" t="s">
        <v>156</v>
      </c>
      <c r="D757" s="65" t="s">
        <v>354</v>
      </c>
      <c r="E757" s="64" t="s">
        <v>145</v>
      </c>
      <c r="F757" s="55"/>
      <c r="G757" s="55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1"/>
      <c r="W757" s="141"/>
      <c r="X757" s="141"/>
      <c r="Y757" s="141"/>
      <c r="Z757" s="141"/>
      <c r="AA757" s="141"/>
      <c r="AB757" s="141"/>
      <c r="AC757" s="141"/>
      <c r="AD757" s="141"/>
      <c r="AE757" s="141"/>
      <c r="AF757" s="141"/>
      <c r="AG757" s="141"/>
      <c r="AH757" s="141"/>
      <c r="AI757" s="141"/>
      <c r="AJ757" s="141"/>
      <c r="AK757" s="140"/>
      <c r="AL757" s="140"/>
      <c r="AM757" s="55"/>
      <c r="AN757" s="56"/>
      <c r="AO757" s="141"/>
      <c r="AP757" s="141"/>
      <c r="AQ757" s="141"/>
      <c r="AR757" s="141"/>
      <c r="AS757" s="141"/>
      <c r="AT757" s="141"/>
      <c r="AU757" s="141"/>
      <c r="AV757" s="56"/>
      <c r="AW757" s="56"/>
      <c r="AX757" s="56"/>
      <c r="AY757" s="55"/>
      <c r="AZ757" s="55"/>
      <c r="BA757" s="141"/>
      <c r="BB757" s="141"/>
      <c r="BC757" s="141"/>
      <c r="BD757" s="141"/>
      <c r="BE757" s="55"/>
      <c r="BF757" s="55"/>
      <c r="BG757" s="55"/>
      <c r="BH757" s="55"/>
      <c r="BI757" s="142"/>
      <c r="BJ757" s="142"/>
      <c r="BK757" s="142"/>
      <c r="BL757" s="55"/>
      <c r="BM757" s="55"/>
      <c r="BN757" s="141"/>
      <c r="BO757" s="141"/>
      <c r="BP757" s="141"/>
      <c r="BQ757" s="141"/>
      <c r="BR757" s="55"/>
      <c r="BS757" s="55"/>
      <c r="BT757" s="140"/>
      <c r="BU757" s="140"/>
      <c r="BV757" s="140"/>
      <c r="BW757" s="140"/>
      <c r="BX757" s="140"/>
      <c r="BY757" s="55"/>
      <c r="BZ757" s="55"/>
      <c r="CA757" s="56"/>
      <c r="CB757" s="56"/>
      <c r="CC757" s="56"/>
      <c r="CD757" s="56"/>
      <c r="CE757" s="141"/>
      <c r="CF757" s="55"/>
      <c r="CG757" s="55"/>
      <c r="CH757" s="141"/>
      <c r="CI757" s="141"/>
      <c r="CJ757" s="141"/>
      <c r="CK757" s="141"/>
      <c r="CL757" s="141"/>
      <c r="CM757" s="55">
        <v>3431</v>
      </c>
      <c r="CN757" s="55">
        <v>13724</v>
      </c>
      <c r="CO757" s="55">
        <f>CF757+CH757+CI757+CJ757+CM757+CN757</f>
        <v>17155</v>
      </c>
      <c r="CP757" s="55">
        <f>CG757+CN757</f>
        <v>13724</v>
      </c>
      <c r="CQ757" s="55"/>
      <c r="CR757" s="141"/>
      <c r="CS757" s="141"/>
      <c r="CT757" s="141"/>
      <c r="CU757" s="141"/>
      <c r="CV757" s="141"/>
      <c r="CW757" s="55">
        <f>CO757+CQ757+CR757+CS757+CT757+CU757+CV757</f>
        <v>17155</v>
      </c>
      <c r="CX757" s="55">
        <f>CP757+CV757</f>
        <v>13724</v>
      </c>
      <c r="CY757" s="55"/>
      <c r="CZ757" s="141"/>
      <c r="DA757" s="141"/>
      <c r="DB757" s="141"/>
      <c r="DC757" s="141"/>
      <c r="DD757" s="141"/>
      <c r="DE757" s="55">
        <f>CW757+CY757+CZ757+DA757+DB757+DC757+DD757</f>
        <v>17155</v>
      </c>
      <c r="DF757" s="55">
        <f>CX757+DD757</f>
        <v>13724</v>
      </c>
    </row>
    <row r="758" spans="1:110" s="19" customFormat="1" ht="46.5" customHeight="1">
      <c r="A758" s="63" t="s">
        <v>229</v>
      </c>
      <c r="B758" s="64" t="s">
        <v>7</v>
      </c>
      <c r="C758" s="64" t="s">
        <v>156</v>
      </c>
      <c r="D758" s="65" t="s">
        <v>230</v>
      </c>
      <c r="E758" s="64"/>
      <c r="F758" s="55">
        <f t="shared" ref="F758:V759" si="1178">F759</f>
        <v>1049</v>
      </c>
      <c r="G758" s="55">
        <f t="shared" si="1178"/>
        <v>-92</v>
      </c>
      <c r="H758" s="55">
        <f t="shared" si="1178"/>
        <v>957</v>
      </c>
      <c r="I758" s="55">
        <f t="shared" si="1178"/>
        <v>0</v>
      </c>
      <c r="J758" s="55">
        <f t="shared" si="1178"/>
        <v>1025</v>
      </c>
      <c r="K758" s="55">
        <f t="shared" si="1178"/>
        <v>0</v>
      </c>
      <c r="L758" s="55">
        <f t="shared" si="1178"/>
        <v>0</v>
      </c>
      <c r="M758" s="55">
        <f t="shared" si="1178"/>
        <v>1025</v>
      </c>
      <c r="N758" s="55">
        <f t="shared" ref="N758:U758" si="1179">N759+N761</f>
        <v>-367</v>
      </c>
      <c r="O758" s="55">
        <f t="shared" si="1179"/>
        <v>658</v>
      </c>
      <c r="P758" s="55">
        <f t="shared" si="1179"/>
        <v>0</v>
      </c>
      <c r="Q758" s="55">
        <f t="shared" si="1179"/>
        <v>658</v>
      </c>
      <c r="R758" s="55">
        <f t="shared" si="1179"/>
        <v>0</v>
      </c>
      <c r="S758" s="55">
        <f t="shared" si="1179"/>
        <v>0</v>
      </c>
      <c r="T758" s="55">
        <f t="shared" si="1179"/>
        <v>658</v>
      </c>
      <c r="U758" s="55">
        <f t="shared" si="1179"/>
        <v>658</v>
      </c>
      <c r="V758" s="55">
        <f t="shared" ref="V758:AB758" si="1180">V759+V761</f>
        <v>0</v>
      </c>
      <c r="W758" s="55">
        <f t="shared" si="1180"/>
        <v>0</v>
      </c>
      <c r="X758" s="55">
        <f t="shared" si="1180"/>
        <v>658</v>
      </c>
      <c r="Y758" s="55">
        <f t="shared" si="1180"/>
        <v>658</v>
      </c>
      <c r="Z758" s="55">
        <f t="shared" si="1180"/>
        <v>0</v>
      </c>
      <c r="AA758" s="55">
        <f t="shared" si="1180"/>
        <v>658</v>
      </c>
      <c r="AB758" s="55">
        <f t="shared" si="1180"/>
        <v>658</v>
      </c>
      <c r="AC758" s="55">
        <f>AC759+AC761</f>
        <v>0</v>
      </c>
      <c r="AD758" s="55">
        <f>AD759+AD761</f>
        <v>0</v>
      </c>
      <c r="AE758" s="55"/>
      <c r="AF758" s="55">
        <f t="shared" ref="AF758:BS758" si="1181">AF759+AF761</f>
        <v>658</v>
      </c>
      <c r="AG758" s="55">
        <f t="shared" si="1181"/>
        <v>0</v>
      </c>
      <c r="AH758" s="55">
        <f t="shared" si="1181"/>
        <v>658</v>
      </c>
      <c r="AI758" s="55">
        <f t="shared" si="1181"/>
        <v>0</v>
      </c>
      <c r="AJ758" s="55">
        <f t="shared" si="1181"/>
        <v>0</v>
      </c>
      <c r="AK758" s="55">
        <f t="shared" si="1181"/>
        <v>658</v>
      </c>
      <c r="AL758" s="55">
        <f t="shared" si="1181"/>
        <v>0</v>
      </c>
      <c r="AM758" s="55">
        <f t="shared" si="1181"/>
        <v>-219</v>
      </c>
      <c r="AN758" s="55">
        <f t="shared" si="1181"/>
        <v>439</v>
      </c>
      <c r="AO758" s="55">
        <f t="shared" si="1181"/>
        <v>0</v>
      </c>
      <c r="AP758" s="55">
        <f t="shared" si="1181"/>
        <v>0</v>
      </c>
      <c r="AQ758" s="55">
        <f t="shared" si="1181"/>
        <v>439</v>
      </c>
      <c r="AR758" s="55">
        <f t="shared" si="1181"/>
        <v>0</v>
      </c>
      <c r="AS758" s="55">
        <f t="shared" si="1181"/>
        <v>0</v>
      </c>
      <c r="AT758" s="55">
        <f t="shared" si="1181"/>
        <v>439</v>
      </c>
      <c r="AU758" s="55">
        <f t="shared" si="1181"/>
        <v>0</v>
      </c>
      <c r="AV758" s="55">
        <f t="shared" si="1181"/>
        <v>0</v>
      </c>
      <c r="AW758" s="55">
        <f t="shared" si="1181"/>
        <v>0</v>
      </c>
      <c r="AX758" s="55">
        <f t="shared" si="1181"/>
        <v>0</v>
      </c>
      <c r="AY758" s="55">
        <f t="shared" si="1181"/>
        <v>439</v>
      </c>
      <c r="AZ758" s="55">
        <f t="shared" si="1181"/>
        <v>0</v>
      </c>
      <c r="BA758" s="55">
        <f t="shared" si="1181"/>
        <v>0</v>
      </c>
      <c r="BB758" s="55">
        <f t="shared" si="1181"/>
        <v>0</v>
      </c>
      <c r="BC758" s="55">
        <f t="shared" si="1181"/>
        <v>0</v>
      </c>
      <c r="BD758" s="55">
        <f t="shared" si="1181"/>
        <v>0</v>
      </c>
      <c r="BE758" s="55">
        <f t="shared" si="1181"/>
        <v>439</v>
      </c>
      <c r="BF758" s="55">
        <f t="shared" si="1181"/>
        <v>0</v>
      </c>
      <c r="BG758" s="55">
        <f t="shared" si="1181"/>
        <v>0</v>
      </c>
      <c r="BH758" s="55">
        <f t="shared" si="1181"/>
        <v>0</v>
      </c>
      <c r="BI758" s="55">
        <f t="shared" si="1181"/>
        <v>0</v>
      </c>
      <c r="BJ758" s="55">
        <f t="shared" si="1181"/>
        <v>0</v>
      </c>
      <c r="BK758" s="55">
        <f t="shared" si="1181"/>
        <v>0</v>
      </c>
      <c r="BL758" s="55">
        <f t="shared" si="1181"/>
        <v>439</v>
      </c>
      <c r="BM758" s="55">
        <f t="shared" si="1181"/>
        <v>0</v>
      </c>
      <c r="BN758" s="55">
        <f t="shared" si="1181"/>
        <v>0</v>
      </c>
      <c r="BO758" s="55">
        <f t="shared" si="1181"/>
        <v>0</v>
      </c>
      <c r="BP758" s="55">
        <f t="shared" si="1181"/>
        <v>0</v>
      </c>
      <c r="BQ758" s="55">
        <f t="shared" si="1181"/>
        <v>0</v>
      </c>
      <c r="BR758" s="55">
        <f t="shared" si="1181"/>
        <v>439</v>
      </c>
      <c r="BS758" s="55">
        <f t="shared" si="1181"/>
        <v>0</v>
      </c>
      <c r="BT758" s="55">
        <f t="shared" ref="BT758:DF758" si="1182">BT759+BT761</f>
        <v>0</v>
      </c>
      <c r="BU758" s="55">
        <f>BU759+BU761</f>
        <v>0</v>
      </c>
      <c r="BV758" s="55">
        <f>BV759+BV761</f>
        <v>0</v>
      </c>
      <c r="BW758" s="55">
        <f>BW759+BW761</f>
        <v>0</v>
      </c>
      <c r="BX758" s="55">
        <f>BX759+BX761</f>
        <v>0</v>
      </c>
      <c r="BY758" s="55">
        <f t="shared" si="1182"/>
        <v>439</v>
      </c>
      <c r="BZ758" s="55">
        <f t="shared" si="1182"/>
        <v>0</v>
      </c>
      <c r="CA758" s="55">
        <f t="shared" si="1182"/>
        <v>0</v>
      </c>
      <c r="CB758" s="55">
        <f t="shared" si="1182"/>
        <v>0</v>
      </c>
      <c r="CC758" s="55">
        <f t="shared" si="1182"/>
        <v>0</v>
      </c>
      <c r="CD758" s="55">
        <f>CD759+CD761</f>
        <v>0</v>
      </c>
      <c r="CE758" s="55">
        <f t="shared" si="1182"/>
        <v>0</v>
      </c>
      <c r="CF758" s="55">
        <f t="shared" si="1182"/>
        <v>439</v>
      </c>
      <c r="CG758" s="55">
        <f t="shared" si="1182"/>
        <v>0</v>
      </c>
      <c r="CH758" s="55">
        <f t="shared" si="1182"/>
        <v>0</v>
      </c>
      <c r="CI758" s="55">
        <f t="shared" si="1182"/>
        <v>0</v>
      </c>
      <c r="CJ758" s="55">
        <f t="shared" si="1182"/>
        <v>0</v>
      </c>
      <c r="CK758" s="55"/>
      <c r="CL758" s="55"/>
      <c r="CM758" s="55">
        <f t="shared" si="1182"/>
        <v>0</v>
      </c>
      <c r="CN758" s="55">
        <f t="shared" si="1182"/>
        <v>0</v>
      </c>
      <c r="CO758" s="55">
        <f t="shared" si="1182"/>
        <v>439</v>
      </c>
      <c r="CP758" s="55">
        <f t="shared" si="1182"/>
        <v>0</v>
      </c>
      <c r="CQ758" s="55">
        <f t="shared" si="1182"/>
        <v>0</v>
      </c>
      <c r="CR758" s="55">
        <f t="shared" si="1182"/>
        <v>0</v>
      </c>
      <c r="CS758" s="55">
        <f t="shared" si="1182"/>
        <v>0</v>
      </c>
      <c r="CT758" s="55">
        <f t="shared" si="1182"/>
        <v>0</v>
      </c>
      <c r="CU758" s="55">
        <f t="shared" si="1182"/>
        <v>0</v>
      </c>
      <c r="CV758" s="55">
        <f t="shared" si="1182"/>
        <v>0</v>
      </c>
      <c r="CW758" s="55">
        <f t="shared" si="1182"/>
        <v>439</v>
      </c>
      <c r="CX758" s="55">
        <f t="shared" si="1182"/>
        <v>0</v>
      </c>
      <c r="CY758" s="55">
        <f t="shared" si="1182"/>
        <v>0</v>
      </c>
      <c r="CZ758" s="55">
        <f t="shared" si="1182"/>
        <v>0</v>
      </c>
      <c r="DA758" s="55">
        <f t="shared" si="1182"/>
        <v>0</v>
      </c>
      <c r="DB758" s="55">
        <f t="shared" si="1182"/>
        <v>0</v>
      </c>
      <c r="DC758" s="55">
        <f t="shared" si="1182"/>
        <v>0</v>
      </c>
      <c r="DD758" s="55">
        <f t="shared" si="1182"/>
        <v>0</v>
      </c>
      <c r="DE758" s="55">
        <f t="shared" si="1182"/>
        <v>439</v>
      </c>
      <c r="DF758" s="55">
        <f t="shared" si="1182"/>
        <v>0</v>
      </c>
    </row>
    <row r="759" spans="1:110" s="19" customFormat="1" ht="87" hidden="1" customHeight="1">
      <c r="A759" s="63" t="s">
        <v>322</v>
      </c>
      <c r="B759" s="64" t="s">
        <v>7</v>
      </c>
      <c r="C759" s="64" t="s">
        <v>156</v>
      </c>
      <c r="D759" s="65" t="s">
        <v>231</v>
      </c>
      <c r="E759" s="64"/>
      <c r="F759" s="55">
        <f t="shared" si="1178"/>
        <v>1049</v>
      </c>
      <c r="G759" s="55">
        <f t="shared" si="1178"/>
        <v>-92</v>
      </c>
      <c r="H759" s="55">
        <f t="shared" si="1178"/>
        <v>957</v>
      </c>
      <c r="I759" s="55">
        <f t="shared" si="1178"/>
        <v>0</v>
      </c>
      <c r="J759" s="55">
        <f t="shared" si="1178"/>
        <v>1025</v>
      </c>
      <c r="K759" s="55">
        <f t="shared" si="1178"/>
        <v>0</v>
      </c>
      <c r="L759" s="55">
        <f t="shared" si="1178"/>
        <v>0</v>
      </c>
      <c r="M759" s="55">
        <f t="shared" si="1178"/>
        <v>1025</v>
      </c>
      <c r="N759" s="55">
        <f t="shared" si="1178"/>
        <v>-1025</v>
      </c>
      <c r="O759" s="55">
        <f t="shared" si="1178"/>
        <v>0</v>
      </c>
      <c r="P759" s="55">
        <f t="shared" si="1178"/>
        <v>0</v>
      </c>
      <c r="Q759" s="55">
        <f t="shared" si="1178"/>
        <v>0</v>
      </c>
      <c r="R759" s="55">
        <f t="shared" si="1178"/>
        <v>0</v>
      </c>
      <c r="S759" s="55">
        <f t="shared" si="1178"/>
        <v>0</v>
      </c>
      <c r="T759" s="55">
        <f t="shared" si="1178"/>
        <v>0</v>
      </c>
      <c r="U759" s="55">
        <f t="shared" si="1178"/>
        <v>0</v>
      </c>
      <c r="V759" s="55">
        <f t="shared" si="1178"/>
        <v>0</v>
      </c>
      <c r="W759" s="55">
        <f t="shared" ref="W759:AH759" si="1183">W760</f>
        <v>0</v>
      </c>
      <c r="X759" s="55">
        <f t="shared" si="1183"/>
        <v>0</v>
      </c>
      <c r="Y759" s="55">
        <f t="shared" si="1183"/>
        <v>0</v>
      </c>
      <c r="Z759" s="55">
        <f t="shared" si="1183"/>
        <v>0</v>
      </c>
      <c r="AA759" s="55">
        <f t="shared" si="1183"/>
        <v>0</v>
      </c>
      <c r="AB759" s="55">
        <f t="shared" si="1183"/>
        <v>0</v>
      </c>
      <c r="AC759" s="55">
        <f t="shared" si="1183"/>
        <v>0</v>
      </c>
      <c r="AD759" s="55">
        <f t="shared" si="1183"/>
        <v>0</v>
      </c>
      <c r="AE759" s="55"/>
      <c r="AF759" s="55">
        <f t="shared" si="1183"/>
        <v>0</v>
      </c>
      <c r="AG759" s="55">
        <f t="shared" si="1183"/>
        <v>0</v>
      </c>
      <c r="AH759" s="55">
        <f t="shared" si="1183"/>
        <v>0</v>
      </c>
      <c r="AI759" s="141"/>
      <c r="AJ759" s="141"/>
      <c r="AK759" s="140"/>
      <c r="AL759" s="140"/>
      <c r="AM759" s="141"/>
      <c r="AN759" s="141"/>
      <c r="AO759" s="141"/>
      <c r="AP759" s="141"/>
      <c r="AQ759" s="141"/>
      <c r="AR759" s="141"/>
      <c r="AS759" s="141"/>
      <c r="AT759" s="141"/>
      <c r="AU759" s="141"/>
      <c r="AV759" s="141"/>
      <c r="AW759" s="141"/>
      <c r="AX759" s="141"/>
      <c r="AY759" s="141"/>
      <c r="AZ759" s="141"/>
      <c r="BA759" s="141"/>
      <c r="BB759" s="141"/>
      <c r="BC759" s="141"/>
      <c r="BD759" s="141"/>
      <c r="BE759" s="141"/>
      <c r="BF759" s="141"/>
      <c r="BG759" s="142"/>
      <c r="BH759" s="142"/>
      <c r="BI759" s="142"/>
      <c r="BJ759" s="142"/>
      <c r="BK759" s="142"/>
      <c r="BL759" s="142"/>
      <c r="BM759" s="142"/>
      <c r="BN759" s="141"/>
      <c r="BO759" s="141"/>
      <c r="BP759" s="141"/>
      <c r="BQ759" s="141"/>
      <c r="BR759" s="141"/>
      <c r="BS759" s="141"/>
      <c r="BT759" s="140"/>
      <c r="BU759" s="140"/>
      <c r="BV759" s="140"/>
      <c r="BW759" s="140"/>
      <c r="BX759" s="140"/>
      <c r="BY759" s="140"/>
      <c r="BZ759" s="140"/>
      <c r="CA759" s="141"/>
      <c r="CB759" s="141"/>
      <c r="CC759" s="141"/>
      <c r="CD759" s="141"/>
      <c r="CE759" s="141"/>
      <c r="CF759" s="141"/>
      <c r="CG759" s="141"/>
      <c r="CH759" s="141"/>
      <c r="CI759" s="141"/>
      <c r="CJ759" s="141"/>
      <c r="CK759" s="141"/>
      <c r="CL759" s="141"/>
      <c r="CM759" s="141"/>
      <c r="CN759" s="141"/>
      <c r="CO759" s="141"/>
      <c r="CP759" s="141"/>
      <c r="CQ759" s="141"/>
      <c r="CR759" s="141"/>
      <c r="CS759" s="141"/>
      <c r="CT759" s="141"/>
      <c r="CU759" s="141"/>
      <c r="CV759" s="141"/>
      <c r="CW759" s="141"/>
      <c r="CX759" s="141"/>
      <c r="CY759" s="141"/>
      <c r="CZ759" s="141"/>
      <c r="DA759" s="141"/>
      <c r="DB759" s="141"/>
      <c r="DC759" s="141"/>
      <c r="DD759" s="141"/>
      <c r="DE759" s="141"/>
      <c r="DF759" s="141"/>
    </row>
    <row r="760" spans="1:110" s="19" customFormat="1" ht="84" hidden="1" customHeight="1">
      <c r="A760" s="63" t="s">
        <v>284</v>
      </c>
      <c r="B760" s="64" t="s">
        <v>7</v>
      </c>
      <c r="C760" s="64" t="s">
        <v>156</v>
      </c>
      <c r="D760" s="65" t="s">
        <v>231</v>
      </c>
      <c r="E760" s="64" t="s">
        <v>150</v>
      </c>
      <c r="F760" s="55">
        <v>1049</v>
      </c>
      <c r="G760" s="55">
        <f>H760-F760</f>
        <v>-92</v>
      </c>
      <c r="H760" s="55">
        <v>957</v>
      </c>
      <c r="I760" s="55"/>
      <c r="J760" s="55">
        <v>1025</v>
      </c>
      <c r="K760" s="140"/>
      <c r="L760" s="140"/>
      <c r="M760" s="55">
        <v>1025</v>
      </c>
      <c r="N760" s="55">
        <f>O760-M760</f>
        <v>-1025</v>
      </c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141"/>
      <c r="AJ760" s="141"/>
      <c r="AK760" s="140"/>
      <c r="AL760" s="140"/>
      <c r="AM760" s="141"/>
      <c r="AN760" s="141"/>
      <c r="AO760" s="141"/>
      <c r="AP760" s="141"/>
      <c r="AQ760" s="141"/>
      <c r="AR760" s="141"/>
      <c r="AS760" s="141"/>
      <c r="AT760" s="141"/>
      <c r="AU760" s="141"/>
      <c r="AV760" s="141"/>
      <c r="AW760" s="141"/>
      <c r="AX760" s="141"/>
      <c r="AY760" s="141"/>
      <c r="AZ760" s="141"/>
      <c r="BA760" s="141"/>
      <c r="BB760" s="141"/>
      <c r="BC760" s="141"/>
      <c r="BD760" s="141"/>
      <c r="BE760" s="141"/>
      <c r="BF760" s="141"/>
      <c r="BG760" s="142"/>
      <c r="BH760" s="142"/>
      <c r="BI760" s="142"/>
      <c r="BJ760" s="142"/>
      <c r="BK760" s="142"/>
      <c r="BL760" s="142"/>
      <c r="BM760" s="142"/>
      <c r="BN760" s="141"/>
      <c r="BO760" s="141"/>
      <c r="BP760" s="141"/>
      <c r="BQ760" s="141"/>
      <c r="BR760" s="141"/>
      <c r="BS760" s="141"/>
      <c r="BT760" s="140"/>
      <c r="BU760" s="140"/>
      <c r="BV760" s="140"/>
      <c r="BW760" s="140"/>
      <c r="BX760" s="140"/>
      <c r="BY760" s="140"/>
      <c r="BZ760" s="140"/>
      <c r="CA760" s="141"/>
      <c r="CB760" s="141"/>
      <c r="CC760" s="141"/>
      <c r="CD760" s="141"/>
      <c r="CE760" s="141"/>
      <c r="CF760" s="141"/>
      <c r="CG760" s="141"/>
      <c r="CH760" s="141"/>
      <c r="CI760" s="141"/>
      <c r="CJ760" s="141"/>
      <c r="CK760" s="141"/>
      <c r="CL760" s="141"/>
      <c r="CM760" s="141"/>
      <c r="CN760" s="141"/>
      <c r="CO760" s="141"/>
      <c r="CP760" s="141"/>
      <c r="CQ760" s="141"/>
      <c r="CR760" s="141"/>
      <c r="CS760" s="141"/>
      <c r="CT760" s="141"/>
      <c r="CU760" s="141"/>
      <c r="CV760" s="141"/>
      <c r="CW760" s="141"/>
      <c r="CX760" s="141"/>
      <c r="CY760" s="141"/>
      <c r="CZ760" s="141"/>
      <c r="DA760" s="141"/>
      <c r="DB760" s="141"/>
      <c r="DC760" s="141"/>
      <c r="DD760" s="141"/>
      <c r="DE760" s="141"/>
      <c r="DF760" s="141"/>
    </row>
    <row r="761" spans="1:110" s="19" customFormat="1" ht="119.25" customHeight="1">
      <c r="A761" s="63" t="s">
        <v>346</v>
      </c>
      <c r="B761" s="64" t="s">
        <v>7</v>
      </c>
      <c r="C761" s="64" t="s">
        <v>156</v>
      </c>
      <c r="D761" s="65" t="s">
        <v>231</v>
      </c>
      <c r="E761" s="64"/>
      <c r="F761" s="55"/>
      <c r="G761" s="55"/>
      <c r="H761" s="55"/>
      <c r="I761" s="55"/>
      <c r="J761" s="55"/>
      <c r="K761" s="140"/>
      <c r="L761" s="140"/>
      <c r="M761" s="55"/>
      <c r="N761" s="55">
        <f t="shared" ref="N761:BZ761" si="1184">N762</f>
        <v>658</v>
      </c>
      <c r="O761" s="55">
        <f t="shared" si="1184"/>
        <v>658</v>
      </c>
      <c r="P761" s="55">
        <f t="shared" si="1184"/>
        <v>0</v>
      </c>
      <c r="Q761" s="55">
        <f t="shared" si="1184"/>
        <v>658</v>
      </c>
      <c r="R761" s="55">
        <f t="shared" si="1184"/>
        <v>0</v>
      </c>
      <c r="S761" s="55">
        <f t="shared" si="1184"/>
        <v>0</v>
      </c>
      <c r="T761" s="55">
        <f t="shared" si="1184"/>
        <v>658</v>
      </c>
      <c r="U761" s="55">
        <f t="shared" si="1184"/>
        <v>658</v>
      </c>
      <c r="V761" s="55">
        <f t="shared" si="1184"/>
        <v>0</v>
      </c>
      <c r="W761" s="55">
        <f t="shared" si="1184"/>
        <v>0</v>
      </c>
      <c r="X761" s="55">
        <f t="shared" si="1184"/>
        <v>658</v>
      </c>
      <c r="Y761" s="55">
        <f t="shared" si="1184"/>
        <v>658</v>
      </c>
      <c r="Z761" s="55">
        <f t="shared" si="1184"/>
        <v>0</v>
      </c>
      <c r="AA761" s="55">
        <f t="shared" si="1184"/>
        <v>658</v>
      </c>
      <c r="AB761" s="55">
        <f t="shared" si="1184"/>
        <v>658</v>
      </c>
      <c r="AC761" s="55">
        <f t="shared" si="1184"/>
        <v>0</v>
      </c>
      <c r="AD761" s="55">
        <f t="shared" si="1184"/>
        <v>0</v>
      </c>
      <c r="AE761" s="55"/>
      <c r="AF761" s="55">
        <f t="shared" si="1184"/>
        <v>658</v>
      </c>
      <c r="AG761" s="55">
        <f t="shared" si="1184"/>
        <v>0</v>
      </c>
      <c r="AH761" s="55">
        <f t="shared" si="1184"/>
        <v>658</v>
      </c>
      <c r="AI761" s="55">
        <f t="shared" si="1184"/>
        <v>0</v>
      </c>
      <c r="AJ761" s="55">
        <f t="shared" si="1184"/>
        <v>0</v>
      </c>
      <c r="AK761" s="55">
        <f t="shared" si="1184"/>
        <v>658</v>
      </c>
      <c r="AL761" s="55">
        <f t="shared" si="1184"/>
        <v>0</v>
      </c>
      <c r="AM761" s="55">
        <f t="shared" si="1184"/>
        <v>-219</v>
      </c>
      <c r="AN761" s="55">
        <f t="shared" si="1184"/>
        <v>439</v>
      </c>
      <c r="AO761" s="55">
        <f t="shared" si="1184"/>
        <v>0</v>
      </c>
      <c r="AP761" s="55">
        <f t="shared" si="1184"/>
        <v>0</v>
      </c>
      <c r="AQ761" s="55">
        <f t="shared" si="1184"/>
        <v>439</v>
      </c>
      <c r="AR761" s="55">
        <f t="shared" si="1184"/>
        <v>0</v>
      </c>
      <c r="AS761" s="55">
        <f t="shared" si="1184"/>
        <v>0</v>
      </c>
      <c r="AT761" s="55">
        <f t="shared" si="1184"/>
        <v>439</v>
      </c>
      <c r="AU761" s="55">
        <f t="shared" si="1184"/>
        <v>0</v>
      </c>
      <c r="AV761" s="55">
        <f t="shared" si="1184"/>
        <v>0</v>
      </c>
      <c r="AW761" s="55">
        <f t="shared" si="1184"/>
        <v>0</v>
      </c>
      <c r="AX761" s="55">
        <f t="shared" si="1184"/>
        <v>0</v>
      </c>
      <c r="AY761" s="55">
        <f t="shared" si="1184"/>
        <v>439</v>
      </c>
      <c r="AZ761" s="55">
        <f t="shared" si="1184"/>
        <v>0</v>
      </c>
      <c r="BA761" s="55">
        <f t="shared" si="1184"/>
        <v>0</v>
      </c>
      <c r="BB761" s="55">
        <f t="shared" si="1184"/>
        <v>0</v>
      </c>
      <c r="BC761" s="55">
        <f t="shared" si="1184"/>
        <v>0</v>
      </c>
      <c r="BD761" s="55">
        <f t="shared" si="1184"/>
        <v>0</v>
      </c>
      <c r="BE761" s="55">
        <f t="shared" si="1184"/>
        <v>439</v>
      </c>
      <c r="BF761" s="55">
        <f t="shared" si="1184"/>
        <v>0</v>
      </c>
      <c r="BG761" s="55">
        <f t="shared" si="1184"/>
        <v>0</v>
      </c>
      <c r="BH761" s="55">
        <f t="shared" si="1184"/>
        <v>0</v>
      </c>
      <c r="BI761" s="55">
        <f t="shared" si="1184"/>
        <v>0</v>
      </c>
      <c r="BJ761" s="55">
        <f t="shared" si="1184"/>
        <v>0</v>
      </c>
      <c r="BK761" s="55">
        <f t="shared" si="1184"/>
        <v>0</v>
      </c>
      <c r="BL761" s="55">
        <f t="shared" si="1184"/>
        <v>439</v>
      </c>
      <c r="BM761" s="55">
        <f t="shared" si="1184"/>
        <v>0</v>
      </c>
      <c r="BN761" s="55">
        <f t="shared" si="1184"/>
        <v>0</v>
      </c>
      <c r="BO761" s="55">
        <f t="shared" si="1184"/>
        <v>0</v>
      </c>
      <c r="BP761" s="55">
        <f t="shared" si="1184"/>
        <v>0</v>
      </c>
      <c r="BQ761" s="55">
        <f t="shared" si="1184"/>
        <v>0</v>
      </c>
      <c r="BR761" s="55">
        <f t="shared" si="1184"/>
        <v>439</v>
      </c>
      <c r="BS761" s="55">
        <f t="shared" si="1184"/>
        <v>0</v>
      </c>
      <c r="BT761" s="55">
        <f t="shared" si="1184"/>
        <v>0</v>
      </c>
      <c r="BU761" s="55">
        <f t="shared" si="1184"/>
        <v>0</v>
      </c>
      <c r="BV761" s="55">
        <f t="shared" si="1184"/>
        <v>0</v>
      </c>
      <c r="BW761" s="55">
        <f t="shared" si="1184"/>
        <v>0</v>
      </c>
      <c r="BX761" s="55">
        <f t="shared" si="1184"/>
        <v>0</v>
      </c>
      <c r="BY761" s="55">
        <f t="shared" si="1184"/>
        <v>439</v>
      </c>
      <c r="BZ761" s="55">
        <f t="shared" si="1184"/>
        <v>0</v>
      </c>
      <c r="CA761" s="55">
        <f t="shared" ref="CA761:DF761" si="1185">CA762</f>
        <v>0</v>
      </c>
      <c r="CB761" s="55">
        <f t="shared" si="1185"/>
        <v>0</v>
      </c>
      <c r="CC761" s="55">
        <f t="shared" si="1185"/>
        <v>0</v>
      </c>
      <c r="CD761" s="55">
        <f t="shared" si="1185"/>
        <v>0</v>
      </c>
      <c r="CE761" s="55">
        <f t="shared" si="1185"/>
        <v>0</v>
      </c>
      <c r="CF761" s="55">
        <f t="shared" si="1185"/>
        <v>439</v>
      </c>
      <c r="CG761" s="55">
        <f t="shared" si="1185"/>
        <v>0</v>
      </c>
      <c r="CH761" s="55">
        <f t="shared" si="1185"/>
        <v>0</v>
      </c>
      <c r="CI761" s="55">
        <f t="shared" si="1185"/>
        <v>0</v>
      </c>
      <c r="CJ761" s="55">
        <f t="shared" si="1185"/>
        <v>0</v>
      </c>
      <c r="CK761" s="55"/>
      <c r="CL761" s="55"/>
      <c r="CM761" s="55">
        <f t="shared" si="1185"/>
        <v>0</v>
      </c>
      <c r="CN761" s="55">
        <f t="shared" si="1185"/>
        <v>0</v>
      </c>
      <c r="CO761" s="55">
        <f t="shared" si="1185"/>
        <v>439</v>
      </c>
      <c r="CP761" s="55">
        <f t="shared" si="1185"/>
        <v>0</v>
      </c>
      <c r="CQ761" s="55">
        <f t="shared" si="1185"/>
        <v>0</v>
      </c>
      <c r="CR761" s="55">
        <f t="shared" si="1185"/>
        <v>0</v>
      </c>
      <c r="CS761" s="55">
        <f t="shared" si="1185"/>
        <v>0</v>
      </c>
      <c r="CT761" s="55">
        <f t="shared" si="1185"/>
        <v>0</v>
      </c>
      <c r="CU761" s="55">
        <f t="shared" si="1185"/>
        <v>0</v>
      </c>
      <c r="CV761" s="55">
        <f t="shared" si="1185"/>
        <v>0</v>
      </c>
      <c r="CW761" s="55">
        <f t="shared" si="1185"/>
        <v>439</v>
      </c>
      <c r="CX761" s="55">
        <f t="shared" si="1185"/>
        <v>0</v>
      </c>
      <c r="CY761" s="55">
        <f t="shared" si="1185"/>
        <v>0</v>
      </c>
      <c r="CZ761" s="55">
        <f t="shared" si="1185"/>
        <v>0</v>
      </c>
      <c r="DA761" s="55">
        <f t="shared" si="1185"/>
        <v>0</v>
      </c>
      <c r="DB761" s="55">
        <f t="shared" si="1185"/>
        <v>0</v>
      </c>
      <c r="DC761" s="55">
        <f t="shared" si="1185"/>
        <v>0</v>
      </c>
      <c r="DD761" s="55">
        <f t="shared" si="1185"/>
        <v>0</v>
      </c>
      <c r="DE761" s="55">
        <f t="shared" si="1185"/>
        <v>439</v>
      </c>
      <c r="DF761" s="55">
        <f t="shared" si="1185"/>
        <v>0</v>
      </c>
    </row>
    <row r="762" spans="1:110" s="19" customFormat="1" ht="87.75" customHeight="1">
      <c r="A762" s="63" t="s">
        <v>284</v>
      </c>
      <c r="B762" s="64" t="s">
        <v>7</v>
      </c>
      <c r="C762" s="64" t="s">
        <v>156</v>
      </c>
      <c r="D762" s="65" t="s">
        <v>231</v>
      </c>
      <c r="E762" s="64" t="s">
        <v>150</v>
      </c>
      <c r="F762" s="55"/>
      <c r="G762" s="55"/>
      <c r="H762" s="55"/>
      <c r="I762" s="55"/>
      <c r="J762" s="55"/>
      <c r="K762" s="140"/>
      <c r="L762" s="140"/>
      <c r="M762" s="55"/>
      <c r="N762" s="55">
        <f>O762-M762</f>
        <v>658</v>
      </c>
      <c r="O762" s="55">
        <v>658</v>
      </c>
      <c r="P762" s="55"/>
      <c r="Q762" s="55">
        <v>658</v>
      </c>
      <c r="R762" s="141"/>
      <c r="S762" s="141"/>
      <c r="T762" s="55">
        <f>O762+R762</f>
        <v>658</v>
      </c>
      <c r="U762" s="55">
        <f>Q762+S762</f>
        <v>658</v>
      </c>
      <c r="V762" s="141"/>
      <c r="W762" s="141"/>
      <c r="X762" s="55">
        <f>T762+V762</f>
        <v>658</v>
      </c>
      <c r="Y762" s="55">
        <f>U762+W762</f>
        <v>658</v>
      </c>
      <c r="Z762" s="141"/>
      <c r="AA762" s="55">
        <f>X762+Z762</f>
        <v>658</v>
      </c>
      <c r="AB762" s="55">
        <f>Y762</f>
        <v>658</v>
      </c>
      <c r="AC762" s="141"/>
      <c r="AD762" s="141"/>
      <c r="AE762" s="141"/>
      <c r="AF762" s="55">
        <f>AA762+AC762</f>
        <v>658</v>
      </c>
      <c r="AG762" s="141"/>
      <c r="AH762" s="55">
        <f>AB762</f>
        <v>658</v>
      </c>
      <c r="AI762" s="141"/>
      <c r="AJ762" s="141"/>
      <c r="AK762" s="55">
        <f>AF762+AI762</f>
        <v>658</v>
      </c>
      <c r="AL762" s="55">
        <f>AG762</f>
        <v>0</v>
      </c>
      <c r="AM762" s="55">
        <f>AN762-AK762</f>
        <v>-219</v>
      </c>
      <c r="AN762" s="56">
        <v>439</v>
      </c>
      <c r="AO762" s="141"/>
      <c r="AP762" s="141"/>
      <c r="AQ762" s="55">
        <f>AN762+AP762</f>
        <v>439</v>
      </c>
      <c r="AR762" s="55">
        <f>AO762</f>
        <v>0</v>
      </c>
      <c r="AS762" s="141"/>
      <c r="AT762" s="55">
        <f>AQ762+AS762</f>
        <v>439</v>
      </c>
      <c r="AU762" s="56">
        <f>AR762</f>
        <v>0</v>
      </c>
      <c r="AV762" s="141"/>
      <c r="AW762" s="141"/>
      <c r="AX762" s="141"/>
      <c r="AY762" s="55">
        <f>AT762+AV762+AW762+AX762</f>
        <v>439</v>
      </c>
      <c r="AZ762" s="55">
        <f>AU762+AX762</f>
        <v>0</v>
      </c>
      <c r="BA762" s="141"/>
      <c r="BB762" s="141"/>
      <c r="BC762" s="141"/>
      <c r="BD762" s="141"/>
      <c r="BE762" s="55">
        <f>AY762+BA762+BB762+BC762+BD762</f>
        <v>439</v>
      </c>
      <c r="BF762" s="55">
        <f>AZ762+BD762</f>
        <v>0</v>
      </c>
      <c r="BG762" s="55"/>
      <c r="BH762" s="55"/>
      <c r="BI762" s="142"/>
      <c r="BJ762" s="142"/>
      <c r="BK762" s="142"/>
      <c r="BL762" s="55">
        <f>BE762+BG762+BH762+BI762+BJ762+BK762</f>
        <v>439</v>
      </c>
      <c r="BM762" s="55">
        <f>BF762+BK762</f>
        <v>0</v>
      </c>
      <c r="BN762" s="141"/>
      <c r="BO762" s="141"/>
      <c r="BP762" s="141"/>
      <c r="BQ762" s="141"/>
      <c r="BR762" s="55">
        <f>BL762+BN762+BO762+BP762+BQ762</f>
        <v>439</v>
      </c>
      <c r="BS762" s="55">
        <f>BM762+BQ762</f>
        <v>0</v>
      </c>
      <c r="BT762" s="140"/>
      <c r="BU762" s="140"/>
      <c r="BV762" s="140"/>
      <c r="BW762" s="140"/>
      <c r="BX762" s="140"/>
      <c r="BY762" s="55">
        <f>BR762+BT762+BU762+BV762+BW762+BX762</f>
        <v>439</v>
      </c>
      <c r="BZ762" s="55">
        <f>BS762+BX762</f>
        <v>0</v>
      </c>
      <c r="CA762" s="141"/>
      <c r="CB762" s="141"/>
      <c r="CC762" s="141"/>
      <c r="CD762" s="141"/>
      <c r="CE762" s="141"/>
      <c r="CF762" s="55">
        <f>BY762+CA762+CB762+CC762+CE762</f>
        <v>439</v>
      </c>
      <c r="CG762" s="55">
        <f>BZ762+CE762</f>
        <v>0</v>
      </c>
      <c r="CH762" s="141"/>
      <c r="CI762" s="141"/>
      <c r="CJ762" s="141"/>
      <c r="CK762" s="141"/>
      <c r="CL762" s="141"/>
      <c r="CM762" s="141"/>
      <c r="CN762" s="141"/>
      <c r="CO762" s="55">
        <f>CF762+CH762+CI762+CJ762+CM762+CN762</f>
        <v>439</v>
      </c>
      <c r="CP762" s="55">
        <f>CG762+CN762</f>
        <v>0</v>
      </c>
      <c r="CQ762" s="55"/>
      <c r="CR762" s="141"/>
      <c r="CS762" s="141"/>
      <c r="CT762" s="141"/>
      <c r="CU762" s="141"/>
      <c r="CV762" s="141"/>
      <c r="CW762" s="55">
        <f>CO762+CQ762+CR762+CS762+CT762+CU762+CV762</f>
        <v>439</v>
      </c>
      <c r="CX762" s="55">
        <f>CP762+CV762</f>
        <v>0</v>
      </c>
      <c r="CY762" s="55"/>
      <c r="CZ762" s="141"/>
      <c r="DA762" s="141"/>
      <c r="DB762" s="141"/>
      <c r="DC762" s="141"/>
      <c r="DD762" s="141"/>
      <c r="DE762" s="55">
        <f>CW762+CY762+CZ762+DA762+DB762+DC762+DD762</f>
        <v>439</v>
      </c>
      <c r="DF762" s="55">
        <f>CX762+DD762</f>
        <v>0</v>
      </c>
    </row>
    <row r="763" spans="1:110" s="19" customFormat="1" ht="22.5" customHeight="1">
      <c r="A763" s="63" t="s">
        <v>128</v>
      </c>
      <c r="B763" s="64" t="s">
        <v>7</v>
      </c>
      <c r="C763" s="64" t="s">
        <v>156</v>
      </c>
      <c r="D763" s="65" t="s">
        <v>129</v>
      </c>
      <c r="E763" s="64"/>
      <c r="F763" s="66">
        <f t="shared" ref="F763:L763" si="1186">F764+F765+F766+F770</f>
        <v>54400</v>
      </c>
      <c r="G763" s="66">
        <f t="shared" si="1186"/>
        <v>-6931</v>
      </c>
      <c r="H763" s="66">
        <f t="shared" si="1186"/>
        <v>47469</v>
      </c>
      <c r="I763" s="66">
        <f t="shared" si="1186"/>
        <v>0</v>
      </c>
      <c r="J763" s="66">
        <f t="shared" si="1186"/>
        <v>51447</v>
      </c>
      <c r="K763" s="66">
        <f t="shared" si="1186"/>
        <v>0</v>
      </c>
      <c r="L763" s="66">
        <f t="shared" si="1186"/>
        <v>0</v>
      </c>
      <c r="M763" s="66">
        <f>M764+M765+M766+M768+M770</f>
        <v>51447</v>
      </c>
      <c r="N763" s="66">
        <f t="shared" ref="N763:Y763" si="1187">N764+N765+N766+N768+N770+N772+N787+N783</f>
        <v>-30367</v>
      </c>
      <c r="O763" s="66">
        <f t="shared" si="1187"/>
        <v>21080</v>
      </c>
      <c r="P763" s="66">
        <f t="shared" si="1187"/>
        <v>0</v>
      </c>
      <c r="Q763" s="66">
        <f t="shared" si="1187"/>
        <v>20999</v>
      </c>
      <c r="R763" s="66">
        <f t="shared" si="1187"/>
        <v>0</v>
      </c>
      <c r="S763" s="66">
        <f t="shared" si="1187"/>
        <v>0</v>
      </c>
      <c r="T763" s="66">
        <f t="shared" si="1187"/>
        <v>21080</v>
      </c>
      <c r="U763" s="66">
        <f t="shared" si="1187"/>
        <v>20999</v>
      </c>
      <c r="V763" s="66">
        <f t="shared" si="1187"/>
        <v>0</v>
      </c>
      <c r="W763" s="66">
        <f t="shared" si="1187"/>
        <v>0</v>
      </c>
      <c r="X763" s="66">
        <f t="shared" si="1187"/>
        <v>21080</v>
      </c>
      <c r="Y763" s="66">
        <f t="shared" si="1187"/>
        <v>20999</v>
      </c>
      <c r="Z763" s="66">
        <f>Z764+Z765+Z766+Z768+Z770+Z772+Z787+Z783</f>
        <v>0</v>
      </c>
      <c r="AA763" s="66">
        <f>AA764+AA765+AA766+AA768+AA770+AA772+AA787+AA783</f>
        <v>21080</v>
      </c>
      <c r="AB763" s="66">
        <f>AB764+AB765+AB766+AB768+AB770+AB772+AB787+AB783</f>
        <v>20999</v>
      </c>
      <c r="AC763" s="66">
        <f>AC764+AC765+AC766+AC768+AC770+AC772+AC787+AC783</f>
        <v>0</v>
      </c>
      <c r="AD763" s="66">
        <f>AD764+AD765+AD766+AD768+AD770+AD772+AD787+AD783</f>
        <v>0</v>
      </c>
      <c r="AE763" s="66"/>
      <c r="AF763" s="66">
        <f t="shared" ref="AF763:AL763" si="1188">AF764+AF765+AF766+AF768+AF770+AF772+AF787+AF783</f>
        <v>21080</v>
      </c>
      <c r="AG763" s="66">
        <f t="shared" si="1188"/>
        <v>0</v>
      </c>
      <c r="AH763" s="66">
        <f t="shared" si="1188"/>
        <v>20999</v>
      </c>
      <c r="AI763" s="66">
        <f t="shared" si="1188"/>
        <v>606</v>
      </c>
      <c r="AJ763" s="66">
        <f t="shared" si="1188"/>
        <v>606</v>
      </c>
      <c r="AK763" s="66">
        <f t="shared" si="1188"/>
        <v>21686</v>
      </c>
      <c r="AL763" s="66">
        <f t="shared" si="1188"/>
        <v>0</v>
      </c>
      <c r="AM763" s="66">
        <f t="shared" ref="AM763:AZ763" si="1189">AM764+AM765+AM766+AM768+AM770+AM772+AM787+AM783+AM792</f>
        <v>33536</v>
      </c>
      <c r="AN763" s="66">
        <f t="shared" si="1189"/>
        <v>55222</v>
      </c>
      <c r="AO763" s="66">
        <f t="shared" si="1189"/>
        <v>0</v>
      </c>
      <c r="AP763" s="66">
        <f t="shared" si="1189"/>
        <v>0</v>
      </c>
      <c r="AQ763" s="66">
        <f t="shared" si="1189"/>
        <v>55222</v>
      </c>
      <c r="AR763" s="66">
        <f t="shared" si="1189"/>
        <v>0</v>
      </c>
      <c r="AS763" s="66">
        <f t="shared" si="1189"/>
        <v>0</v>
      </c>
      <c r="AT763" s="66">
        <f t="shared" si="1189"/>
        <v>55222</v>
      </c>
      <c r="AU763" s="66">
        <f t="shared" si="1189"/>
        <v>0</v>
      </c>
      <c r="AV763" s="66">
        <f t="shared" si="1189"/>
        <v>-600</v>
      </c>
      <c r="AW763" s="66">
        <f t="shared" si="1189"/>
        <v>0</v>
      </c>
      <c r="AX763" s="66">
        <f t="shared" si="1189"/>
        <v>0</v>
      </c>
      <c r="AY763" s="66">
        <f t="shared" si="1189"/>
        <v>54622</v>
      </c>
      <c r="AZ763" s="66">
        <f t="shared" si="1189"/>
        <v>0</v>
      </c>
      <c r="BA763" s="66">
        <f t="shared" ref="BA763:BS763" si="1190">BA764+BA765+BA766+BA768+BA770+BA772+BA787+BA783+BA792+BA790</f>
        <v>0</v>
      </c>
      <c r="BB763" s="66">
        <f t="shared" si="1190"/>
        <v>0</v>
      </c>
      <c r="BC763" s="66">
        <f t="shared" si="1190"/>
        <v>545</v>
      </c>
      <c r="BD763" s="66">
        <f t="shared" si="1190"/>
        <v>0</v>
      </c>
      <c r="BE763" s="66">
        <f t="shared" si="1190"/>
        <v>55167</v>
      </c>
      <c r="BF763" s="66">
        <f t="shared" si="1190"/>
        <v>0</v>
      </c>
      <c r="BG763" s="66">
        <f t="shared" si="1190"/>
        <v>0</v>
      </c>
      <c r="BH763" s="66">
        <f t="shared" si="1190"/>
        <v>-9</v>
      </c>
      <c r="BI763" s="66">
        <f t="shared" si="1190"/>
        <v>0</v>
      </c>
      <c r="BJ763" s="66">
        <f t="shared" si="1190"/>
        <v>0</v>
      </c>
      <c r="BK763" s="66">
        <f t="shared" si="1190"/>
        <v>0</v>
      </c>
      <c r="BL763" s="66">
        <f t="shared" si="1190"/>
        <v>55158</v>
      </c>
      <c r="BM763" s="66">
        <f t="shared" si="1190"/>
        <v>0</v>
      </c>
      <c r="BN763" s="66">
        <f t="shared" si="1190"/>
        <v>0</v>
      </c>
      <c r="BO763" s="66">
        <f t="shared" si="1190"/>
        <v>200</v>
      </c>
      <c r="BP763" s="66">
        <f t="shared" si="1190"/>
        <v>0</v>
      </c>
      <c r="BQ763" s="66">
        <f t="shared" si="1190"/>
        <v>0</v>
      </c>
      <c r="BR763" s="66">
        <f t="shared" si="1190"/>
        <v>55358</v>
      </c>
      <c r="BS763" s="66">
        <f t="shared" si="1190"/>
        <v>0</v>
      </c>
      <c r="BT763" s="66">
        <f t="shared" ref="BT763:DF763" si="1191">BT764+BT765+BT766+BT768+BT770+BT772+BT787+BT783+BT792+BT790+BT794</f>
        <v>-3180</v>
      </c>
      <c r="BU763" s="66">
        <f t="shared" si="1191"/>
        <v>202</v>
      </c>
      <c r="BV763" s="66">
        <f t="shared" si="1191"/>
        <v>-12</v>
      </c>
      <c r="BW763" s="66">
        <f t="shared" si="1191"/>
        <v>0</v>
      </c>
      <c r="BX763" s="66">
        <f t="shared" si="1191"/>
        <v>0</v>
      </c>
      <c r="BY763" s="66">
        <f t="shared" si="1191"/>
        <v>52368</v>
      </c>
      <c r="BZ763" s="66">
        <f t="shared" si="1191"/>
        <v>0</v>
      </c>
      <c r="CA763" s="66">
        <f t="shared" si="1191"/>
        <v>-1936</v>
      </c>
      <c r="CB763" s="66">
        <f t="shared" si="1191"/>
        <v>0</v>
      </c>
      <c r="CC763" s="66">
        <f t="shared" si="1191"/>
        <v>-10000</v>
      </c>
      <c r="CD763" s="66">
        <f>CD764+CD765+CD766+CD768+CD770+CD772+CD787+CD783+CD792+CD790+CD794</f>
        <v>0</v>
      </c>
      <c r="CE763" s="66">
        <f t="shared" si="1191"/>
        <v>0</v>
      </c>
      <c r="CF763" s="66">
        <f t="shared" si="1191"/>
        <v>40432</v>
      </c>
      <c r="CG763" s="66">
        <f t="shared" si="1191"/>
        <v>0</v>
      </c>
      <c r="CH763" s="66">
        <f t="shared" si="1191"/>
        <v>0</v>
      </c>
      <c r="CI763" s="66">
        <f t="shared" si="1191"/>
        <v>0</v>
      </c>
      <c r="CJ763" s="66">
        <f t="shared" si="1191"/>
        <v>-24</v>
      </c>
      <c r="CK763" s="66"/>
      <c r="CL763" s="66"/>
      <c r="CM763" s="66">
        <f t="shared" si="1191"/>
        <v>0</v>
      </c>
      <c r="CN763" s="66">
        <f t="shared" si="1191"/>
        <v>0</v>
      </c>
      <c r="CO763" s="66">
        <f t="shared" si="1191"/>
        <v>40408</v>
      </c>
      <c r="CP763" s="66">
        <f t="shared" si="1191"/>
        <v>0</v>
      </c>
      <c r="CQ763" s="66">
        <f t="shared" si="1191"/>
        <v>0</v>
      </c>
      <c r="CR763" s="66">
        <f t="shared" si="1191"/>
        <v>0</v>
      </c>
      <c r="CS763" s="66">
        <f t="shared" si="1191"/>
        <v>-61</v>
      </c>
      <c r="CT763" s="66">
        <f t="shared" si="1191"/>
        <v>0</v>
      </c>
      <c r="CU763" s="66">
        <f t="shared" si="1191"/>
        <v>4829</v>
      </c>
      <c r="CV763" s="66">
        <f t="shared" si="1191"/>
        <v>0</v>
      </c>
      <c r="CW763" s="66">
        <f t="shared" si="1191"/>
        <v>45176</v>
      </c>
      <c r="CX763" s="66">
        <f t="shared" si="1191"/>
        <v>0</v>
      </c>
      <c r="CY763" s="66">
        <f t="shared" si="1191"/>
        <v>0</v>
      </c>
      <c r="CZ763" s="66">
        <f t="shared" si="1191"/>
        <v>0</v>
      </c>
      <c r="DA763" s="66">
        <f t="shared" si="1191"/>
        <v>0</v>
      </c>
      <c r="DB763" s="66">
        <f t="shared" si="1191"/>
        <v>0</v>
      </c>
      <c r="DC763" s="66">
        <f t="shared" si="1191"/>
        <v>0</v>
      </c>
      <c r="DD763" s="66">
        <f t="shared" si="1191"/>
        <v>0</v>
      </c>
      <c r="DE763" s="66">
        <f t="shared" si="1191"/>
        <v>45176</v>
      </c>
      <c r="DF763" s="66">
        <f t="shared" si="1191"/>
        <v>0</v>
      </c>
    </row>
    <row r="764" spans="1:110" s="19" customFormat="1" ht="54" hidden="1" customHeight="1">
      <c r="A764" s="63" t="s">
        <v>144</v>
      </c>
      <c r="B764" s="64" t="s">
        <v>7</v>
      </c>
      <c r="C764" s="64" t="s">
        <v>156</v>
      </c>
      <c r="D764" s="65" t="s">
        <v>129</v>
      </c>
      <c r="E764" s="64" t="s">
        <v>145</v>
      </c>
      <c r="F764" s="55">
        <v>51395</v>
      </c>
      <c r="G764" s="55">
        <f>H764-F764</f>
        <v>-7016</v>
      </c>
      <c r="H764" s="55">
        <f>1070+220+41500+387+590+1366-838+47+37</f>
        <v>44379</v>
      </c>
      <c r="I764" s="55"/>
      <c r="J764" s="55">
        <f>1137+230+45102+402+630+1463-897+39+51</f>
        <v>48157</v>
      </c>
      <c r="K764" s="140"/>
      <c r="L764" s="140"/>
      <c r="M764" s="55">
        <v>48157</v>
      </c>
      <c r="N764" s="55">
        <f>O764-M764</f>
        <v>-48157</v>
      </c>
      <c r="O764" s="55"/>
      <c r="P764" s="55"/>
      <c r="Q764" s="55"/>
      <c r="R764" s="55"/>
      <c r="S764" s="55"/>
      <c r="T764" s="55"/>
      <c r="U764" s="55"/>
      <c r="V764" s="141"/>
      <c r="W764" s="141"/>
      <c r="X764" s="141"/>
      <c r="Y764" s="141"/>
      <c r="Z764" s="141"/>
      <c r="AA764" s="141"/>
      <c r="AB764" s="141"/>
      <c r="AC764" s="141"/>
      <c r="AD764" s="141"/>
      <c r="AE764" s="141"/>
      <c r="AF764" s="141"/>
      <c r="AG764" s="141"/>
      <c r="AH764" s="141"/>
      <c r="AI764" s="141"/>
      <c r="AJ764" s="141"/>
      <c r="AK764" s="140"/>
      <c r="AL764" s="140"/>
      <c r="AM764" s="141"/>
      <c r="AN764" s="141"/>
      <c r="AO764" s="141"/>
      <c r="AP764" s="141"/>
      <c r="AQ764" s="141"/>
      <c r="AR764" s="141"/>
      <c r="AS764" s="141"/>
      <c r="AT764" s="141"/>
      <c r="AU764" s="141"/>
      <c r="AV764" s="141"/>
      <c r="AW764" s="141"/>
      <c r="AX764" s="141"/>
      <c r="AY764" s="141"/>
      <c r="AZ764" s="141"/>
      <c r="BA764" s="141"/>
      <c r="BB764" s="141"/>
      <c r="BC764" s="141"/>
      <c r="BD764" s="141"/>
      <c r="BE764" s="141"/>
      <c r="BF764" s="141"/>
      <c r="BG764" s="142"/>
      <c r="BH764" s="142"/>
      <c r="BI764" s="142"/>
      <c r="BJ764" s="142"/>
      <c r="BK764" s="142"/>
      <c r="BL764" s="142"/>
      <c r="BM764" s="142"/>
      <c r="BN764" s="141"/>
      <c r="BO764" s="141"/>
      <c r="BP764" s="141"/>
      <c r="BQ764" s="141"/>
      <c r="BR764" s="141"/>
      <c r="BS764" s="141"/>
      <c r="BT764" s="140"/>
      <c r="BU764" s="140"/>
      <c r="BV764" s="140"/>
      <c r="BW764" s="140"/>
      <c r="BX764" s="140"/>
      <c r="BY764" s="140"/>
      <c r="BZ764" s="140"/>
      <c r="CA764" s="141"/>
      <c r="CB764" s="141"/>
      <c r="CC764" s="141"/>
      <c r="CD764" s="141"/>
      <c r="CE764" s="141"/>
      <c r="CF764" s="141"/>
      <c r="CG764" s="141"/>
      <c r="CH764" s="141"/>
      <c r="CI764" s="141"/>
      <c r="CJ764" s="141"/>
      <c r="CK764" s="141"/>
      <c r="CL764" s="141"/>
      <c r="CM764" s="141"/>
      <c r="CN764" s="141"/>
      <c r="CO764" s="141"/>
      <c r="CP764" s="141"/>
      <c r="CQ764" s="141"/>
      <c r="CR764" s="141"/>
      <c r="CS764" s="141"/>
      <c r="CT764" s="141"/>
      <c r="CU764" s="141"/>
      <c r="CV764" s="141"/>
      <c r="CW764" s="141"/>
      <c r="CX764" s="141"/>
      <c r="CY764" s="141"/>
      <c r="CZ764" s="141"/>
      <c r="DA764" s="141"/>
      <c r="DB764" s="141"/>
      <c r="DC764" s="141"/>
      <c r="DD764" s="141"/>
      <c r="DE764" s="141"/>
      <c r="DF764" s="141"/>
    </row>
    <row r="765" spans="1:110" s="19" customFormat="1" ht="21" hidden="1" customHeight="1">
      <c r="A765" s="63" t="s">
        <v>14</v>
      </c>
      <c r="B765" s="64" t="s">
        <v>7</v>
      </c>
      <c r="C765" s="64" t="s">
        <v>156</v>
      </c>
      <c r="D765" s="65" t="s">
        <v>129</v>
      </c>
      <c r="E765" s="64" t="s">
        <v>21</v>
      </c>
      <c r="F765" s="55"/>
      <c r="G765" s="55">
        <f>H765-F765</f>
        <v>90</v>
      </c>
      <c r="H765" s="55">
        <v>90</v>
      </c>
      <c r="I765" s="55"/>
      <c r="J765" s="55">
        <v>90</v>
      </c>
      <c r="K765" s="140"/>
      <c r="L765" s="140"/>
      <c r="M765" s="55">
        <v>90</v>
      </c>
      <c r="N765" s="55">
        <f>O765-M765</f>
        <v>-90</v>
      </c>
      <c r="O765" s="55"/>
      <c r="P765" s="55"/>
      <c r="Q765" s="55"/>
      <c r="R765" s="55"/>
      <c r="S765" s="55"/>
      <c r="T765" s="55"/>
      <c r="U765" s="55"/>
      <c r="V765" s="141"/>
      <c r="W765" s="141"/>
      <c r="X765" s="141"/>
      <c r="Y765" s="141"/>
      <c r="Z765" s="141"/>
      <c r="AA765" s="141"/>
      <c r="AB765" s="141"/>
      <c r="AC765" s="141"/>
      <c r="AD765" s="141"/>
      <c r="AE765" s="141"/>
      <c r="AF765" s="141"/>
      <c r="AG765" s="141"/>
      <c r="AH765" s="141"/>
      <c r="AI765" s="141"/>
      <c r="AJ765" s="141"/>
      <c r="AK765" s="140"/>
      <c r="AL765" s="140"/>
      <c r="AM765" s="141"/>
      <c r="AN765" s="141"/>
      <c r="AO765" s="141"/>
      <c r="AP765" s="141"/>
      <c r="AQ765" s="141"/>
      <c r="AR765" s="141"/>
      <c r="AS765" s="141"/>
      <c r="AT765" s="141"/>
      <c r="AU765" s="141"/>
      <c r="AV765" s="141"/>
      <c r="AW765" s="141"/>
      <c r="AX765" s="141"/>
      <c r="AY765" s="141"/>
      <c r="AZ765" s="141"/>
      <c r="BA765" s="141"/>
      <c r="BB765" s="141"/>
      <c r="BC765" s="141"/>
      <c r="BD765" s="141"/>
      <c r="BE765" s="141"/>
      <c r="BF765" s="141"/>
      <c r="BG765" s="142"/>
      <c r="BH765" s="142"/>
      <c r="BI765" s="142"/>
      <c r="BJ765" s="142"/>
      <c r="BK765" s="142"/>
      <c r="BL765" s="142"/>
      <c r="BM765" s="142"/>
      <c r="BN765" s="141"/>
      <c r="BO765" s="141"/>
      <c r="BP765" s="141"/>
      <c r="BQ765" s="141"/>
      <c r="BR765" s="141"/>
      <c r="BS765" s="141"/>
      <c r="BT765" s="140"/>
      <c r="BU765" s="140"/>
      <c r="BV765" s="140"/>
      <c r="BW765" s="140"/>
      <c r="BX765" s="140"/>
      <c r="BY765" s="140"/>
      <c r="BZ765" s="140"/>
      <c r="CA765" s="141"/>
      <c r="CB765" s="141"/>
      <c r="CC765" s="141"/>
      <c r="CD765" s="141"/>
      <c r="CE765" s="141"/>
      <c r="CF765" s="141"/>
      <c r="CG765" s="141"/>
      <c r="CH765" s="141"/>
      <c r="CI765" s="141"/>
      <c r="CJ765" s="141"/>
      <c r="CK765" s="141"/>
      <c r="CL765" s="141"/>
      <c r="CM765" s="141"/>
      <c r="CN765" s="141"/>
      <c r="CO765" s="141"/>
      <c r="CP765" s="141"/>
      <c r="CQ765" s="141"/>
      <c r="CR765" s="141"/>
      <c r="CS765" s="141"/>
      <c r="CT765" s="141"/>
      <c r="CU765" s="141"/>
      <c r="CV765" s="141"/>
      <c r="CW765" s="141"/>
      <c r="CX765" s="141"/>
      <c r="CY765" s="141"/>
      <c r="CZ765" s="141"/>
      <c r="DA765" s="141"/>
      <c r="DB765" s="141"/>
      <c r="DC765" s="141"/>
      <c r="DD765" s="141"/>
      <c r="DE765" s="141"/>
      <c r="DF765" s="141"/>
    </row>
    <row r="766" spans="1:110" s="19" customFormat="1" ht="53.25" hidden="1" customHeight="1">
      <c r="A766" s="63" t="s">
        <v>287</v>
      </c>
      <c r="B766" s="64" t="s">
        <v>7</v>
      </c>
      <c r="C766" s="64" t="s">
        <v>156</v>
      </c>
      <c r="D766" s="65" t="s">
        <v>190</v>
      </c>
      <c r="E766" s="64"/>
      <c r="F766" s="66">
        <f t="shared" ref="F766:U766" si="1192">F767</f>
        <v>1500</v>
      </c>
      <c r="G766" s="66">
        <f t="shared" si="1192"/>
        <v>0</v>
      </c>
      <c r="H766" s="66">
        <f t="shared" si="1192"/>
        <v>1500</v>
      </c>
      <c r="I766" s="66">
        <f t="shared" si="1192"/>
        <v>0</v>
      </c>
      <c r="J766" s="66">
        <f t="shared" si="1192"/>
        <v>1600</v>
      </c>
      <c r="K766" s="66">
        <f t="shared" si="1192"/>
        <v>0</v>
      </c>
      <c r="L766" s="66">
        <f t="shared" si="1192"/>
        <v>0</v>
      </c>
      <c r="M766" s="66">
        <f t="shared" si="1192"/>
        <v>1600</v>
      </c>
      <c r="N766" s="66">
        <f t="shared" si="1192"/>
        <v>-1600</v>
      </c>
      <c r="O766" s="66">
        <f t="shared" si="1192"/>
        <v>0</v>
      </c>
      <c r="P766" s="66">
        <f t="shared" si="1192"/>
        <v>0</v>
      </c>
      <c r="Q766" s="66">
        <f t="shared" si="1192"/>
        <v>0</v>
      </c>
      <c r="R766" s="66">
        <f t="shared" si="1192"/>
        <v>0</v>
      </c>
      <c r="S766" s="66">
        <f t="shared" si="1192"/>
        <v>0</v>
      </c>
      <c r="T766" s="66">
        <f t="shared" si="1192"/>
        <v>0</v>
      </c>
      <c r="U766" s="66">
        <f t="shared" si="1192"/>
        <v>0</v>
      </c>
      <c r="V766" s="141"/>
      <c r="W766" s="141"/>
      <c r="X766" s="141"/>
      <c r="Y766" s="141"/>
      <c r="Z766" s="141"/>
      <c r="AA766" s="141"/>
      <c r="AB766" s="141"/>
      <c r="AC766" s="141"/>
      <c r="AD766" s="141"/>
      <c r="AE766" s="141"/>
      <c r="AF766" s="141"/>
      <c r="AG766" s="141"/>
      <c r="AH766" s="141"/>
      <c r="AI766" s="141"/>
      <c r="AJ766" s="141"/>
      <c r="AK766" s="140"/>
      <c r="AL766" s="140"/>
      <c r="AM766" s="141"/>
      <c r="AN766" s="141"/>
      <c r="AO766" s="141"/>
      <c r="AP766" s="141"/>
      <c r="AQ766" s="141"/>
      <c r="AR766" s="141"/>
      <c r="AS766" s="141"/>
      <c r="AT766" s="141"/>
      <c r="AU766" s="141"/>
      <c r="AV766" s="141"/>
      <c r="AW766" s="141"/>
      <c r="AX766" s="141"/>
      <c r="AY766" s="141"/>
      <c r="AZ766" s="141"/>
      <c r="BA766" s="141"/>
      <c r="BB766" s="141"/>
      <c r="BC766" s="141"/>
      <c r="BD766" s="141"/>
      <c r="BE766" s="141"/>
      <c r="BF766" s="141"/>
      <c r="BG766" s="142"/>
      <c r="BH766" s="142"/>
      <c r="BI766" s="142"/>
      <c r="BJ766" s="142"/>
      <c r="BK766" s="142"/>
      <c r="BL766" s="142"/>
      <c r="BM766" s="142"/>
      <c r="BN766" s="141"/>
      <c r="BO766" s="141"/>
      <c r="BP766" s="141"/>
      <c r="BQ766" s="141"/>
      <c r="BR766" s="141"/>
      <c r="BS766" s="141"/>
      <c r="BT766" s="140"/>
      <c r="BU766" s="140"/>
      <c r="BV766" s="140"/>
      <c r="BW766" s="140"/>
      <c r="BX766" s="140"/>
      <c r="BY766" s="140"/>
      <c r="BZ766" s="140"/>
      <c r="CA766" s="141"/>
      <c r="CB766" s="141"/>
      <c r="CC766" s="141"/>
      <c r="CD766" s="141"/>
      <c r="CE766" s="141"/>
      <c r="CF766" s="141"/>
      <c r="CG766" s="141"/>
      <c r="CH766" s="141"/>
      <c r="CI766" s="141"/>
      <c r="CJ766" s="141"/>
      <c r="CK766" s="141"/>
      <c r="CL766" s="141"/>
      <c r="CM766" s="141"/>
      <c r="CN766" s="141"/>
      <c r="CO766" s="141"/>
      <c r="CP766" s="141"/>
      <c r="CQ766" s="141"/>
      <c r="CR766" s="141"/>
      <c r="CS766" s="141"/>
      <c r="CT766" s="141"/>
      <c r="CU766" s="141"/>
      <c r="CV766" s="141"/>
      <c r="CW766" s="141"/>
      <c r="CX766" s="141"/>
      <c r="CY766" s="141"/>
      <c r="CZ766" s="141"/>
      <c r="DA766" s="141"/>
      <c r="DB766" s="141"/>
      <c r="DC766" s="141"/>
      <c r="DD766" s="141"/>
      <c r="DE766" s="141"/>
      <c r="DF766" s="141"/>
    </row>
    <row r="767" spans="1:110" s="19" customFormat="1" ht="89.25" hidden="1" customHeight="1">
      <c r="A767" s="63" t="s">
        <v>284</v>
      </c>
      <c r="B767" s="64" t="s">
        <v>7</v>
      </c>
      <c r="C767" s="64" t="s">
        <v>156</v>
      </c>
      <c r="D767" s="65" t="s">
        <v>190</v>
      </c>
      <c r="E767" s="64" t="s">
        <v>150</v>
      </c>
      <c r="F767" s="55">
        <v>1500</v>
      </c>
      <c r="G767" s="55">
        <f>H767-F767</f>
        <v>0</v>
      </c>
      <c r="H767" s="55">
        <v>1500</v>
      </c>
      <c r="I767" s="55"/>
      <c r="J767" s="55">
        <v>1600</v>
      </c>
      <c r="K767" s="140"/>
      <c r="L767" s="140"/>
      <c r="M767" s="55">
        <v>1600</v>
      </c>
      <c r="N767" s="55">
        <f>O767-M767</f>
        <v>-1600</v>
      </c>
      <c r="O767" s="55"/>
      <c r="P767" s="55"/>
      <c r="Q767" s="55"/>
      <c r="R767" s="55"/>
      <c r="S767" s="55"/>
      <c r="T767" s="55"/>
      <c r="U767" s="55"/>
      <c r="V767" s="141"/>
      <c r="W767" s="141"/>
      <c r="X767" s="141"/>
      <c r="Y767" s="141"/>
      <c r="Z767" s="141"/>
      <c r="AA767" s="141"/>
      <c r="AB767" s="141"/>
      <c r="AC767" s="141"/>
      <c r="AD767" s="141"/>
      <c r="AE767" s="141"/>
      <c r="AF767" s="141"/>
      <c r="AG767" s="141"/>
      <c r="AH767" s="141"/>
      <c r="AI767" s="141"/>
      <c r="AJ767" s="141"/>
      <c r="AK767" s="140"/>
      <c r="AL767" s="140"/>
      <c r="AM767" s="141"/>
      <c r="AN767" s="141"/>
      <c r="AO767" s="141"/>
      <c r="AP767" s="141"/>
      <c r="AQ767" s="141"/>
      <c r="AR767" s="141"/>
      <c r="AS767" s="141"/>
      <c r="AT767" s="141"/>
      <c r="AU767" s="141"/>
      <c r="AV767" s="141"/>
      <c r="AW767" s="141"/>
      <c r="AX767" s="141"/>
      <c r="AY767" s="141"/>
      <c r="AZ767" s="141"/>
      <c r="BA767" s="141"/>
      <c r="BB767" s="141"/>
      <c r="BC767" s="141"/>
      <c r="BD767" s="141"/>
      <c r="BE767" s="141"/>
      <c r="BF767" s="141"/>
      <c r="BG767" s="142"/>
      <c r="BH767" s="142"/>
      <c r="BI767" s="142"/>
      <c r="BJ767" s="142"/>
      <c r="BK767" s="142"/>
      <c r="BL767" s="142"/>
      <c r="BM767" s="142"/>
      <c r="BN767" s="141"/>
      <c r="BO767" s="141"/>
      <c r="BP767" s="141"/>
      <c r="BQ767" s="141"/>
      <c r="BR767" s="141"/>
      <c r="BS767" s="141"/>
      <c r="BT767" s="140"/>
      <c r="BU767" s="140"/>
      <c r="BV767" s="140"/>
      <c r="BW767" s="140"/>
      <c r="BX767" s="140"/>
      <c r="BY767" s="140"/>
      <c r="BZ767" s="140"/>
      <c r="CA767" s="141"/>
      <c r="CB767" s="141"/>
      <c r="CC767" s="141"/>
      <c r="CD767" s="141"/>
      <c r="CE767" s="141"/>
      <c r="CF767" s="141"/>
      <c r="CG767" s="141"/>
      <c r="CH767" s="141"/>
      <c r="CI767" s="141"/>
      <c r="CJ767" s="141"/>
      <c r="CK767" s="141"/>
      <c r="CL767" s="141"/>
      <c r="CM767" s="141"/>
      <c r="CN767" s="141"/>
      <c r="CO767" s="141"/>
      <c r="CP767" s="141"/>
      <c r="CQ767" s="141"/>
      <c r="CR767" s="141"/>
      <c r="CS767" s="141"/>
      <c r="CT767" s="141"/>
      <c r="CU767" s="141"/>
      <c r="CV767" s="141"/>
      <c r="CW767" s="141"/>
      <c r="CX767" s="141"/>
      <c r="CY767" s="141"/>
      <c r="CZ767" s="141"/>
      <c r="DA767" s="141"/>
      <c r="DB767" s="141"/>
      <c r="DC767" s="141"/>
      <c r="DD767" s="141"/>
      <c r="DE767" s="141"/>
      <c r="DF767" s="141"/>
    </row>
    <row r="768" spans="1:110" s="19" customFormat="1" ht="74.25" hidden="1" customHeight="1">
      <c r="A768" s="63" t="s">
        <v>291</v>
      </c>
      <c r="B768" s="64" t="s">
        <v>7</v>
      </c>
      <c r="C768" s="64" t="s">
        <v>156</v>
      </c>
      <c r="D768" s="65" t="s">
        <v>190</v>
      </c>
      <c r="E768" s="64"/>
      <c r="F768" s="55"/>
      <c r="G768" s="55"/>
      <c r="H768" s="55"/>
      <c r="I768" s="55"/>
      <c r="J768" s="55"/>
      <c r="K768" s="140"/>
      <c r="L768" s="140"/>
      <c r="M768" s="55">
        <f t="shared" ref="M768:U768" si="1193">M769</f>
        <v>0</v>
      </c>
      <c r="N768" s="55">
        <f t="shared" si="1193"/>
        <v>0</v>
      </c>
      <c r="O768" s="55">
        <f t="shared" si="1193"/>
        <v>0</v>
      </c>
      <c r="P768" s="55">
        <f t="shared" si="1193"/>
        <v>0</v>
      </c>
      <c r="Q768" s="55">
        <f t="shared" si="1193"/>
        <v>0</v>
      </c>
      <c r="R768" s="55">
        <f t="shared" si="1193"/>
        <v>0</v>
      </c>
      <c r="S768" s="55">
        <f t="shared" si="1193"/>
        <v>0</v>
      </c>
      <c r="T768" s="55">
        <f t="shared" si="1193"/>
        <v>0</v>
      </c>
      <c r="U768" s="55">
        <f t="shared" si="1193"/>
        <v>0</v>
      </c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0"/>
      <c r="AL768" s="140"/>
      <c r="AM768" s="141"/>
      <c r="AN768" s="141"/>
      <c r="AO768" s="141"/>
      <c r="AP768" s="141"/>
      <c r="AQ768" s="141"/>
      <c r="AR768" s="141"/>
      <c r="AS768" s="141"/>
      <c r="AT768" s="141"/>
      <c r="AU768" s="141"/>
      <c r="AV768" s="141"/>
      <c r="AW768" s="141"/>
      <c r="AX768" s="141"/>
      <c r="AY768" s="141"/>
      <c r="AZ768" s="141"/>
      <c r="BA768" s="141"/>
      <c r="BB768" s="141"/>
      <c r="BC768" s="141"/>
      <c r="BD768" s="141"/>
      <c r="BE768" s="141"/>
      <c r="BF768" s="141"/>
      <c r="BG768" s="142"/>
      <c r="BH768" s="142"/>
      <c r="BI768" s="142"/>
      <c r="BJ768" s="142"/>
      <c r="BK768" s="142"/>
      <c r="BL768" s="142"/>
      <c r="BM768" s="142"/>
      <c r="BN768" s="141"/>
      <c r="BO768" s="141"/>
      <c r="BP768" s="141"/>
      <c r="BQ768" s="141"/>
      <c r="BR768" s="141"/>
      <c r="BS768" s="141"/>
      <c r="BT768" s="140"/>
      <c r="BU768" s="140"/>
      <c r="BV768" s="140"/>
      <c r="BW768" s="140"/>
      <c r="BX768" s="140"/>
      <c r="BY768" s="140"/>
      <c r="BZ768" s="140"/>
      <c r="CA768" s="141"/>
      <c r="CB768" s="141"/>
      <c r="CC768" s="141"/>
      <c r="CD768" s="141"/>
      <c r="CE768" s="141"/>
      <c r="CF768" s="141"/>
      <c r="CG768" s="141"/>
      <c r="CH768" s="141"/>
      <c r="CI768" s="141"/>
      <c r="CJ768" s="141"/>
      <c r="CK768" s="141"/>
      <c r="CL768" s="141"/>
      <c r="CM768" s="141"/>
      <c r="CN768" s="141"/>
      <c r="CO768" s="141"/>
      <c r="CP768" s="141"/>
      <c r="CQ768" s="141"/>
      <c r="CR768" s="141"/>
      <c r="CS768" s="141"/>
      <c r="CT768" s="141"/>
      <c r="CU768" s="141"/>
      <c r="CV768" s="141"/>
      <c r="CW768" s="141"/>
      <c r="CX768" s="141"/>
      <c r="CY768" s="141"/>
      <c r="CZ768" s="141"/>
      <c r="DA768" s="141"/>
      <c r="DB768" s="141"/>
      <c r="DC768" s="141"/>
      <c r="DD768" s="141"/>
      <c r="DE768" s="141"/>
      <c r="DF768" s="141"/>
    </row>
    <row r="769" spans="1:110" s="19" customFormat="1" ht="87.75" hidden="1" customHeight="1">
      <c r="A769" s="63" t="s">
        <v>284</v>
      </c>
      <c r="B769" s="64" t="s">
        <v>7</v>
      </c>
      <c r="C769" s="64" t="s">
        <v>156</v>
      </c>
      <c r="D769" s="65" t="s">
        <v>190</v>
      </c>
      <c r="E769" s="64" t="s">
        <v>150</v>
      </c>
      <c r="F769" s="55"/>
      <c r="G769" s="55"/>
      <c r="H769" s="55"/>
      <c r="I769" s="55"/>
      <c r="J769" s="55"/>
      <c r="K769" s="140"/>
      <c r="L769" s="140"/>
      <c r="M769" s="55"/>
      <c r="N769" s="55">
        <f>O769-M769</f>
        <v>0</v>
      </c>
      <c r="O769" s="55"/>
      <c r="P769" s="55"/>
      <c r="Q769" s="55"/>
      <c r="R769" s="55"/>
      <c r="S769" s="55"/>
      <c r="T769" s="55"/>
      <c r="U769" s="55"/>
      <c r="V769" s="141"/>
      <c r="W769" s="141"/>
      <c r="X769" s="141"/>
      <c r="Y769" s="141"/>
      <c r="Z769" s="141"/>
      <c r="AA769" s="141"/>
      <c r="AB769" s="141"/>
      <c r="AC769" s="141"/>
      <c r="AD769" s="141"/>
      <c r="AE769" s="141"/>
      <c r="AF769" s="141"/>
      <c r="AG769" s="141"/>
      <c r="AH769" s="141"/>
      <c r="AI769" s="141"/>
      <c r="AJ769" s="141"/>
      <c r="AK769" s="140"/>
      <c r="AL769" s="140"/>
      <c r="AM769" s="141"/>
      <c r="AN769" s="141"/>
      <c r="AO769" s="141"/>
      <c r="AP769" s="141"/>
      <c r="AQ769" s="141"/>
      <c r="AR769" s="141"/>
      <c r="AS769" s="141"/>
      <c r="AT769" s="141"/>
      <c r="AU769" s="141"/>
      <c r="AV769" s="141"/>
      <c r="AW769" s="141"/>
      <c r="AX769" s="141"/>
      <c r="AY769" s="141"/>
      <c r="AZ769" s="141"/>
      <c r="BA769" s="141"/>
      <c r="BB769" s="141"/>
      <c r="BC769" s="141"/>
      <c r="BD769" s="141"/>
      <c r="BE769" s="141"/>
      <c r="BF769" s="141"/>
      <c r="BG769" s="142"/>
      <c r="BH769" s="142"/>
      <c r="BI769" s="142"/>
      <c r="BJ769" s="142"/>
      <c r="BK769" s="142"/>
      <c r="BL769" s="142"/>
      <c r="BM769" s="142"/>
      <c r="BN769" s="141"/>
      <c r="BO769" s="141"/>
      <c r="BP769" s="141"/>
      <c r="BQ769" s="141"/>
      <c r="BR769" s="141"/>
      <c r="BS769" s="141"/>
      <c r="BT769" s="140"/>
      <c r="BU769" s="140"/>
      <c r="BV769" s="140"/>
      <c r="BW769" s="140"/>
      <c r="BX769" s="140"/>
      <c r="BY769" s="140"/>
      <c r="BZ769" s="140"/>
      <c r="CA769" s="141"/>
      <c r="CB769" s="141"/>
      <c r="CC769" s="141"/>
      <c r="CD769" s="141"/>
      <c r="CE769" s="141"/>
      <c r="CF769" s="141"/>
      <c r="CG769" s="141"/>
      <c r="CH769" s="141"/>
      <c r="CI769" s="141"/>
      <c r="CJ769" s="141"/>
      <c r="CK769" s="141"/>
      <c r="CL769" s="141"/>
      <c r="CM769" s="141"/>
      <c r="CN769" s="141"/>
      <c r="CO769" s="141"/>
      <c r="CP769" s="141"/>
      <c r="CQ769" s="141"/>
      <c r="CR769" s="141"/>
      <c r="CS769" s="141"/>
      <c r="CT769" s="141"/>
      <c r="CU769" s="141"/>
      <c r="CV769" s="141"/>
      <c r="CW769" s="141"/>
      <c r="CX769" s="141"/>
      <c r="CY769" s="141"/>
      <c r="CZ769" s="141"/>
      <c r="DA769" s="141"/>
      <c r="DB769" s="141"/>
      <c r="DC769" s="141"/>
      <c r="DD769" s="141"/>
      <c r="DE769" s="141"/>
      <c r="DF769" s="141"/>
    </row>
    <row r="770" spans="1:110" s="19" customFormat="1" ht="90.75" hidden="1" customHeight="1">
      <c r="A770" s="63" t="s">
        <v>290</v>
      </c>
      <c r="B770" s="64" t="s">
        <v>7</v>
      </c>
      <c r="C770" s="64" t="s">
        <v>156</v>
      </c>
      <c r="D770" s="65" t="s">
        <v>191</v>
      </c>
      <c r="E770" s="64"/>
      <c r="F770" s="66">
        <f t="shared" ref="F770:U770" si="1194">F771</f>
        <v>1505</v>
      </c>
      <c r="G770" s="66">
        <f t="shared" si="1194"/>
        <v>-5</v>
      </c>
      <c r="H770" s="66">
        <f t="shared" si="1194"/>
        <v>1500</v>
      </c>
      <c r="I770" s="66">
        <f t="shared" si="1194"/>
        <v>0</v>
      </c>
      <c r="J770" s="66">
        <f t="shared" si="1194"/>
        <v>1600</v>
      </c>
      <c r="K770" s="66">
        <f t="shared" si="1194"/>
        <v>0</v>
      </c>
      <c r="L770" s="66">
        <f t="shared" si="1194"/>
        <v>0</v>
      </c>
      <c r="M770" s="66">
        <f t="shared" si="1194"/>
        <v>1600</v>
      </c>
      <c r="N770" s="66">
        <f t="shared" si="1194"/>
        <v>-1600</v>
      </c>
      <c r="O770" s="66">
        <f t="shared" si="1194"/>
        <v>0</v>
      </c>
      <c r="P770" s="66">
        <f t="shared" si="1194"/>
        <v>0</v>
      </c>
      <c r="Q770" s="66">
        <f t="shared" si="1194"/>
        <v>0</v>
      </c>
      <c r="R770" s="66">
        <f t="shared" si="1194"/>
        <v>0</v>
      </c>
      <c r="S770" s="66">
        <f t="shared" si="1194"/>
        <v>0</v>
      </c>
      <c r="T770" s="66">
        <f t="shared" si="1194"/>
        <v>0</v>
      </c>
      <c r="U770" s="66">
        <f t="shared" si="1194"/>
        <v>0</v>
      </c>
      <c r="V770" s="141"/>
      <c r="W770" s="141"/>
      <c r="X770" s="141"/>
      <c r="Y770" s="141"/>
      <c r="Z770" s="141"/>
      <c r="AA770" s="141"/>
      <c r="AB770" s="141"/>
      <c r="AC770" s="141"/>
      <c r="AD770" s="141"/>
      <c r="AE770" s="141"/>
      <c r="AF770" s="141"/>
      <c r="AG770" s="141"/>
      <c r="AH770" s="141"/>
      <c r="AI770" s="141"/>
      <c r="AJ770" s="141"/>
      <c r="AK770" s="140"/>
      <c r="AL770" s="140"/>
      <c r="AM770" s="141"/>
      <c r="AN770" s="141"/>
      <c r="AO770" s="141"/>
      <c r="AP770" s="141"/>
      <c r="AQ770" s="141"/>
      <c r="AR770" s="141"/>
      <c r="AS770" s="141"/>
      <c r="AT770" s="141"/>
      <c r="AU770" s="141"/>
      <c r="AV770" s="141"/>
      <c r="AW770" s="141"/>
      <c r="AX770" s="141"/>
      <c r="AY770" s="141"/>
      <c r="AZ770" s="141"/>
      <c r="BA770" s="141"/>
      <c r="BB770" s="141"/>
      <c r="BC770" s="141"/>
      <c r="BD770" s="141"/>
      <c r="BE770" s="141"/>
      <c r="BF770" s="141"/>
      <c r="BG770" s="142"/>
      <c r="BH770" s="142"/>
      <c r="BI770" s="142"/>
      <c r="BJ770" s="142"/>
      <c r="BK770" s="142"/>
      <c r="BL770" s="142"/>
      <c r="BM770" s="142"/>
      <c r="BN770" s="141"/>
      <c r="BO770" s="141"/>
      <c r="BP770" s="141"/>
      <c r="BQ770" s="141"/>
      <c r="BR770" s="141"/>
      <c r="BS770" s="141"/>
      <c r="BT770" s="140"/>
      <c r="BU770" s="140"/>
      <c r="BV770" s="140"/>
      <c r="BW770" s="140"/>
      <c r="BX770" s="140"/>
      <c r="BY770" s="140"/>
      <c r="BZ770" s="140"/>
      <c r="CA770" s="141"/>
      <c r="CB770" s="141"/>
      <c r="CC770" s="141"/>
      <c r="CD770" s="141"/>
      <c r="CE770" s="141"/>
      <c r="CF770" s="141"/>
      <c r="CG770" s="141"/>
      <c r="CH770" s="141"/>
      <c r="CI770" s="141"/>
      <c r="CJ770" s="141"/>
      <c r="CK770" s="141"/>
      <c r="CL770" s="141"/>
      <c r="CM770" s="141"/>
      <c r="CN770" s="141"/>
      <c r="CO770" s="141"/>
      <c r="CP770" s="141"/>
      <c r="CQ770" s="141"/>
      <c r="CR770" s="141"/>
      <c r="CS770" s="141"/>
      <c r="CT770" s="141"/>
      <c r="CU770" s="141"/>
      <c r="CV770" s="141"/>
      <c r="CW770" s="141"/>
      <c r="CX770" s="141"/>
      <c r="CY770" s="141"/>
      <c r="CZ770" s="141"/>
      <c r="DA770" s="141"/>
      <c r="DB770" s="141"/>
      <c r="DC770" s="141"/>
      <c r="DD770" s="141"/>
      <c r="DE770" s="141"/>
      <c r="DF770" s="141"/>
    </row>
    <row r="771" spans="1:110" s="19" customFormat="1" ht="89.25" hidden="1" customHeight="1">
      <c r="A771" s="63" t="s">
        <v>284</v>
      </c>
      <c r="B771" s="64" t="s">
        <v>7</v>
      </c>
      <c r="C771" s="64" t="s">
        <v>156</v>
      </c>
      <c r="D771" s="65" t="s">
        <v>191</v>
      </c>
      <c r="E771" s="64" t="s">
        <v>150</v>
      </c>
      <c r="F771" s="55">
        <v>1505</v>
      </c>
      <c r="G771" s="55">
        <f>H771-F771</f>
        <v>-5</v>
      </c>
      <c r="H771" s="55">
        <v>1500</v>
      </c>
      <c r="I771" s="55"/>
      <c r="J771" s="55">
        <v>1600</v>
      </c>
      <c r="K771" s="140"/>
      <c r="L771" s="140"/>
      <c r="M771" s="55">
        <v>1600</v>
      </c>
      <c r="N771" s="55">
        <f>O771-M771</f>
        <v>-1600</v>
      </c>
      <c r="O771" s="55"/>
      <c r="P771" s="55"/>
      <c r="Q771" s="55"/>
      <c r="R771" s="55"/>
      <c r="S771" s="55"/>
      <c r="T771" s="55"/>
      <c r="U771" s="55"/>
      <c r="V771" s="141"/>
      <c r="W771" s="141"/>
      <c r="X771" s="141"/>
      <c r="Y771" s="141"/>
      <c r="Z771" s="141"/>
      <c r="AA771" s="141"/>
      <c r="AB771" s="141"/>
      <c r="AC771" s="141"/>
      <c r="AD771" s="141"/>
      <c r="AE771" s="141"/>
      <c r="AF771" s="141"/>
      <c r="AG771" s="141"/>
      <c r="AH771" s="141"/>
      <c r="AI771" s="141"/>
      <c r="AJ771" s="141"/>
      <c r="AK771" s="140"/>
      <c r="AL771" s="140"/>
      <c r="AM771" s="141"/>
      <c r="AN771" s="141"/>
      <c r="AO771" s="141"/>
      <c r="AP771" s="141"/>
      <c r="AQ771" s="141"/>
      <c r="AR771" s="141"/>
      <c r="AS771" s="141"/>
      <c r="AT771" s="141"/>
      <c r="AU771" s="141"/>
      <c r="AV771" s="141"/>
      <c r="AW771" s="141"/>
      <c r="AX771" s="141"/>
      <c r="AY771" s="141"/>
      <c r="AZ771" s="141"/>
      <c r="BA771" s="141"/>
      <c r="BB771" s="141"/>
      <c r="BC771" s="141"/>
      <c r="BD771" s="141"/>
      <c r="BE771" s="141"/>
      <c r="BF771" s="141"/>
      <c r="BG771" s="142"/>
      <c r="BH771" s="142"/>
      <c r="BI771" s="142"/>
      <c r="BJ771" s="142"/>
      <c r="BK771" s="142"/>
      <c r="BL771" s="142"/>
      <c r="BM771" s="142"/>
      <c r="BN771" s="141"/>
      <c r="BO771" s="141"/>
      <c r="BP771" s="141"/>
      <c r="BQ771" s="141"/>
      <c r="BR771" s="141"/>
      <c r="BS771" s="141"/>
      <c r="BT771" s="140"/>
      <c r="BU771" s="140"/>
      <c r="BV771" s="140"/>
      <c r="BW771" s="140"/>
      <c r="BX771" s="140"/>
      <c r="BY771" s="140"/>
      <c r="BZ771" s="140"/>
      <c r="CA771" s="141"/>
      <c r="CB771" s="141"/>
      <c r="CC771" s="141"/>
      <c r="CD771" s="141"/>
      <c r="CE771" s="141"/>
      <c r="CF771" s="141"/>
      <c r="CG771" s="141"/>
      <c r="CH771" s="141"/>
      <c r="CI771" s="141"/>
      <c r="CJ771" s="141"/>
      <c r="CK771" s="141"/>
      <c r="CL771" s="141"/>
      <c r="CM771" s="141"/>
      <c r="CN771" s="141"/>
      <c r="CO771" s="141"/>
      <c r="CP771" s="141"/>
      <c r="CQ771" s="141"/>
      <c r="CR771" s="141"/>
      <c r="CS771" s="141"/>
      <c r="CT771" s="141"/>
      <c r="CU771" s="141"/>
      <c r="CV771" s="141"/>
      <c r="CW771" s="141"/>
      <c r="CX771" s="141"/>
      <c r="CY771" s="141"/>
      <c r="CZ771" s="141"/>
      <c r="DA771" s="141"/>
      <c r="DB771" s="141"/>
      <c r="DC771" s="141"/>
      <c r="DD771" s="141"/>
      <c r="DE771" s="141"/>
      <c r="DF771" s="141"/>
    </row>
    <row r="772" spans="1:110" s="19" customFormat="1" ht="83.25" customHeight="1">
      <c r="A772" s="63" t="s">
        <v>325</v>
      </c>
      <c r="B772" s="64" t="s">
        <v>7</v>
      </c>
      <c r="C772" s="64" t="s">
        <v>156</v>
      </c>
      <c r="D772" s="65" t="s">
        <v>323</v>
      </c>
      <c r="E772" s="64"/>
      <c r="F772" s="55"/>
      <c r="G772" s="55"/>
      <c r="H772" s="55"/>
      <c r="I772" s="55"/>
      <c r="J772" s="55"/>
      <c r="K772" s="140"/>
      <c r="L772" s="140"/>
      <c r="M772" s="55"/>
      <c r="N772" s="55">
        <f t="shared" ref="N772:U772" si="1195">N773+N775+N777</f>
        <v>20657</v>
      </c>
      <c r="O772" s="55">
        <f t="shared" si="1195"/>
        <v>20657</v>
      </c>
      <c r="P772" s="55">
        <f t="shared" si="1195"/>
        <v>0</v>
      </c>
      <c r="Q772" s="55">
        <f t="shared" si="1195"/>
        <v>20657</v>
      </c>
      <c r="R772" s="55">
        <f t="shared" si="1195"/>
        <v>0</v>
      </c>
      <c r="S772" s="55">
        <f t="shared" si="1195"/>
        <v>0</v>
      </c>
      <c r="T772" s="55">
        <f t="shared" si="1195"/>
        <v>20657</v>
      </c>
      <c r="U772" s="55">
        <f t="shared" si="1195"/>
        <v>20657</v>
      </c>
      <c r="V772" s="55">
        <f t="shared" ref="V772:AB772" si="1196">V773+V775+V777</f>
        <v>0</v>
      </c>
      <c r="W772" s="55">
        <f t="shared" si="1196"/>
        <v>0</v>
      </c>
      <c r="X772" s="55">
        <f t="shared" si="1196"/>
        <v>20657</v>
      </c>
      <c r="Y772" s="55">
        <f t="shared" si="1196"/>
        <v>20657</v>
      </c>
      <c r="Z772" s="55">
        <f t="shared" si="1196"/>
        <v>0</v>
      </c>
      <c r="AA772" s="55">
        <f t="shared" si="1196"/>
        <v>20657</v>
      </c>
      <c r="AB772" s="55">
        <f t="shared" si="1196"/>
        <v>20657</v>
      </c>
      <c r="AC772" s="55">
        <f>AC773+AC775+AC777</f>
        <v>0</v>
      </c>
      <c r="AD772" s="55">
        <f>AD773+AD775+AD777</f>
        <v>0</v>
      </c>
      <c r="AE772" s="55"/>
      <c r="AF772" s="55">
        <f>AF773+AF775+AF777</f>
        <v>20657</v>
      </c>
      <c r="AG772" s="55">
        <f>AG773+AG775+AG777</f>
        <v>0</v>
      </c>
      <c r="AH772" s="55">
        <f>AH773+AH775+AH777</f>
        <v>20657</v>
      </c>
      <c r="AI772" s="55">
        <f t="shared" ref="AI772:AY772" si="1197">AI773+AI775+AI777+AI781</f>
        <v>606</v>
      </c>
      <c r="AJ772" s="55">
        <f t="shared" si="1197"/>
        <v>606</v>
      </c>
      <c r="AK772" s="55">
        <f t="shared" si="1197"/>
        <v>21263</v>
      </c>
      <c r="AL772" s="55">
        <f t="shared" si="1197"/>
        <v>0</v>
      </c>
      <c r="AM772" s="55">
        <f t="shared" si="1197"/>
        <v>30578</v>
      </c>
      <c r="AN772" s="55">
        <f t="shared" si="1197"/>
        <v>51841</v>
      </c>
      <c r="AO772" s="55">
        <f t="shared" si="1197"/>
        <v>0</v>
      </c>
      <c r="AP772" s="55">
        <f t="shared" si="1197"/>
        <v>0</v>
      </c>
      <c r="AQ772" s="55">
        <f t="shared" si="1197"/>
        <v>51841</v>
      </c>
      <c r="AR772" s="55">
        <f t="shared" si="1197"/>
        <v>0</v>
      </c>
      <c r="AS772" s="55">
        <f t="shared" si="1197"/>
        <v>0</v>
      </c>
      <c r="AT772" s="55">
        <f t="shared" si="1197"/>
        <v>51841</v>
      </c>
      <c r="AU772" s="55">
        <f t="shared" si="1197"/>
        <v>0</v>
      </c>
      <c r="AV772" s="55">
        <f t="shared" si="1197"/>
        <v>-600</v>
      </c>
      <c r="AW772" s="55">
        <f t="shared" si="1197"/>
        <v>0</v>
      </c>
      <c r="AX772" s="55">
        <f t="shared" si="1197"/>
        <v>0</v>
      </c>
      <c r="AY772" s="55">
        <f t="shared" si="1197"/>
        <v>51241</v>
      </c>
      <c r="AZ772" s="55">
        <f t="shared" ref="AZ772:BE772" si="1198">AZ773+AZ775+AZ777+AZ781</f>
        <v>0</v>
      </c>
      <c r="BA772" s="55">
        <f t="shared" si="1198"/>
        <v>0</v>
      </c>
      <c r="BB772" s="55">
        <f t="shared" si="1198"/>
        <v>0</v>
      </c>
      <c r="BC772" s="55">
        <f t="shared" si="1198"/>
        <v>0</v>
      </c>
      <c r="BD772" s="55">
        <f t="shared" si="1198"/>
        <v>0</v>
      </c>
      <c r="BE772" s="55">
        <f t="shared" si="1198"/>
        <v>51241</v>
      </c>
      <c r="BF772" s="55">
        <f t="shared" ref="BF772:BL772" si="1199">BF773+BF775+BF777+BF781</f>
        <v>0</v>
      </c>
      <c r="BG772" s="55">
        <f t="shared" si="1199"/>
        <v>-336</v>
      </c>
      <c r="BH772" s="55">
        <f t="shared" si="1199"/>
        <v>-9</v>
      </c>
      <c r="BI772" s="55">
        <f t="shared" si="1199"/>
        <v>0</v>
      </c>
      <c r="BJ772" s="55">
        <f t="shared" si="1199"/>
        <v>0</v>
      </c>
      <c r="BK772" s="55">
        <f t="shared" si="1199"/>
        <v>0</v>
      </c>
      <c r="BL772" s="55">
        <f t="shared" si="1199"/>
        <v>50896</v>
      </c>
      <c r="BM772" s="55">
        <f t="shared" ref="BM772:BS772" si="1200">BM773+BM775+BM777+BM781</f>
        <v>0</v>
      </c>
      <c r="BN772" s="55">
        <f t="shared" si="1200"/>
        <v>0</v>
      </c>
      <c r="BO772" s="55">
        <f t="shared" si="1200"/>
        <v>200</v>
      </c>
      <c r="BP772" s="55">
        <f t="shared" si="1200"/>
        <v>0</v>
      </c>
      <c r="BQ772" s="55">
        <f t="shared" si="1200"/>
        <v>0</v>
      </c>
      <c r="BR772" s="55">
        <f t="shared" si="1200"/>
        <v>51096</v>
      </c>
      <c r="BS772" s="55">
        <f t="shared" si="1200"/>
        <v>0</v>
      </c>
      <c r="BT772" s="55">
        <f t="shared" ref="BT772:BY772" si="1201">BT773+BT775+BT777+BT781</f>
        <v>-3270</v>
      </c>
      <c r="BU772" s="55">
        <f t="shared" si="1201"/>
        <v>0</v>
      </c>
      <c r="BV772" s="55">
        <f t="shared" si="1201"/>
        <v>0</v>
      </c>
      <c r="BW772" s="55">
        <f t="shared" si="1201"/>
        <v>0</v>
      </c>
      <c r="BX772" s="55">
        <f t="shared" si="1201"/>
        <v>0</v>
      </c>
      <c r="BY772" s="55">
        <f t="shared" si="1201"/>
        <v>47826</v>
      </c>
      <c r="BZ772" s="55">
        <f t="shared" ref="BZ772:CF772" si="1202">BZ773+BZ775+BZ777+BZ781</f>
        <v>0</v>
      </c>
      <c r="CA772" s="55">
        <f t="shared" si="1202"/>
        <v>602</v>
      </c>
      <c r="CB772" s="55">
        <f t="shared" si="1202"/>
        <v>0</v>
      </c>
      <c r="CC772" s="55">
        <f t="shared" si="1202"/>
        <v>-10000</v>
      </c>
      <c r="CD772" s="55">
        <f>CD773+CD775+CD777+CD781</f>
        <v>0</v>
      </c>
      <c r="CE772" s="55">
        <f t="shared" si="1202"/>
        <v>0</v>
      </c>
      <c r="CF772" s="55">
        <f t="shared" si="1202"/>
        <v>38428</v>
      </c>
      <c r="CG772" s="55">
        <f t="shared" ref="CG772:CO772" si="1203">CG773+CG775+CG777+CG781</f>
        <v>0</v>
      </c>
      <c r="CH772" s="55">
        <f t="shared" si="1203"/>
        <v>0</v>
      </c>
      <c r="CI772" s="55">
        <f t="shared" si="1203"/>
        <v>0</v>
      </c>
      <c r="CJ772" s="55">
        <f t="shared" si="1203"/>
        <v>0</v>
      </c>
      <c r="CK772" s="55"/>
      <c r="CL772" s="55"/>
      <c r="CM772" s="55">
        <f t="shared" si="1203"/>
        <v>0</v>
      </c>
      <c r="CN772" s="55">
        <f t="shared" si="1203"/>
        <v>0</v>
      </c>
      <c r="CO772" s="55">
        <f t="shared" si="1203"/>
        <v>38428</v>
      </c>
      <c r="CP772" s="55">
        <f t="shared" ref="CP772:CW772" si="1204">CP773+CP775+CP777+CP781</f>
        <v>0</v>
      </c>
      <c r="CQ772" s="55">
        <f t="shared" si="1204"/>
        <v>4</v>
      </c>
      <c r="CR772" s="55">
        <f t="shared" si="1204"/>
        <v>0</v>
      </c>
      <c r="CS772" s="55">
        <f t="shared" si="1204"/>
        <v>-61</v>
      </c>
      <c r="CT772" s="55">
        <f t="shared" si="1204"/>
        <v>0</v>
      </c>
      <c r="CU772" s="55">
        <f t="shared" si="1204"/>
        <v>4829</v>
      </c>
      <c r="CV772" s="55">
        <f t="shared" si="1204"/>
        <v>0</v>
      </c>
      <c r="CW772" s="55">
        <f t="shared" si="1204"/>
        <v>43200</v>
      </c>
      <c r="CX772" s="55">
        <f t="shared" ref="CX772:DF772" si="1205">CX773+CX775+CX777+CX781</f>
        <v>0</v>
      </c>
      <c r="CY772" s="55">
        <f t="shared" si="1205"/>
        <v>0</v>
      </c>
      <c r="CZ772" s="55">
        <f t="shared" si="1205"/>
        <v>0</v>
      </c>
      <c r="DA772" s="55">
        <f t="shared" si="1205"/>
        <v>0</v>
      </c>
      <c r="DB772" s="55">
        <f t="shared" si="1205"/>
        <v>0</v>
      </c>
      <c r="DC772" s="55">
        <f t="shared" si="1205"/>
        <v>0</v>
      </c>
      <c r="DD772" s="55">
        <f t="shared" si="1205"/>
        <v>0</v>
      </c>
      <c r="DE772" s="55">
        <f t="shared" si="1205"/>
        <v>43200</v>
      </c>
      <c r="DF772" s="55">
        <f t="shared" si="1205"/>
        <v>0</v>
      </c>
    </row>
    <row r="773" spans="1:110" s="19" customFormat="1" ht="72" customHeight="1">
      <c r="A773" s="63" t="s">
        <v>368</v>
      </c>
      <c r="B773" s="64" t="s">
        <v>7</v>
      </c>
      <c r="C773" s="64" t="s">
        <v>156</v>
      </c>
      <c r="D773" s="65" t="s">
        <v>340</v>
      </c>
      <c r="E773" s="64"/>
      <c r="F773" s="55"/>
      <c r="G773" s="55"/>
      <c r="H773" s="55"/>
      <c r="I773" s="55"/>
      <c r="J773" s="55"/>
      <c r="K773" s="140"/>
      <c r="L773" s="140"/>
      <c r="M773" s="55"/>
      <c r="N773" s="55">
        <f t="shared" ref="N773:BZ773" si="1206">N774</f>
        <v>250</v>
      </c>
      <c r="O773" s="55">
        <f t="shared" si="1206"/>
        <v>250</v>
      </c>
      <c r="P773" s="55">
        <f t="shared" si="1206"/>
        <v>0</v>
      </c>
      <c r="Q773" s="55">
        <f t="shared" si="1206"/>
        <v>250</v>
      </c>
      <c r="R773" s="55">
        <f t="shared" si="1206"/>
        <v>0</v>
      </c>
      <c r="S773" s="55">
        <f t="shared" si="1206"/>
        <v>0</v>
      </c>
      <c r="T773" s="55">
        <f t="shared" si="1206"/>
        <v>250</v>
      </c>
      <c r="U773" s="55">
        <f t="shared" si="1206"/>
        <v>250</v>
      </c>
      <c r="V773" s="55">
        <f t="shared" si="1206"/>
        <v>0</v>
      </c>
      <c r="W773" s="55">
        <f t="shared" si="1206"/>
        <v>0</v>
      </c>
      <c r="X773" s="55">
        <f t="shared" si="1206"/>
        <v>250</v>
      </c>
      <c r="Y773" s="55">
        <f t="shared" si="1206"/>
        <v>250</v>
      </c>
      <c r="Z773" s="55">
        <f t="shared" si="1206"/>
        <v>0</v>
      </c>
      <c r="AA773" s="55">
        <f t="shared" si="1206"/>
        <v>250</v>
      </c>
      <c r="AB773" s="55">
        <f t="shared" si="1206"/>
        <v>250</v>
      </c>
      <c r="AC773" s="55">
        <f t="shared" si="1206"/>
        <v>0</v>
      </c>
      <c r="AD773" s="55">
        <f t="shared" si="1206"/>
        <v>0</v>
      </c>
      <c r="AE773" s="55"/>
      <c r="AF773" s="55">
        <f t="shared" si="1206"/>
        <v>250</v>
      </c>
      <c r="AG773" s="55">
        <f t="shared" si="1206"/>
        <v>0</v>
      </c>
      <c r="AH773" s="55">
        <f t="shared" si="1206"/>
        <v>250</v>
      </c>
      <c r="AI773" s="55">
        <f t="shared" si="1206"/>
        <v>0</v>
      </c>
      <c r="AJ773" s="55">
        <f t="shared" si="1206"/>
        <v>0</v>
      </c>
      <c r="AK773" s="55">
        <f t="shared" si="1206"/>
        <v>250</v>
      </c>
      <c r="AL773" s="55">
        <f t="shared" si="1206"/>
        <v>0</v>
      </c>
      <c r="AM773" s="55">
        <f t="shared" si="1206"/>
        <v>380</v>
      </c>
      <c r="AN773" s="55">
        <f t="shared" si="1206"/>
        <v>630</v>
      </c>
      <c r="AO773" s="55">
        <f t="shared" si="1206"/>
        <v>0</v>
      </c>
      <c r="AP773" s="55">
        <f t="shared" si="1206"/>
        <v>0</v>
      </c>
      <c r="AQ773" s="55">
        <f t="shared" si="1206"/>
        <v>630</v>
      </c>
      <c r="AR773" s="55">
        <f t="shared" si="1206"/>
        <v>0</v>
      </c>
      <c r="AS773" s="55">
        <f t="shared" si="1206"/>
        <v>0</v>
      </c>
      <c r="AT773" s="55">
        <f t="shared" si="1206"/>
        <v>630</v>
      </c>
      <c r="AU773" s="55">
        <f t="shared" si="1206"/>
        <v>0</v>
      </c>
      <c r="AV773" s="55">
        <f t="shared" si="1206"/>
        <v>0</v>
      </c>
      <c r="AW773" s="55">
        <f t="shared" si="1206"/>
        <v>0</v>
      </c>
      <c r="AX773" s="55">
        <f t="shared" si="1206"/>
        <v>0</v>
      </c>
      <c r="AY773" s="55">
        <f t="shared" si="1206"/>
        <v>630</v>
      </c>
      <c r="AZ773" s="55">
        <f t="shared" si="1206"/>
        <v>0</v>
      </c>
      <c r="BA773" s="55">
        <f t="shared" si="1206"/>
        <v>0</v>
      </c>
      <c r="BB773" s="55">
        <f t="shared" si="1206"/>
        <v>0</v>
      </c>
      <c r="BC773" s="55">
        <f t="shared" si="1206"/>
        <v>0</v>
      </c>
      <c r="BD773" s="55">
        <f t="shared" si="1206"/>
        <v>0</v>
      </c>
      <c r="BE773" s="55">
        <f t="shared" si="1206"/>
        <v>630</v>
      </c>
      <c r="BF773" s="55">
        <f t="shared" si="1206"/>
        <v>0</v>
      </c>
      <c r="BG773" s="55">
        <f t="shared" si="1206"/>
        <v>0</v>
      </c>
      <c r="BH773" s="55">
        <f t="shared" si="1206"/>
        <v>0</v>
      </c>
      <c r="BI773" s="55">
        <f t="shared" si="1206"/>
        <v>0</v>
      </c>
      <c r="BJ773" s="55">
        <f t="shared" si="1206"/>
        <v>0</v>
      </c>
      <c r="BK773" s="55">
        <f t="shared" si="1206"/>
        <v>0</v>
      </c>
      <c r="BL773" s="55">
        <f t="shared" si="1206"/>
        <v>630</v>
      </c>
      <c r="BM773" s="55">
        <f t="shared" si="1206"/>
        <v>0</v>
      </c>
      <c r="BN773" s="55">
        <f t="shared" si="1206"/>
        <v>0</v>
      </c>
      <c r="BO773" s="55">
        <f t="shared" si="1206"/>
        <v>200</v>
      </c>
      <c r="BP773" s="55">
        <f t="shared" si="1206"/>
        <v>0</v>
      </c>
      <c r="BQ773" s="55">
        <f t="shared" si="1206"/>
        <v>0</v>
      </c>
      <c r="BR773" s="55">
        <f t="shared" si="1206"/>
        <v>830</v>
      </c>
      <c r="BS773" s="55">
        <f t="shared" si="1206"/>
        <v>0</v>
      </c>
      <c r="BT773" s="55">
        <f t="shared" si="1206"/>
        <v>0</v>
      </c>
      <c r="BU773" s="55">
        <f t="shared" si="1206"/>
        <v>0</v>
      </c>
      <c r="BV773" s="55">
        <f t="shared" si="1206"/>
        <v>0</v>
      </c>
      <c r="BW773" s="55">
        <f t="shared" si="1206"/>
        <v>0</v>
      </c>
      <c r="BX773" s="55">
        <f t="shared" si="1206"/>
        <v>0</v>
      </c>
      <c r="BY773" s="55">
        <f t="shared" si="1206"/>
        <v>830</v>
      </c>
      <c r="BZ773" s="55">
        <f t="shared" si="1206"/>
        <v>0</v>
      </c>
      <c r="CA773" s="55">
        <f t="shared" ref="CA773:DF773" si="1207">CA774</f>
        <v>0</v>
      </c>
      <c r="CB773" s="55">
        <f t="shared" si="1207"/>
        <v>0</v>
      </c>
      <c r="CC773" s="55">
        <f t="shared" si="1207"/>
        <v>0</v>
      </c>
      <c r="CD773" s="55">
        <f t="shared" si="1207"/>
        <v>0</v>
      </c>
      <c r="CE773" s="55">
        <f t="shared" si="1207"/>
        <v>0</v>
      </c>
      <c r="CF773" s="55">
        <f t="shared" si="1207"/>
        <v>830</v>
      </c>
      <c r="CG773" s="55">
        <f t="shared" si="1207"/>
        <v>0</v>
      </c>
      <c r="CH773" s="55">
        <f t="shared" si="1207"/>
        <v>0</v>
      </c>
      <c r="CI773" s="55">
        <f t="shared" si="1207"/>
        <v>0</v>
      </c>
      <c r="CJ773" s="55">
        <f t="shared" si="1207"/>
        <v>0</v>
      </c>
      <c r="CK773" s="55"/>
      <c r="CL773" s="55"/>
      <c r="CM773" s="55">
        <f t="shared" si="1207"/>
        <v>0</v>
      </c>
      <c r="CN773" s="55">
        <f t="shared" si="1207"/>
        <v>0</v>
      </c>
      <c r="CO773" s="55">
        <f t="shared" si="1207"/>
        <v>830</v>
      </c>
      <c r="CP773" s="55">
        <f t="shared" si="1207"/>
        <v>0</v>
      </c>
      <c r="CQ773" s="55">
        <f t="shared" si="1207"/>
        <v>0</v>
      </c>
      <c r="CR773" s="55">
        <f t="shared" si="1207"/>
        <v>0</v>
      </c>
      <c r="CS773" s="55">
        <f t="shared" si="1207"/>
        <v>0</v>
      </c>
      <c r="CT773" s="55">
        <f t="shared" si="1207"/>
        <v>0</v>
      </c>
      <c r="CU773" s="55">
        <f t="shared" si="1207"/>
        <v>0</v>
      </c>
      <c r="CV773" s="55">
        <f t="shared" si="1207"/>
        <v>0</v>
      </c>
      <c r="CW773" s="55">
        <f t="shared" si="1207"/>
        <v>830</v>
      </c>
      <c r="CX773" s="55">
        <f t="shared" si="1207"/>
        <v>0</v>
      </c>
      <c r="CY773" s="55">
        <f t="shared" si="1207"/>
        <v>0</v>
      </c>
      <c r="CZ773" s="55">
        <f t="shared" si="1207"/>
        <v>0</v>
      </c>
      <c r="DA773" s="55">
        <f t="shared" si="1207"/>
        <v>0</v>
      </c>
      <c r="DB773" s="55">
        <f t="shared" si="1207"/>
        <v>0</v>
      </c>
      <c r="DC773" s="55">
        <f t="shared" si="1207"/>
        <v>0</v>
      </c>
      <c r="DD773" s="55">
        <f t="shared" si="1207"/>
        <v>0</v>
      </c>
      <c r="DE773" s="55">
        <f t="shared" si="1207"/>
        <v>830</v>
      </c>
      <c r="DF773" s="55">
        <f t="shared" si="1207"/>
        <v>0</v>
      </c>
    </row>
    <row r="774" spans="1:110" s="19" customFormat="1" ht="92.25" customHeight="1">
      <c r="A774" s="63" t="s">
        <v>284</v>
      </c>
      <c r="B774" s="64" t="s">
        <v>7</v>
      </c>
      <c r="C774" s="64" t="s">
        <v>156</v>
      </c>
      <c r="D774" s="65" t="s">
        <v>340</v>
      </c>
      <c r="E774" s="64" t="s">
        <v>150</v>
      </c>
      <c r="F774" s="55"/>
      <c r="G774" s="55"/>
      <c r="H774" s="55"/>
      <c r="I774" s="55"/>
      <c r="J774" s="55"/>
      <c r="K774" s="140"/>
      <c r="L774" s="140"/>
      <c r="M774" s="55"/>
      <c r="N774" s="55">
        <f>O774-M774</f>
        <v>250</v>
      </c>
      <c r="O774" s="55">
        <v>250</v>
      </c>
      <c r="P774" s="55"/>
      <c r="Q774" s="55">
        <v>250</v>
      </c>
      <c r="R774" s="141"/>
      <c r="S774" s="141"/>
      <c r="T774" s="55">
        <f>O774+R774</f>
        <v>250</v>
      </c>
      <c r="U774" s="55">
        <f>Q774+S774</f>
        <v>250</v>
      </c>
      <c r="V774" s="141"/>
      <c r="W774" s="141"/>
      <c r="X774" s="55">
        <f>T774+V774</f>
        <v>250</v>
      </c>
      <c r="Y774" s="55">
        <f>U774+W774</f>
        <v>250</v>
      </c>
      <c r="Z774" s="141"/>
      <c r="AA774" s="55">
        <f>X774+Z774</f>
        <v>250</v>
      </c>
      <c r="AB774" s="55">
        <f>Y774</f>
        <v>250</v>
      </c>
      <c r="AC774" s="141"/>
      <c r="AD774" s="141"/>
      <c r="AE774" s="141"/>
      <c r="AF774" s="55">
        <f>AA774+AC774</f>
        <v>250</v>
      </c>
      <c r="AG774" s="141"/>
      <c r="AH774" s="55">
        <f>AB774</f>
        <v>250</v>
      </c>
      <c r="AI774" s="141"/>
      <c r="AJ774" s="141"/>
      <c r="AK774" s="55">
        <f>AF774+AI774</f>
        <v>250</v>
      </c>
      <c r="AL774" s="55">
        <f>AG774</f>
        <v>0</v>
      </c>
      <c r="AM774" s="55">
        <f>AN774-AK774</f>
        <v>380</v>
      </c>
      <c r="AN774" s="56">
        <v>630</v>
      </c>
      <c r="AO774" s="141"/>
      <c r="AP774" s="141"/>
      <c r="AQ774" s="55">
        <f>AN774+AP774</f>
        <v>630</v>
      </c>
      <c r="AR774" s="55">
        <f>AO774</f>
        <v>0</v>
      </c>
      <c r="AS774" s="141"/>
      <c r="AT774" s="55">
        <f>AQ774+AS774</f>
        <v>630</v>
      </c>
      <c r="AU774" s="56">
        <f>AR774</f>
        <v>0</v>
      </c>
      <c r="AV774" s="141"/>
      <c r="AW774" s="141"/>
      <c r="AX774" s="141"/>
      <c r="AY774" s="55">
        <f>AT774+AV774+AW774+AX774</f>
        <v>630</v>
      </c>
      <c r="AZ774" s="55">
        <f>AU774+AX774</f>
        <v>0</v>
      </c>
      <c r="BA774" s="141"/>
      <c r="BB774" s="141"/>
      <c r="BC774" s="141"/>
      <c r="BD774" s="141"/>
      <c r="BE774" s="55">
        <f>AY774+BA774+BB774+BC774+BD774</f>
        <v>630</v>
      </c>
      <c r="BF774" s="55">
        <f>AZ774+BD774</f>
        <v>0</v>
      </c>
      <c r="BG774" s="55"/>
      <c r="BH774" s="55"/>
      <c r="BI774" s="142"/>
      <c r="BJ774" s="142"/>
      <c r="BK774" s="142"/>
      <c r="BL774" s="55">
        <f>BE774+BG774+BH774+BI774+BJ774+BK774</f>
        <v>630</v>
      </c>
      <c r="BM774" s="55">
        <f>BF774+BK774</f>
        <v>0</v>
      </c>
      <c r="BN774" s="141"/>
      <c r="BO774" s="56">
        <v>200</v>
      </c>
      <c r="BP774" s="141"/>
      <c r="BQ774" s="141"/>
      <c r="BR774" s="55">
        <f>BL774+BN774+BO774+BP774+BQ774</f>
        <v>830</v>
      </c>
      <c r="BS774" s="55">
        <f>BM774+BQ774</f>
        <v>0</v>
      </c>
      <c r="BT774" s="140"/>
      <c r="BU774" s="140"/>
      <c r="BV774" s="140"/>
      <c r="BW774" s="140"/>
      <c r="BX774" s="140"/>
      <c r="BY774" s="55">
        <f>BR774+BT774+BU774+BV774+BW774+BX774</f>
        <v>830</v>
      </c>
      <c r="BZ774" s="55">
        <f>BS774+BX774</f>
        <v>0</v>
      </c>
      <c r="CA774" s="141"/>
      <c r="CB774" s="141"/>
      <c r="CC774" s="141"/>
      <c r="CD774" s="141"/>
      <c r="CE774" s="141"/>
      <c r="CF774" s="55">
        <f>BY774+CA774+CB774+CC774+CE774</f>
        <v>830</v>
      </c>
      <c r="CG774" s="55">
        <f>BZ774+CE774</f>
        <v>0</v>
      </c>
      <c r="CH774" s="141"/>
      <c r="CI774" s="141"/>
      <c r="CJ774" s="141"/>
      <c r="CK774" s="141"/>
      <c r="CL774" s="141"/>
      <c r="CM774" s="141"/>
      <c r="CN774" s="141"/>
      <c r="CO774" s="55">
        <f>CF774+CH774+CI774+CJ774+CM774+CN774</f>
        <v>830</v>
      </c>
      <c r="CP774" s="55">
        <f>CG774+CN774</f>
        <v>0</v>
      </c>
      <c r="CQ774" s="55"/>
      <c r="CR774" s="141"/>
      <c r="CS774" s="141"/>
      <c r="CT774" s="141"/>
      <c r="CU774" s="141"/>
      <c r="CV774" s="141"/>
      <c r="CW774" s="55">
        <f>CO774+CQ774+CR774+CS774+CT774+CU774+CV774</f>
        <v>830</v>
      </c>
      <c r="CX774" s="55">
        <f>CP774+CV774</f>
        <v>0</v>
      </c>
      <c r="CY774" s="55"/>
      <c r="CZ774" s="141"/>
      <c r="DA774" s="141"/>
      <c r="DB774" s="141"/>
      <c r="DC774" s="141"/>
      <c r="DD774" s="141"/>
      <c r="DE774" s="55">
        <f>CW774+CY774+CZ774+DA774+DB774+DC774+DD774</f>
        <v>830</v>
      </c>
      <c r="DF774" s="55">
        <f>CX774+DD774</f>
        <v>0</v>
      </c>
    </row>
    <row r="775" spans="1:110" s="19" customFormat="1" ht="106.5" customHeight="1">
      <c r="A775" s="109" t="s">
        <v>367</v>
      </c>
      <c r="B775" s="64" t="s">
        <v>7</v>
      </c>
      <c r="C775" s="64" t="s">
        <v>156</v>
      </c>
      <c r="D775" s="65" t="s">
        <v>341</v>
      </c>
      <c r="E775" s="64"/>
      <c r="F775" s="55"/>
      <c r="G775" s="55"/>
      <c r="H775" s="55"/>
      <c r="I775" s="55"/>
      <c r="J775" s="55"/>
      <c r="K775" s="140"/>
      <c r="L775" s="140"/>
      <c r="M775" s="55"/>
      <c r="N775" s="55">
        <f t="shared" ref="N775:BZ775" si="1208">N776</f>
        <v>250</v>
      </c>
      <c r="O775" s="55">
        <f t="shared" si="1208"/>
        <v>250</v>
      </c>
      <c r="P775" s="55">
        <f t="shared" si="1208"/>
        <v>0</v>
      </c>
      <c r="Q775" s="55">
        <f t="shared" si="1208"/>
        <v>250</v>
      </c>
      <c r="R775" s="55">
        <f t="shared" si="1208"/>
        <v>0</v>
      </c>
      <c r="S775" s="55">
        <f t="shared" si="1208"/>
        <v>0</v>
      </c>
      <c r="T775" s="55">
        <f t="shared" si="1208"/>
        <v>250</v>
      </c>
      <c r="U775" s="55">
        <f t="shared" si="1208"/>
        <v>250</v>
      </c>
      <c r="V775" s="55">
        <f t="shared" si="1208"/>
        <v>0</v>
      </c>
      <c r="W775" s="55">
        <f t="shared" si="1208"/>
        <v>0</v>
      </c>
      <c r="X775" s="55">
        <f t="shared" si="1208"/>
        <v>250</v>
      </c>
      <c r="Y775" s="55">
        <f t="shared" si="1208"/>
        <v>250</v>
      </c>
      <c r="Z775" s="55">
        <f t="shared" si="1208"/>
        <v>0</v>
      </c>
      <c r="AA775" s="55">
        <f t="shared" si="1208"/>
        <v>250</v>
      </c>
      <c r="AB775" s="55">
        <f t="shared" si="1208"/>
        <v>250</v>
      </c>
      <c r="AC775" s="55">
        <f t="shared" si="1208"/>
        <v>0</v>
      </c>
      <c r="AD775" s="55">
        <f t="shared" si="1208"/>
        <v>0</v>
      </c>
      <c r="AE775" s="55"/>
      <c r="AF775" s="55">
        <f t="shared" si="1208"/>
        <v>250</v>
      </c>
      <c r="AG775" s="55">
        <f t="shared" si="1208"/>
        <v>0</v>
      </c>
      <c r="AH775" s="55">
        <f t="shared" si="1208"/>
        <v>250</v>
      </c>
      <c r="AI775" s="55">
        <f t="shared" si="1208"/>
        <v>0</v>
      </c>
      <c r="AJ775" s="55">
        <f t="shared" si="1208"/>
        <v>0</v>
      </c>
      <c r="AK775" s="55">
        <f t="shared" si="1208"/>
        <v>250</v>
      </c>
      <c r="AL775" s="55">
        <f t="shared" si="1208"/>
        <v>0</v>
      </c>
      <c r="AM775" s="55">
        <f t="shared" si="1208"/>
        <v>3750</v>
      </c>
      <c r="AN775" s="55">
        <f t="shared" si="1208"/>
        <v>4000</v>
      </c>
      <c r="AO775" s="55">
        <f t="shared" si="1208"/>
        <v>0</v>
      </c>
      <c r="AP775" s="55">
        <f t="shared" si="1208"/>
        <v>0</v>
      </c>
      <c r="AQ775" s="55">
        <f t="shared" si="1208"/>
        <v>4000</v>
      </c>
      <c r="AR775" s="55">
        <f t="shared" si="1208"/>
        <v>0</v>
      </c>
      <c r="AS775" s="55">
        <f t="shared" si="1208"/>
        <v>0</v>
      </c>
      <c r="AT775" s="55">
        <f t="shared" si="1208"/>
        <v>4000</v>
      </c>
      <c r="AU775" s="55">
        <f t="shared" si="1208"/>
        <v>0</v>
      </c>
      <c r="AV775" s="55">
        <f t="shared" si="1208"/>
        <v>0</v>
      </c>
      <c r="AW775" s="55">
        <f t="shared" si="1208"/>
        <v>0</v>
      </c>
      <c r="AX775" s="55">
        <f t="shared" si="1208"/>
        <v>0</v>
      </c>
      <c r="AY775" s="55">
        <f t="shared" si="1208"/>
        <v>4000</v>
      </c>
      <c r="AZ775" s="55">
        <f t="shared" si="1208"/>
        <v>0</v>
      </c>
      <c r="BA775" s="55">
        <f t="shared" si="1208"/>
        <v>0</v>
      </c>
      <c r="BB775" s="55">
        <f t="shared" si="1208"/>
        <v>0</v>
      </c>
      <c r="BC775" s="55">
        <f t="shared" si="1208"/>
        <v>0</v>
      </c>
      <c r="BD775" s="55">
        <f t="shared" si="1208"/>
        <v>0</v>
      </c>
      <c r="BE775" s="55">
        <f t="shared" si="1208"/>
        <v>4000</v>
      </c>
      <c r="BF775" s="55">
        <f t="shared" si="1208"/>
        <v>0</v>
      </c>
      <c r="BG775" s="55">
        <f t="shared" si="1208"/>
        <v>0</v>
      </c>
      <c r="BH775" s="55">
        <f t="shared" si="1208"/>
        <v>0</v>
      </c>
      <c r="BI775" s="55">
        <f t="shared" si="1208"/>
        <v>0</v>
      </c>
      <c r="BJ775" s="55">
        <f t="shared" si="1208"/>
        <v>0</v>
      </c>
      <c r="BK775" s="55">
        <f t="shared" si="1208"/>
        <v>0</v>
      </c>
      <c r="BL775" s="55">
        <f t="shared" si="1208"/>
        <v>4000</v>
      </c>
      <c r="BM775" s="55">
        <f t="shared" si="1208"/>
        <v>0</v>
      </c>
      <c r="BN775" s="55">
        <f t="shared" si="1208"/>
        <v>0</v>
      </c>
      <c r="BO775" s="55">
        <f t="shared" si="1208"/>
        <v>0</v>
      </c>
      <c r="BP775" s="55">
        <f t="shared" si="1208"/>
        <v>0</v>
      </c>
      <c r="BQ775" s="55">
        <f t="shared" si="1208"/>
        <v>0</v>
      </c>
      <c r="BR775" s="55">
        <f t="shared" si="1208"/>
        <v>4000</v>
      </c>
      <c r="BS775" s="55">
        <f t="shared" si="1208"/>
        <v>0</v>
      </c>
      <c r="BT775" s="55">
        <f t="shared" si="1208"/>
        <v>0</v>
      </c>
      <c r="BU775" s="55">
        <f t="shared" si="1208"/>
        <v>0</v>
      </c>
      <c r="BV775" s="55">
        <f t="shared" si="1208"/>
        <v>0</v>
      </c>
      <c r="BW775" s="55">
        <f t="shared" si="1208"/>
        <v>0</v>
      </c>
      <c r="BX775" s="55">
        <f t="shared" si="1208"/>
        <v>0</v>
      </c>
      <c r="BY775" s="55">
        <f t="shared" si="1208"/>
        <v>4000</v>
      </c>
      <c r="BZ775" s="55">
        <f t="shared" si="1208"/>
        <v>0</v>
      </c>
      <c r="CA775" s="55">
        <f t="shared" ref="CA775:DF775" si="1209">CA776</f>
        <v>0</v>
      </c>
      <c r="CB775" s="55">
        <f t="shared" si="1209"/>
        <v>0</v>
      </c>
      <c r="CC775" s="55">
        <f t="shared" si="1209"/>
        <v>0</v>
      </c>
      <c r="CD775" s="55">
        <f t="shared" si="1209"/>
        <v>0</v>
      </c>
      <c r="CE775" s="55">
        <f t="shared" si="1209"/>
        <v>0</v>
      </c>
      <c r="CF775" s="55">
        <f t="shared" si="1209"/>
        <v>4000</v>
      </c>
      <c r="CG775" s="55">
        <f t="shared" si="1209"/>
        <v>0</v>
      </c>
      <c r="CH775" s="55">
        <f t="shared" si="1209"/>
        <v>0</v>
      </c>
      <c r="CI775" s="55">
        <f t="shared" si="1209"/>
        <v>0</v>
      </c>
      <c r="CJ775" s="55">
        <f t="shared" si="1209"/>
        <v>0</v>
      </c>
      <c r="CK775" s="55"/>
      <c r="CL775" s="55"/>
      <c r="CM775" s="55">
        <f t="shared" si="1209"/>
        <v>0</v>
      </c>
      <c r="CN775" s="55">
        <f t="shared" si="1209"/>
        <v>0</v>
      </c>
      <c r="CO775" s="55">
        <f t="shared" si="1209"/>
        <v>4000</v>
      </c>
      <c r="CP775" s="55">
        <f t="shared" si="1209"/>
        <v>0</v>
      </c>
      <c r="CQ775" s="55">
        <f t="shared" si="1209"/>
        <v>0</v>
      </c>
      <c r="CR775" s="55">
        <f t="shared" si="1209"/>
        <v>0</v>
      </c>
      <c r="CS775" s="55">
        <f t="shared" si="1209"/>
        <v>0</v>
      </c>
      <c r="CT775" s="55">
        <f t="shared" si="1209"/>
        <v>0</v>
      </c>
      <c r="CU775" s="55">
        <f t="shared" si="1209"/>
        <v>0</v>
      </c>
      <c r="CV775" s="55">
        <f t="shared" si="1209"/>
        <v>0</v>
      </c>
      <c r="CW775" s="55">
        <f t="shared" si="1209"/>
        <v>4000</v>
      </c>
      <c r="CX775" s="55">
        <f t="shared" si="1209"/>
        <v>0</v>
      </c>
      <c r="CY775" s="55">
        <f t="shared" si="1209"/>
        <v>0</v>
      </c>
      <c r="CZ775" s="55">
        <f t="shared" si="1209"/>
        <v>0</v>
      </c>
      <c r="DA775" s="55">
        <f t="shared" si="1209"/>
        <v>0</v>
      </c>
      <c r="DB775" s="55">
        <f t="shared" si="1209"/>
        <v>0</v>
      </c>
      <c r="DC775" s="55">
        <f t="shared" si="1209"/>
        <v>0</v>
      </c>
      <c r="DD775" s="55">
        <f t="shared" si="1209"/>
        <v>0</v>
      </c>
      <c r="DE775" s="55">
        <f t="shared" si="1209"/>
        <v>4000</v>
      </c>
      <c r="DF775" s="55">
        <f t="shared" si="1209"/>
        <v>0</v>
      </c>
    </row>
    <row r="776" spans="1:110" s="19" customFormat="1" ht="90.75" customHeight="1">
      <c r="A776" s="63" t="s">
        <v>284</v>
      </c>
      <c r="B776" s="64" t="s">
        <v>7</v>
      </c>
      <c r="C776" s="64" t="s">
        <v>156</v>
      </c>
      <c r="D776" s="65" t="s">
        <v>341</v>
      </c>
      <c r="E776" s="64" t="s">
        <v>150</v>
      </c>
      <c r="F776" s="55"/>
      <c r="G776" s="55"/>
      <c r="H776" s="55"/>
      <c r="I776" s="55"/>
      <c r="J776" s="55"/>
      <c r="K776" s="140"/>
      <c r="L776" s="140"/>
      <c r="M776" s="55"/>
      <c r="N776" s="55">
        <f>O776-M776</f>
        <v>250</v>
      </c>
      <c r="O776" s="55">
        <v>250</v>
      </c>
      <c r="P776" s="55"/>
      <c r="Q776" s="55">
        <v>250</v>
      </c>
      <c r="R776" s="141"/>
      <c r="S776" s="141"/>
      <c r="T776" s="55">
        <f>O776+R776</f>
        <v>250</v>
      </c>
      <c r="U776" s="55">
        <f>Q776+S776</f>
        <v>250</v>
      </c>
      <c r="V776" s="141"/>
      <c r="W776" s="141"/>
      <c r="X776" s="55">
        <f>T776+V776</f>
        <v>250</v>
      </c>
      <c r="Y776" s="55">
        <f>U776+W776</f>
        <v>250</v>
      </c>
      <c r="Z776" s="141"/>
      <c r="AA776" s="55">
        <f>X776+Z776</f>
        <v>250</v>
      </c>
      <c r="AB776" s="55">
        <f>Y776</f>
        <v>250</v>
      </c>
      <c r="AC776" s="141"/>
      <c r="AD776" s="141"/>
      <c r="AE776" s="141"/>
      <c r="AF776" s="55">
        <f>AA776+AC776</f>
        <v>250</v>
      </c>
      <c r="AG776" s="141"/>
      <c r="AH776" s="55">
        <f>AB776</f>
        <v>250</v>
      </c>
      <c r="AI776" s="141"/>
      <c r="AJ776" s="141"/>
      <c r="AK776" s="55">
        <f>AF776+AI776</f>
        <v>250</v>
      </c>
      <c r="AL776" s="55">
        <f>AG776</f>
        <v>0</v>
      </c>
      <c r="AM776" s="55">
        <f>AN776-AK776</f>
        <v>3750</v>
      </c>
      <c r="AN776" s="55">
        <v>4000</v>
      </c>
      <c r="AO776" s="141"/>
      <c r="AP776" s="141"/>
      <c r="AQ776" s="55">
        <f>AN776+AP776</f>
        <v>4000</v>
      </c>
      <c r="AR776" s="55">
        <f>AO776</f>
        <v>0</v>
      </c>
      <c r="AS776" s="141"/>
      <c r="AT776" s="55">
        <f>AQ776+AS776</f>
        <v>4000</v>
      </c>
      <c r="AU776" s="56">
        <f>AR776</f>
        <v>0</v>
      </c>
      <c r="AV776" s="141"/>
      <c r="AW776" s="141"/>
      <c r="AX776" s="141"/>
      <c r="AY776" s="55">
        <f>AT776+AV776+AW776+AX776</f>
        <v>4000</v>
      </c>
      <c r="AZ776" s="55">
        <f>AU776+AX776</f>
        <v>0</v>
      </c>
      <c r="BA776" s="141"/>
      <c r="BB776" s="141"/>
      <c r="BC776" s="141"/>
      <c r="BD776" s="141"/>
      <c r="BE776" s="55">
        <f>AY776+BA776+BB776+BC776+BD776</f>
        <v>4000</v>
      </c>
      <c r="BF776" s="55">
        <f>AZ776+BD776</f>
        <v>0</v>
      </c>
      <c r="BG776" s="55"/>
      <c r="BH776" s="55"/>
      <c r="BI776" s="142"/>
      <c r="BJ776" s="142"/>
      <c r="BK776" s="142"/>
      <c r="BL776" s="55">
        <f>BE776+BG776+BH776+BI776+BJ776+BK776</f>
        <v>4000</v>
      </c>
      <c r="BM776" s="55">
        <f>BF776+BK776</f>
        <v>0</v>
      </c>
      <c r="BN776" s="141"/>
      <c r="BO776" s="141"/>
      <c r="BP776" s="141"/>
      <c r="BQ776" s="141"/>
      <c r="BR776" s="55">
        <f>BL776+BN776+BO776+BP776+BQ776</f>
        <v>4000</v>
      </c>
      <c r="BS776" s="55">
        <f>BM776+BQ776</f>
        <v>0</v>
      </c>
      <c r="BT776" s="140"/>
      <c r="BU776" s="140"/>
      <c r="BV776" s="140"/>
      <c r="BW776" s="140"/>
      <c r="BX776" s="140"/>
      <c r="BY776" s="55">
        <f>BR776+BT776+BU776+BV776+BW776+BX776</f>
        <v>4000</v>
      </c>
      <c r="BZ776" s="55">
        <f>BS776+BX776</f>
        <v>0</v>
      </c>
      <c r="CA776" s="141"/>
      <c r="CB776" s="141"/>
      <c r="CC776" s="141"/>
      <c r="CD776" s="141"/>
      <c r="CE776" s="141"/>
      <c r="CF776" s="55">
        <f>BY776+CA776+CB776+CC776+CE776</f>
        <v>4000</v>
      </c>
      <c r="CG776" s="55">
        <f>BZ776+CE776</f>
        <v>0</v>
      </c>
      <c r="CH776" s="141"/>
      <c r="CI776" s="141"/>
      <c r="CJ776" s="141"/>
      <c r="CK776" s="141"/>
      <c r="CL776" s="141"/>
      <c r="CM776" s="141"/>
      <c r="CN776" s="141"/>
      <c r="CO776" s="55">
        <f>CF776+CH776+CI776+CJ776+CM776+CN776</f>
        <v>4000</v>
      </c>
      <c r="CP776" s="55">
        <f>CG776+CN776</f>
        <v>0</v>
      </c>
      <c r="CQ776" s="55"/>
      <c r="CR776" s="141"/>
      <c r="CS776" s="141"/>
      <c r="CT776" s="141"/>
      <c r="CU776" s="141"/>
      <c r="CV776" s="141"/>
      <c r="CW776" s="55">
        <f>CO776+CQ776+CR776+CS776+CT776+CU776+CV776</f>
        <v>4000</v>
      </c>
      <c r="CX776" s="55">
        <f>CP776+CV776</f>
        <v>0</v>
      </c>
      <c r="CY776" s="55"/>
      <c r="CZ776" s="141"/>
      <c r="DA776" s="141"/>
      <c r="DB776" s="141"/>
      <c r="DC776" s="141"/>
      <c r="DD776" s="141"/>
      <c r="DE776" s="55">
        <f>CW776+CY776+CZ776+DA776+DB776+DC776+DD776</f>
        <v>4000</v>
      </c>
      <c r="DF776" s="55">
        <f>CX776+DD776</f>
        <v>0</v>
      </c>
    </row>
    <row r="777" spans="1:110" s="19" customFormat="1" ht="53.25" customHeight="1">
      <c r="A777" s="63" t="s">
        <v>326</v>
      </c>
      <c r="B777" s="64" t="s">
        <v>7</v>
      </c>
      <c r="C777" s="64" t="s">
        <v>156</v>
      </c>
      <c r="D777" s="65" t="s">
        <v>324</v>
      </c>
      <c r="E777" s="64"/>
      <c r="F777" s="55"/>
      <c r="G777" s="55"/>
      <c r="H777" s="55"/>
      <c r="I777" s="55"/>
      <c r="J777" s="55"/>
      <c r="K777" s="140"/>
      <c r="L777" s="140"/>
      <c r="M777" s="55"/>
      <c r="N777" s="55">
        <f t="shared" ref="N777:AH777" si="1210">N778</f>
        <v>20157</v>
      </c>
      <c r="O777" s="55">
        <f t="shared" si="1210"/>
        <v>20157</v>
      </c>
      <c r="P777" s="55">
        <f t="shared" si="1210"/>
        <v>0</v>
      </c>
      <c r="Q777" s="55">
        <f t="shared" si="1210"/>
        <v>20157</v>
      </c>
      <c r="R777" s="55">
        <f t="shared" si="1210"/>
        <v>0</v>
      </c>
      <c r="S777" s="55">
        <f t="shared" si="1210"/>
        <v>0</v>
      </c>
      <c r="T777" s="55">
        <f t="shared" si="1210"/>
        <v>20157</v>
      </c>
      <c r="U777" s="55">
        <f t="shared" si="1210"/>
        <v>20157</v>
      </c>
      <c r="V777" s="55">
        <f t="shared" si="1210"/>
        <v>0</v>
      </c>
      <c r="W777" s="55">
        <f t="shared" si="1210"/>
        <v>0</v>
      </c>
      <c r="X777" s="55">
        <f t="shared" si="1210"/>
        <v>20157</v>
      </c>
      <c r="Y777" s="55">
        <f t="shared" si="1210"/>
        <v>20157</v>
      </c>
      <c r="Z777" s="55">
        <f t="shared" si="1210"/>
        <v>0</v>
      </c>
      <c r="AA777" s="55">
        <f t="shared" si="1210"/>
        <v>20157</v>
      </c>
      <c r="AB777" s="55">
        <f t="shared" si="1210"/>
        <v>20157</v>
      </c>
      <c r="AC777" s="55">
        <f t="shared" si="1210"/>
        <v>0</v>
      </c>
      <c r="AD777" s="55">
        <f t="shared" si="1210"/>
        <v>0</v>
      </c>
      <c r="AE777" s="55"/>
      <c r="AF777" s="55">
        <f t="shared" si="1210"/>
        <v>20157</v>
      </c>
      <c r="AG777" s="55">
        <f t="shared" si="1210"/>
        <v>0</v>
      </c>
      <c r="AH777" s="55">
        <f t="shared" si="1210"/>
        <v>20157</v>
      </c>
      <c r="AI777" s="55">
        <f>AI778+AI780</f>
        <v>-10600</v>
      </c>
      <c r="AJ777" s="55">
        <f>AJ778+AJ780</f>
        <v>606</v>
      </c>
      <c r="AK777" s="55">
        <f>AK778+AK780</f>
        <v>9557</v>
      </c>
      <c r="AL777" s="55">
        <f>AL778+AL780</f>
        <v>0</v>
      </c>
      <c r="AM777" s="55">
        <f t="shared" ref="AM777:BS777" si="1211">AM778+AM779+AM780</f>
        <v>10654</v>
      </c>
      <c r="AN777" s="55">
        <f t="shared" si="1211"/>
        <v>20211</v>
      </c>
      <c r="AO777" s="55">
        <f t="shared" si="1211"/>
        <v>0</v>
      </c>
      <c r="AP777" s="55">
        <f t="shared" si="1211"/>
        <v>0</v>
      </c>
      <c r="AQ777" s="55">
        <f t="shared" si="1211"/>
        <v>20211</v>
      </c>
      <c r="AR777" s="55">
        <f t="shared" si="1211"/>
        <v>0</v>
      </c>
      <c r="AS777" s="55">
        <f t="shared" si="1211"/>
        <v>0</v>
      </c>
      <c r="AT777" s="55">
        <f t="shared" si="1211"/>
        <v>20211</v>
      </c>
      <c r="AU777" s="55">
        <f t="shared" si="1211"/>
        <v>0</v>
      </c>
      <c r="AV777" s="55">
        <f t="shared" si="1211"/>
        <v>-600</v>
      </c>
      <c r="AW777" s="55">
        <f t="shared" si="1211"/>
        <v>0</v>
      </c>
      <c r="AX777" s="55">
        <f t="shared" si="1211"/>
        <v>0</v>
      </c>
      <c r="AY777" s="55">
        <f t="shared" si="1211"/>
        <v>19611</v>
      </c>
      <c r="AZ777" s="55">
        <f t="shared" si="1211"/>
        <v>0</v>
      </c>
      <c r="BA777" s="55">
        <f t="shared" si="1211"/>
        <v>0</v>
      </c>
      <c r="BB777" s="55">
        <f t="shared" si="1211"/>
        <v>0</v>
      </c>
      <c r="BC777" s="55">
        <f t="shared" si="1211"/>
        <v>0</v>
      </c>
      <c r="BD777" s="55">
        <f t="shared" si="1211"/>
        <v>0</v>
      </c>
      <c r="BE777" s="55">
        <f t="shared" si="1211"/>
        <v>19611</v>
      </c>
      <c r="BF777" s="55">
        <f t="shared" si="1211"/>
        <v>0</v>
      </c>
      <c r="BG777" s="55">
        <f t="shared" si="1211"/>
        <v>-336</v>
      </c>
      <c r="BH777" s="55">
        <f t="shared" si="1211"/>
        <v>-9</v>
      </c>
      <c r="BI777" s="55">
        <f t="shared" si="1211"/>
        <v>0</v>
      </c>
      <c r="BJ777" s="55">
        <f t="shared" si="1211"/>
        <v>0</v>
      </c>
      <c r="BK777" s="55">
        <f t="shared" si="1211"/>
        <v>0</v>
      </c>
      <c r="BL777" s="55">
        <f t="shared" si="1211"/>
        <v>19266</v>
      </c>
      <c r="BM777" s="55">
        <f t="shared" si="1211"/>
        <v>0</v>
      </c>
      <c r="BN777" s="55">
        <f t="shared" si="1211"/>
        <v>0</v>
      </c>
      <c r="BO777" s="55">
        <f t="shared" si="1211"/>
        <v>0</v>
      </c>
      <c r="BP777" s="55">
        <f t="shared" si="1211"/>
        <v>0</v>
      </c>
      <c r="BQ777" s="55">
        <f t="shared" si="1211"/>
        <v>0</v>
      </c>
      <c r="BR777" s="55">
        <f t="shared" si="1211"/>
        <v>19266</v>
      </c>
      <c r="BS777" s="55">
        <f t="shared" si="1211"/>
        <v>0</v>
      </c>
      <c r="BT777" s="55">
        <f t="shared" ref="BT777:DF777" si="1212">BT778+BT779+BT780</f>
        <v>-728</v>
      </c>
      <c r="BU777" s="55">
        <f>BU778+BU779+BU780</f>
        <v>0</v>
      </c>
      <c r="BV777" s="55">
        <f>BV778+BV779+BV780</f>
        <v>0</v>
      </c>
      <c r="BW777" s="55">
        <f>BW778+BW779+BW780</f>
        <v>0</v>
      </c>
      <c r="BX777" s="55">
        <f>BX778+BX779+BX780</f>
        <v>0</v>
      </c>
      <c r="BY777" s="55">
        <f t="shared" si="1212"/>
        <v>18538</v>
      </c>
      <c r="BZ777" s="55">
        <f t="shared" si="1212"/>
        <v>0</v>
      </c>
      <c r="CA777" s="55">
        <f t="shared" si="1212"/>
        <v>602</v>
      </c>
      <c r="CB777" s="55">
        <f t="shared" si="1212"/>
        <v>0</v>
      </c>
      <c r="CC777" s="55">
        <f t="shared" si="1212"/>
        <v>-3640</v>
      </c>
      <c r="CD777" s="55">
        <f>CD778+CD779+CD780</f>
        <v>0</v>
      </c>
      <c r="CE777" s="55">
        <f t="shared" si="1212"/>
        <v>0</v>
      </c>
      <c r="CF777" s="55">
        <f t="shared" si="1212"/>
        <v>15500</v>
      </c>
      <c r="CG777" s="55">
        <f t="shared" si="1212"/>
        <v>0</v>
      </c>
      <c r="CH777" s="55">
        <f t="shared" si="1212"/>
        <v>0</v>
      </c>
      <c r="CI777" s="55">
        <f t="shared" si="1212"/>
        <v>0</v>
      </c>
      <c r="CJ777" s="55">
        <f t="shared" si="1212"/>
        <v>0</v>
      </c>
      <c r="CK777" s="55"/>
      <c r="CL777" s="55"/>
      <c r="CM777" s="55">
        <f t="shared" si="1212"/>
        <v>0</v>
      </c>
      <c r="CN777" s="55">
        <f t="shared" si="1212"/>
        <v>0</v>
      </c>
      <c r="CO777" s="55">
        <f t="shared" si="1212"/>
        <v>15500</v>
      </c>
      <c r="CP777" s="55">
        <f t="shared" si="1212"/>
        <v>0</v>
      </c>
      <c r="CQ777" s="55">
        <f t="shared" si="1212"/>
        <v>4</v>
      </c>
      <c r="CR777" s="55">
        <f t="shared" si="1212"/>
        <v>0</v>
      </c>
      <c r="CS777" s="55">
        <f t="shared" si="1212"/>
        <v>-61</v>
      </c>
      <c r="CT777" s="55">
        <f t="shared" si="1212"/>
        <v>0</v>
      </c>
      <c r="CU777" s="55">
        <f t="shared" si="1212"/>
        <v>4334</v>
      </c>
      <c r="CV777" s="55">
        <f t="shared" si="1212"/>
        <v>0</v>
      </c>
      <c r="CW777" s="55">
        <f t="shared" si="1212"/>
        <v>19777</v>
      </c>
      <c r="CX777" s="55">
        <f t="shared" si="1212"/>
        <v>0</v>
      </c>
      <c r="CY777" s="55">
        <f t="shared" si="1212"/>
        <v>0</v>
      </c>
      <c r="CZ777" s="55">
        <f t="shared" si="1212"/>
        <v>0</v>
      </c>
      <c r="DA777" s="55">
        <f t="shared" si="1212"/>
        <v>0</v>
      </c>
      <c r="DB777" s="55">
        <f t="shared" si="1212"/>
        <v>0</v>
      </c>
      <c r="DC777" s="55">
        <f t="shared" si="1212"/>
        <v>0</v>
      </c>
      <c r="DD777" s="55">
        <f t="shared" si="1212"/>
        <v>0</v>
      </c>
      <c r="DE777" s="55">
        <f t="shared" si="1212"/>
        <v>19777</v>
      </c>
      <c r="DF777" s="55">
        <f t="shared" si="1212"/>
        <v>0</v>
      </c>
    </row>
    <row r="778" spans="1:110" s="19" customFormat="1" ht="51" customHeight="1">
      <c r="A778" s="63" t="s">
        <v>144</v>
      </c>
      <c r="B778" s="64" t="s">
        <v>7</v>
      </c>
      <c r="C778" s="64" t="s">
        <v>156</v>
      </c>
      <c r="D778" s="65" t="s">
        <v>324</v>
      </c>
      <c r="E778" s="64" t="s">
        <v>145</v>
      </c>
      <c r="F778" s="55"/>
      <c r="G778" s="55"/>
      <c r="H778" s="55"/>
      <c r="I778" s="55"/>
      <c r="J778" s="55"/>
      <c r="K778" s="140"/>
      <c r="L778" s="140"/>
      <c r="M778" s="55"/>
      <c r="N778" s="55">
        <f>O778-M778</f>
        <v>20157</v>
      </c>
      <c r="O778" s="55">
        <f>20022+135</f>
        <v>20157</v>
      </c>
      <c r="P778" s="55"/>
      <c r="Q778" s="55">
        <f>20022+135</f>
        <v>20157</v>
      </c>
      <c r="R778" s="141"/>
      <c r="S778" s="141"/>
      <c r="T778" s="55">
        <f>O778+R778</f>
        <v>20157</v>
      </c>
      <c r="U778" s="55">
        <f>Q778+S778</f>
        <v>20157</v>
      </c>
      <c r="V778" s="141"/>
      <c r="W778" s="141"/>
      <c r="X778" s="55">
        <f>T778+V778</f>
        <v>20157</v>
      </c>
      <c r="Y778" s="55">
        <f>U778+W778</f>
        <v>20157</v>
      </c>
      <c r="Z778" s="141"/>
      <c r="AA778" s="55">
        <f>X778+Z778</f>
        <v>20157</v>
      </c>
      <c r="AB778" s="55">
        <f>Y778</f>
        <v>20157</v>
      </c>
      <c r="AC778" s="141"/>
      <c r="AD778" s="141"/>
      <c r="AE778" s="141"/>
      <c r="AF778" s="55">
        <f>AA778+AC778</f>
        <v>20157</v>
      </c>
      <c r="AG778" s="141"/>
      <c r="AH778" s="55">
        <f>AB778</f>
        <v>20157</v>
      </c>
      <c r="AI778" s="55">
        <f>-18993+7787</f>
        <v>-11206</v>
      </c>
      <c r="AJ778" s="141"/>
      <c r="AK778" s="55">
        <f>AF778+AI778</f>
        <v>8951</v>
      </c>
      <c r="AL778" s="55">
        <f>AG778</f>
        <v>0</v>
      </c>
      <c r="AM778" s="55">
        <f>AN778-AK778</f>
        <v>9964</v>
      </c>
      <c r="AN778" s="55">
        <f>533+382+18000</f>
        <v>18915</v>
      </c>
      <c r="AO778" s="141"/>
      <c r="AP778" s="141"/>
      <c r="AQ778" s="55">
        <f>AN778+AP778</f>
        <v>18915</v>
      </c>
      <c r="AR778" s="55">
        <f>AO778</f>
        <v>0</v>
      </c>
      <c r="AS778" s="141"/>
      <c r="AT778" s="55">
        <f>AQ778+AS778</f>
        <v>18915</v>
      </c>
      <c r="AU778" s="56">
        <f>AR778</f>
        <v>0</v>
      </c>
      <c r="AV778" s="141"/>
      <c r="AW778" s="141"/>
      <c r="AX778" s="141"/>
      <c r="AY778" s="55">
        <f>AT778+AV778+AW778+AX778</f>
        <v>18915</v>
      </c>
      <c r="AZ778" s="55">
        <f>AU778+AX778</f>
        <v>0</v>
      </c>
      <c r="BA778" s="141"/>
      <c r="BB778" s="141"/>
      <c r="BC778" s="141"/>
      <c r="BD778" s="141"/>
      <c r="BE778" s="55">
        <f>AY778+BA778+BB778+BC778+BD778</f>
        <v>18915</v>
      </c>
      <c r="BF778" s="55">
        <f>AZ778+BD778</f>
        <v>0</v>
      </c>
      <c r="BG778" s="55">
        <v>-336</v>
      </c>
      <c r="BH778" s="55">
        <f>-4-5</f>
        <v>-9</v>
      </c>
      <c r="BI778" s="142"/>
      <c r="BJ778" s="142"/>
      <c r="BK778" s="142"/>
      <c r="BL778" s="55">
        <f>BE778+BG778+BH778+BI778+BJ778+BK778</f>
        <v>18570</v>
      </c>
      <c r="BM778" s="55">
        <f>BF778+BK778</f>
        <v>0</v>
      </c>
      <c r="BN778" s="141"/>
      <c r="BO778" s="141"/>
      <c r="BP778" s="141"/>
      <c r="BQ778" s="141"/>
      <c r="BR778" s="55">
        <f>BL778+BN778+BO778+BP778+BQ778</f>
        <v>18570</v>
      </c>
      <c r="BS778" s="55">
        <f>BM778+BQ778</f>
        <v>0</v>
      </c>
      <c r="BT778" s="55">
        <v>-728</v>
      </c>
      <c r="BU778" s="140"/>
      <c r="BV778" s="140"/>
      <c r="BW778" s="140"/>
      <c r="BX778" s="140"/>
      <c r="BY778" s="55">
        <f>BR778+BT778+BU778+BV778+BW778+BX778</f>
        <v>17842</v>
      </c>
      <c r="BZ778" s="55">
        <f>BS778+BX778</f>
        <v>0</v>
      </c>
      <c r="CA778" s="56">
        <v>4</v>
      </c>
      <c r="CB778" s="141"/>
      <c r="CC778" s="55">
        <v>-3640</v>
      </c>
      <c r="CD778" s="55"/>
      <c r="CE778" s="141"/>
      <c r="CF778" s="55">
        <f>BY778+CA778+CB778+CC778+CE778</f>
        <v>14206</v>
      </c>
      <c r="CG778" s="55">
        <f>BZ778+CE778</f>
        <v>0</v>
      </c>
      <c r="CH778" s="141"/>
      <c r="CI778" s="141"/>
      <c r="CJ778" s="141"/>
      <c r="CK778" s="141"/>
      <c r="CL778" s="141"/>
      <c r="CM778" s="141"/>
      <c r="CN778" s="141"/>
      <c r="CO778" s="55">
        <f>CF778+CH778+CI778+CJ778+CM778+CN778</f>
        <v>14206</v>
      </c>
      <c r="CP778" s="55">
        <f>CG778+CN778</f>
        <v>0</v>
      </c>
      <c r="CQ778" s="55">
        <v>4</v>
      </c>
      <c r="CR778" s="141"/>
      <c r="CS778" s="56"/>
      <c r="CT778" s="141"/>
      <c r="CU778" s="55">
        <v>4334</v>
      </c>
      <c r="CV778" s="141"/>
      <c r="CW778" s="55">
        <f>CO778+CQ778+CR778+CS778+CT778+CU778+CV778</f>
        <v>18544</v>
      </c>
      <c r="CX778" s="55">
        <f>CP778+CV778</f>
        <v>0</v>
      </c>
      <c r="CY778" s="55"/>
      <c r="CZ778" s="141"/>
      <c r="DA778" s="141"/>
      <c r="DB778" s="141"/>
      <c r="DC778" s="141"/>
      <c r="DD778" s="141"/>
      <c r="DE778" s="55">
        <f>CW778+CY778+CZ778+DA778+DB778+DC778+DD778</f>
        <v>18544</v>
      </c>
      <c r="DF778" s="55">
        <f>CX778+DD778</f>
        <v>0</v>
      </c>
    </row>
    <row r="779" spans="1:110" s="19" customFormat="1" ht="89.25" customHeight="1">
      <c r="A779" s="63" t="s">
        <v>283</v>
      </c>
      <c r="B779" s="64" t="s">
        <v>7</v>
      </c>
      <c r="C779" s="64" t="s">
        <v>156</v>
      </c>
      <c r="D779" s="65" t="s">
        <v>324</v>
      </c>
      <c r="E779" s="64" t="s">
        <v>158</v>
      </c>
      <c r="F779" s="55"/>
      <c r="G779" s="55"/>
      <c r="H779" s="55"/>
      <c r="I779" s="55"/>
      <c r="J779" s="55"/>
      <c r="K779" s="140"/>
      <c r="L779" s="140"/>
      <c r="M779" s="55"/>
      <c r="N779" s="55"/>
      <c r="O779" s="55"/>
      <c r="P779" s="55"/>
      <c r="Q779" s="55"/>
      <c r="R779" s="141"/>
      <c r="S779" s="141"/>
      <c r="T779" s="55"/>
      <c r="U779" s="55"/>
      <c r="V779" s="141"/>
      <c r="W779" s="141"/>
      <c r="X779" s="55"/>
      <c r="Y779" s="55"/>
      <c r="Z779" s="141"/>
      <c r="AA779" s="55"/>
      <c r="AB779" s="55"/>
      <c r="AC779" s="141"/>
      <c r="AD779" s="141"/>
      <c r="AE779" s="141"/>
      <c r="AF779" s="55"/>
      <c r="AG779" s="141"/>
      <c r="AH779" s="55"/>
      <c r="AI779" s="55"/>
      <c r="AJ779" s="141"/>
      <c r="AK779" s="55"/>
      <c r="AL779" s="55"/>
      <c r="AM779" s="55">
        <f>AN779-AK779</f>
        <v>600</v>
      </c>
      <c r="AN779" s="55">
        <v>600</v>
      </c>
      <c r="AO779" s="141"/>
      <c r="AP779" s="141"/>
      <c r="AQ779" s="55">
        <f>AN779+AP779</f>
        <v>600</v>
      </c>
      <c r="AR779" s="55">
        <f>AO779</f>
        <v>0</v>
      </c>
      <c r="AS779" s="141"/>
      <c r="AT779" s="55">
        <f>AQ779+AS779</f>
        <v>600</v>
      </c>
      <c r="AU779" s="56">
        <f>AR779</f>
        <v>0</v>
      </c>
      <c r="AV779" s="56">
        <v>-600</v>
      </c>
      <c r="AW779" s="141"/>
      <c r="AX779" s="141"/>
      <c r="AY779" s="55">
        <f>AT779+AV779+AW779+AX779</f>
        <v>0</v>
      </c>
      <c r="AZ779" s="55">
        <f>AU779+AX779</f>
        <v>0</v>
      </c>
      <c r="BA779" s="141"/>
      <c r="BB779" s="141"/>
      <c r="BC779" s="141"/>
      <c r="BD779" s="141"/>
      <c r="BE779" s="55">
        <f>AY779+BA779+BB779+BC779+BD779</f>
        <v>0</v>
      </c>
      <c r="BF779" s="55">
        <f>AZ779+BD779</f>
        <v>0</v>
      </c>
      <c r="BG779" s="55"/>
      <c r="BH779" s="55"/>
      <c r="BI779" s="142"/>
      <c r="BJ779" s="142"/>
      <c r="BK779" s="142"/>
      <c r="BL779" s="55">
        <f>BE779+BG779+BH779+BI779+BJ779+BK779</f>
        <v>0</v>
      </c>
      <c r="BM779" s="55">
        <f>BF779+BK779</f>
        <v>0</v>
      </c>
      <c r="BN779" s="141"/>
      <c r="BO779" s="141"/>
      <c r="BP779" s="141"/>
      <c r="BQ779" s="141"/>
      <c r="BR779" s="55">
        <f>BL779+BN779+BO779+BP779+BQ779</f>
        <v>0</v>
      </c>
      <c r="BS779" s="55">
        <f>BM779+BQ779</f>
        <v>0</v>
      </c>
      <c r="BT779" s="140"/>
      <c r="BU779" s="140"/>
      <c r="BV779" s="140"/>
      <c r="BW779" s="140"/>
      <c r="BX779" s="140"/>
      <c r="BY779" s="55">
        <f>BR779+BT779+BU779+BW779+BX779</f>
        <v>0</v>
      </c>
      <c r="BZ779" s="55">
        <f>BS779+BX779</f>
        <v>0</v>
      </c>
      <c r="CA779" s="56">
        <v>598</v>
      </c>
      <c r="CB779" s="141"/>
      <c r="CC779" s="141"/>
      <c r="CD779" s="141"/>
      <c r="CE779" s="141"/>
      <c r="CF779" s="55">
        <f>BY779+CA779+CB779+CC779+CE779</f>
        <v>598</v>
      </c>
      <c r="CG779" s="55">
        <f>BZ779+CE779</f>
        <v>0</v>
      </c>
      <c r="CH779" s="141"/>
      <c r="CI779" s="141"/>
      <c r="CJ779" s="141"/>
      <c r="CK779" s="141"/>
      <c r="CL779" s="141"/>
      <c r="CM779" s="141"/>
      <c r="CN779" s="141"/>
      <c r="CO779" s="55">
        <f>CF779+CH779+CI779+CJ779+CM779+CN779</f>
        <v>598</v>
      </c>
      <c r="CP779" s="55">
        <f>CG779+CN779</f>
        <v>0</v>
      </c>
      <c r="CQ779" s="55"/>
      <c r="CR779" s="141"/>
      <c r="CS779" s="56">
        <v>-61</v>
      </c>
      <c r="CT779" s="141"/>
      <c r="CU779" s="141"/>
      <c r="CV779" s="141"/>
      <c r="CW779" s="55">
        <f>CO779+CQ779+CR779+CS779+CT779+CU779+CV779</f>
        <v>537</v>
      </c>
      <c r="CX779" s="55">
        <f>CP779+CV779</f>
        <v>0</v>
      </c>
      <c r="CY779" s="55"/>
      <c r="CZ779" s="141"/>
      <c r="DA779" s="141"/>
      <c r="DB779" s="141"/>
      <c r="DC779" s="141"/>
      <c r="DD779" s="141"/>
      <c r="DE779" s="55">
        <f>CW779+CY779+CZ779+DA779+DB779+DC779+DD779</f>
        <v>537</v>
      </c>
      <c r="DF779" s="55">
        <f>CX779+DD779</f>
        <v>0</v>
      </c>
    </row>
    <row r="780" spans="1:110" s="19" customFormat="1" ht="18.75" customHeight="1">
      <c r="A780" s="63" t="s">
        <v>14</v>
      </c>
      <c r="B780" s="64" t="s">
        <v>7</v>
      </c>
      <c r="C780" s="64" t="s">
        <v>156</v>
      </c>
      <c r="D780" s="65" t="s">
        <v>324</v>
      </c>
      <c r="E780" s="64" t="s">
        <v>21</v>
      </c>
      <c r="F780" s="55"/>
      <c r="G780" s="55"/>
      <c r="H780" s="55"/>
      <c r="I780" s="55"/>
      <c r="J780" s="55"/>
      <c r="K780" s="140"/>
      <c r="L780" s="140"/>
      <c r="M780" s="55"/>
      <c r="N780" s="55"/>
      <c r="O780" s="55"/>
      <c r="P780" s="55"/>
      <c r="Q780" s="55"/>
      <c r="R780" s="141"/>
      <c r="S780" s="141"/>
      <c r="T780" s="55"/>
      <c r="U780" s="55"/>
      <c r="V780" s="141"/>
      <c r="W780" s="141"/>
      <c r="X780" s="55"/>
      <c r="Y780" s="55"/>
      <c r="Z780" s="141"/>
      <c r="AA780" s="55"/>
      <c r="AB780" s="55"/>
      <c r="AC780" s="141"/>
      <c r="AD780" s="141"/>
      <c r="AE780" s="141"/>
      <c r="AF780" s="55"/>
      <c r="AG780" s="141"/>
      <c r="AH780" s="55"/>
      <c r="AI780" s="55">
        <v>606</v>
      </c>
      <c r="AJ780" s="56">
        <v>606</v>
      </c>
      <c r="AK780" s="55">
        <f>AF780+AI780</f>
        <v>606</v>
      </c>
      <c r="AL780" s="55">
        <f>AG780</f>
        <v>0</v>
      </c>
      <c r="AM780" s="55">
        <f>AN780-AK780</f>
        <v>90</v>
      </c>
      <c r="AN780" s="56">
        <v>696</v>
      </c>
      <c r="AO780" s="141"/>
      <c r="AP780" s="141"/>
      <c r="AQ780" s="55">
        <f>AN780+AP780</f>
        <v>696</v>
      </c>
      <c r="AR780" s="55">
        <f>AO780</f>
        <v>0</v>
      </c>
      <c r="AS780" s="141"/>
      <c r="AT780" s="55">
        <f>AQ780+AS780</f>
        <v>696</v>
      </c>
      <c r="AU780" s="56">
        <f>AR780</f>
        <v>0</v>
      </c>
      <c r="AV780" s="141"/>
      <c r="AW780" s="141"/>
      <c r="AX780" s="141"/>
      <c r="AY780" s="55">
        <f>AT780+AV780+AW780+AX780</f>
        <v>696</v>
      </c>
      <c r="AZ780" s="55">
        <f>AU780+AX780</f>
        <v>0</v>
      </c>
      <c r="BA780" s="141"/>
      <c r="BB780" s="141"/>
      <c r="BC780" s="141"/>
      <c r="BD780" s="141"/>
      <c r="BE780" s="55">
        <f>AY780+BA780+BB780+BC780+BD780</f>
        <v>696</v>
      </c>
      <c r="BF780" s="55">
        <f>AZ780+BD780</f>
        <v>0</v>
      </c>
      <c r="BG780" s="55"/>
      <c r="BH780" s="55"/>
      <c r="BI780" s="142"/>
      <c r="BJ780" s="142"/>
      <c r="BK780" s="142"/>
      <c r="BL780" s="55">
        <f>BE780+BG780+BH780+BI780+BJ780+BK780</f>
        <v>696</v>
      </c>
      <c r="BM780" s="55">
        <f>BF780+BK780</f>
        <v>0</v>
      </c>
      <c r="BN780" s="141"/>
      <c r="BO780" s="141"/>
      <c r="BP780" s="141"/>
      <c r="BQ780" s="141"/>
      <c r="BR780" s="55">
        <f>BL780+BN780+BO780+BP780+BQ780</f>
        <v>696</v>
      </c>
      <c r="BS780" s="55">
        <f>BM780+BQ780</f>
        <v>0</v>
      </c>
      <c r="BT780" s="140"/>
      <c r="BU780" s="140"/>
      <c r="BV780" s="140"/>
      <c r="BW780" s="140"/>
      <c r="BX780" s="140"/>
      <c r="BY780" s="55">
        <f>BR780+BT780+BU780+BV780+BW780+BX780</f>
        <v>696</v>
      </c>
      <c r="BZ780" s="55">
        <f>BS780+BX780</f>
        <v>0</v>
      </c>
      <c r="CA780" s="141"/>
      <c r="CB780" s="141"/>
      <c r="CC780" s="141"/>
      <c r="CD780" s="141"/>
      <c r="CE780" s="141"/>
      <c r="CF780" s="55">
        <f>BY780+CA780+CB780+CC780+CE780</f>
        <v>696</v>
      </c>
      <c r="CG780" s="55">
        <f>BZ780+CE780</f>
        <v>0</v>
      </c>
      <c r="CH780" s="141"/>
      <c r="CI780" s="141"/>
      <c r="CJ780" s="141"/>
      <c r="CK780" s="141"/>
      <c r="CL780" s="141"/>
      <c r="CM780" s="141"/>
      <c r="CN780" s="141"/>
      <c r="CO780" s="55">
        <f>CF780+CH780+CI780+CJ780+CM780+CN780</f>
        <v>696</v>
      </c>
      <c r="CP780" s="55">
        <f>CG780+CN780</f>
        <v>0</v>
      </c>
      <c r="CQ780" s="55"/>
      <c r="CR780" s="141"/>
      <c r="CS780" s="141"/>
      <c r="CT780" s="141"/>
      <c r="CU780" s="141"/>
      <c r="CV780" s="141"/>
      <c r="CW780" s="55">
        <f>CO780+CQ780+CR780+CS780+CT780+CU780+CV780</f>
        <v>696</v>
      </c>
      <c r="CX780" s="55">
        <f>CP780+CV780</f>
        <v>0</v>
      </c>
      <c r="CY780" s="55"/>
      <c r="CZ780" s="141"/>
      <c r="DA780" s="141"/>
      <c r="DB780" s="141"/>
      <c r="DC780" s="141"/>
      <c r="DD780" s="141"/>
      <c r="DE780" s="55">
        <f>CW780+CY780+CZ780+DA780+DB780+DC780+DD780</f>
        <v>696</v>
      </c>
      <c r="DF780" s="55">
        <f>CX780+DD780</f>
        <v>0</v>
      </c>
    </row>
    <row r="781" spans="1:110" s="19" customFormat="1" ht="153.75" customHeight="1">
      <c r="A781" s="63" t="s">
        <v>381</v>
      </c>
      <c r="B781" s="64" t="s">
        <v>7</v>
      </c>
      <c r="C781" s="64" t="s">
        <v>156</v>
      </c>
      <c r="D781" s="65" t="s">
        <v>380</v>
      </c>
      <c r="E781" s="64"/>
      <c r="F781" s="55"/>
      <c r="G781" s="55"/>
      <c r="H781" s="55"/>
      <c r="I781" s="55"/>
      <c r="J781" s="55"/>
      <c r="K781" s="140"/>
      <c r="L781" s="140"/>
      <c r="M781" s="55"/>
      <c r="N781" s="55"/>
      <c r="O781" s="55"/>
      <c r="P781" s="55"/>
      <c r="Q781" s="55"/>
      <c r="R781" s="141"/>
      <c r="S781" s="141"/>
      <c r="T781" s="55"/>
      <c r="U781" s="55"/>
      <c r="V781" s="141"/>
      <c r="W781" s="141"/>
      <c r="X781" s="55"/>
      <c r="Y781" s="55"/>
      <c r="Z781" s="141"/>
      <c r="AA781" s="55"/>
      <c r="AB781" s="55"/>
      <c r="AC781" s="141"/>
      <c r="AD781" s="141"/>
      <c r="AE781" s="141"/>
      <c r="AF781" s="55"/>
      <c r="AG781" s="141"/>
      <c r="AH781" s="55"/>
      <c r="AI781" s="55">
        <f t="shared" ref="AI781:CT781" si="1213">AI782</f>
        <v>11206</v>
      </c>
      <c r="AJ781" s="141">
        <f t="shared" si="1213"/>
        <v>0</v>
      </c>
      <c r="AK781" s="55">
        <f t="shared" si="1213"/>
        <v>11206</v>
      </c>
      <c r="AL781" s="55">
        <f t="shared" si="1213"/>
        <v>0</v>
      </c>
      <c r="AM781" s="55">
        <f t="shared" si="1213"/>
        <v>15794</v>
      </c>
      <c r="AN781" s="55">
        <f t="shared" si="1213"/>
        <v>27000</v>
      </c>
      <c r="AO781" s="55">
        <f t="shared" si="1213"/>
        <v>0</v>
      </c>
      <c r="AP781" s="55">
        <f t="shared" si="1213"/>
        <v>0</v>
      </c>
      <c r="AQ781" s="55">
        <f t="shared" si="1213"/>
        <v>27000</v>
      </c>
      <c r="AR781" s="55">
        <f t="shared" si="1213"/>
        <v>0</v>
      </c>
      <c r="AS781" s="55">
        <f t="shared" si="1213"/>
        <v>0</v>
      </c>
      <c r="AT781" s="55">
        <f t="shared" si="1213"/>
        <v>27000</v>
      </c>
      <c r="AU781" s="55">
        <f t="shared" si="1213"/>
        <v>0</v>
      </c>
      <c r="AV781" s="55">
        <f t="shared" si="1213"/>
        <v>0</v>
      </c>
      <c r="AW781" s="55">
        <f t="shared" si="1213"/>
        <v>0</v>
      </c>
      <c r="AX781" s="55">
        <f t="shared" si="1213"/>
        <v>0</v>
      </c>
      <c r="AY781" s="55">
        <f t="shared" si="1213"/>
        <v>27000</v>
      </c>
      <c r="AZ781" s="55">
        <f t="shared" si="1213"/>
        <v>0</v>
      </c>
      <c r="BA781" s="55">
        <f t="shared" si="1213"/>
        <v>0</v>
      </c>
      <c r="BB781" s="55">
        <f t="shared" si="1213"/>
        <v>0</v>
      </c>
      <c r="BC781" s="55">
        <f t="shared" si="1213"/>
        <v>0</v>
      </c>
      <c r="BD781" s="55">
        <f t="shared" si="1213"/>
        <v>0</v>
      </c>
      <c r="BE781" s="55">
        <f t="shared" si="1213"/>
        <v>27000</v>
      </c>
      <c r="BF781" s="55">
        <f t="shared" si="1213"/>
        <v>0</v>
      </c>
      <c r="BG781" s="55">
        <f t="shared" si="1213"/>
        <v>0</v>
      </c>
      <c r="BH781" s="55">
        <f t="shared" si="1213"/>
        <v>0</v>
      </c>
      <c r="BI781" s="55">
        <f t="shared" si="1213"/>
        <v>0</v>
      </c>
      <c r="BJ781" s="55">
        <f t="shared" si="1213"/>
        <v>0</v>
      </c>
      <c r="BK781" s="55">
        <f t="shared" si="1213"/>
        <v>0</v>
      </c>
      <c r="BL781" s="55">
        <f t="shared" si="1213"/>
        <v>27000</v>
      </c>
      <c r="BM781" s="55">
        <f t="shared" si="1213"/>
        <v>0</v>
      </c>
      <c r="BN781" s="55">
        <f t="shared" si="1213"/>
        <v>0</v>
      </c>
      <c r="BO781" s="55">
        <f t="shared" si="1213"/>
        <v>0</v>
      </c>
      <c r="BP781" s="55">
        <f t="shared" si="1213"/>
        <v>0</v>
      </c>
      <c r="BQ781" s="55">
        <f t="shared" si="1213"/>
        <v>0</v>
      </c>
      <c r="BR781" s="55">
        <f t="shared" si="1213"/>
        <v>27000</v>
      </c>
      <c r="BS781" s="55">
        <f t="shared" si="1213"/>
        <v>0</v>
      </c>
      <c r="BT781" s="55">
        <f t="shared" si="1213"/>
        <v>-2542</v>
      </c>
      <c r="BU781" s="55">
        <f t="shared" si="1213"/>
        <v>0</v>
      </c>
      <c r="BV781" s="55">
        <f t="shared" si="1213"/>
        <v>0</v>
      </c>
      <c r="BW781" s="55">
        <f t="shared" si="1213"/>
        <v>0</v>
      </c>
      <c r="BX781" s="55">
        <f t="shared" si="1213"/>
        <v>0</v>
      </c>
      <c r="BY781" s="55">
        <f t="shared" si="1213"/>
        <v>24458</v>
      </c>
      <c r="BZ781" s="55">
        <f t="shared" si="1213"/>
        <v>0</v>
      </c>
      <c r="CA781" s="55">
        <f t="shared" si="1213"/>
        <v>0</v>
      </c>
      <c r="CB781" s="55">
        <f t="shared" si="1213"/>
        <v>0</v>
      </c>
      <c r="CC781" s="55">
        <f t="shared" si="1213"/>
        <v>-6360</v>
      </c>
      <c r="CD781" s="55">
        <f t="shared" si="1213"/>
        <v>0</v>
      </c>
      <c r="CE781" s="55">
        <f t="shared" si="1213"/>
        <v>0</v>
      </c>
      <c r="CF781" s="55">
        <f t="shared" si="1213"/>
        <v>18098</v>
      </c>
      <c r="CG781" s="55">
        <f t="shared" si="1213"/>
        <v>0</v>
      </c>
      <c r="CH781" s="55">
        <f t="shared" si="1213"/>
        <v>0</v>
      </c>
      <c r="CI781" s="55">
        <f t="shared" si="1213"/>
        <v>0</v>
      </c>
      <c r="CJ781" s="55">
        <f t="shared" si="1213"/>
        <v>0</v>
      </c>
      <c r="CK781" s="55"/>
      <c r="CL781" s="55"/>
      <c r="CM781" s="55">
        <f t="shared" si="1213"/>
        <v>0</v>
      </c>
      <c r="CN781" s="55">
        <f t="shared" si="1213"/>
        <v>0</v>
      </c>
      <c r="CO781" s="55">
        <f t="shared" si="1213"/>
        <v>18098</v>
      </c>
      <c r="CP781" s="55">
        <f t="shared" si="1213"/>
        <v>0</v>
      </c>
      <c r="CQ781" s="55">
        <f t="shared" si="1213"/>
        <v>0</v>
      </c>
      <c r="CR781" s="55">
        <f t="shared" si="1213"/>
        <v>0</v>
      </c>
      <c r="CS781" s="55">
        <f t="shared" si="1213"/>
        <v>0</v>
      </c>
      <c r="CT781" s="55">
        <f t="shared" si="1213"/>
        <v>0</v>
      </c>
      <c r="CU781" s="55">
        <f>CU782</f>
        <v>495</v>
      </c>
      <c r="CV781" s="55">
        <f>CV782</f>
        <v>0</v>
      </c>
      <c r="CW781" s="55">
        <f>CW782</f>
        <v>18593</v>
      </c>
      <c r="CX781" s="55">
        <f t="shared" ref="CX781:DF781" si="1214">CX782</f>
        <v>0</v>
      </c>
      <c r="CY781" s="55">
        <f t="shared" si="1214"/>
        <v>0</v>
      </c>
      <c r="CZ781" s="55">
        <f t="shared" si="1214"/>
        <v>0</v>
      </c>
      <c r="DA781" s="55">
        <f t="shared" si="1214"/>
        <v>0</v>
      </c>
      <c r="DB781" s="55">
        <f t="shared" si="1214"/>
        <v>0</v>
      </c>
      <c r="DC781" s="55">
        <f t="shared" si="1214"/>
        <v>0</v>
      </c>
      <c r="DD781" s="55">
        <f t="shared" si="1214"/>
        <v>0</v>
      </c>
      <c r="DE781" s="55">
        <f t="shared" si="1214"/>
        <v>18593</v>
      </c>
      <c r="DF781" s="55">
        <f t="shared" si="1214"/>
        <v>0</v>
      </c>
    </row>
    <row r="782" spans="1:110" s="19" customFormat="1" ht="84" customHeight="1">
      <c r="A782" s="63" t="s">
        <v>284</v>
      </c>
      <c r="B782" s="64" t="s">
        <v>7</v>
      </c>
      <c r="C782" s="64" t="s">
        <v>156</v>
      </c>
      <c r="D782" s="65" t="s">
        <v>380</v>
      </c>
      <c r="E782" s="64" t="s">
        <v>150</v>
      </c>
      <c r="F782" s="55"/>
      <c r="G782" s="55"/>
      <c r="H782" s="55"/>
      <c r="I782" s="55"/>
      <c r="J782" s="55"/>
      <c r="K782" s="140"/>
      <c r="L782" s="140"/>
      <c r="M782" s="55"/>
      <c r="N782" s="55"/>
      <c r="O782" s="55"/>
      <c r="P782" s="55"/>
      <c r="Q782" s="55"/>
      <c r="R782" s="141"/>
      <c r="S782" s="141"/>
      <c r="T782" s="55"/>
      <c r="U782" s="55"/>
      <c r="V782" s="141"/>
      <c r="W782" s="141"/>
      <c r="X782" s="55"/>
      <c r="Y782" s="55"/>
      <c r="Z782" s="141"/>
      <c r="AA782" s="55"/>
      <c r="AB782" s="55"/>
      <c r="AC782" s="141"/>
      <c r="AD782" s="141"/>
      <c r="AE782" s="141"/>
      <c r="AF782" s="55"/>
      <c r="AG782" s="141"/>
      <c r="AH782" s="55"/>
      <c r="AI782" s="55">
        <v>11206</v>
      </c>
      <c r="AJ782" s="141"/>
      <c r="AK782" s="55">
        <f>AF782+AI782</f>
        <v>11206</v>
      </c>
      <c r="AL782" s="55">
        <f>AG782</f>
        <v>0</v>
      </c>
      <c r="AM782" s="55">
        <f>AN782-AK782</f>
        <v>15794</v>
      </c>
      <c r="AN782" s="55">
        <v>27000</v>
      </c>
      <c r="AO782" s="141"/>
      <c r="AP782" s="141"/>
      <c r="AQ782" s="55">
        <f>AN782+AP782</f>
        <v>27000</v>
      </c>
      <c r="AR782" s="55">
        <f>AO782</f>
        <v>0</v>
      </c>
      <c r="AS782" s="141"/>
      <c r="AT782" s="55">
        <f>AQ782+AS782</f>
        <v>27000</v>
      </c>
      <c r="AU782" s="56">
        <f>AR782</f>
        <v>0</v>
      </c>
      <c r="AV782" s="141"/>
      <c r="AW782" s="141"/>
      <c r="AX782" s="141"/>
      <c r="AY782" s="55">
        <f>AT782+AV782+AW782+AX782</f>
        <v>27000</v>
      </c>
      <c r="AZ782" s="55">
        <f>AU782+AX782</f>
        <v>0</v>
      </c>
      <c r="BA782" s="141"/>
      <c r="BB782" s="141"/>
      <c r="BC782" s="141"/>
      <c r="BD782" s="141"/>
      <c r="BE782" s="55">
        <f>AY782+BA782+BB782+BC782+BD782</f>
        <v>27000</v>
      </c>
      <c r="BF782" s="55">
        <f>AZ782+BD782</f>
        <v>0</v>
      </c>
      <c r="BG782" s="55"/>
      <c r="BH782" s="55"/>
      <c r="BI782" s="142"/>
      <c r="BJ782" s="142"/>
      <c r="BK782" s="142"/>
      <c r="BL782" s="55">
        <f>BE782+BG782+BH782+BI782+BJ782+BK782</f>
        <v>27000</v>
      </c>
      <c r="BM782" s="55">
        <f>BF782+BK782</f>
        <v>0</v>
      </c>
      <c r="BN782" s="141"/>
      <c r="BO782" s="141"/>
      <c r="BP782" s="141"/>
      <c r="BQ782" s="141"/>
      <c r="BR782" s="55">
        <f>BL782+BN782+BO782+BP782+BQ782</f>
        <v>27000</v>
      </c>
      <c r="BS782" s="55">
        <f>BM782+BQ782</f>
        <v>0</v>
      </c>
      <c r="BT782" s="55">
        <v>-2542</v>
      </c>
      <c r="BU782" s="140"/>
      <c r="BV782" s="140"/>
      <c r="BW782" s="140"/>
      <c r="BX782" s="140"/>
      <c r="BY782" s="55">
        <f>BR782+BT782+BU782+BV782+BW782+BX782</f>
        <v>24458</v>
      </c>
      <c r="BZ782" s="55">
        <f>BS782+BX782</f>
        <v>0</v>
      </c>
      <c r="CA782" s="141"/>
      <c r="CB782" s="141"/>
      <c r="CC782" s="55">
        <v>-6360</v>
      </c>
      <c r="CD782" s="55"/>
      <c r="CE782" s="141"/>
      <c r="CF782" s="55">
        <f>BY782+CA782+CB782+CC782+CE782</f>
        <v>18098</v>
      </c>
      <c r="CG782" s="55">
        <f>BZ782+CE782</f>
        <v>0</v>
      </c>
      <c r="CH782" s="141"/>
      <c r="CI782" s="141"/>
      <c r="CJ782" s="141"/>
      <c r="CK782" s="141"/>
      <c r="CL782" s="141"/>
      <c r="CM782" s="141"/>
      <c r="CN782" s="141"/>
      <c r="CO782" s="55">
        <f>CF782+CH782+CI782+CJ782+CM782+CN782</f>
        <v>18098</v>
      </c>
      <c r="CP782" s="55">
        <f>CG782+CN782</f>
        <v>0</v>
      </c>
      <c r="CQ782" s="55"/>
      <c r="CR782" s="141"/>
      <c r="CS782" s="141"/>
      <c r="CT782" s="141"/>
      <c r="CU782" s="56">
        <v>495</v>
      </c>
      <c r="CV782" s="141"/>
      <c r="CW782" s="55">
        <f>CO782+CQ782+CR782+CS782+CT782+CU782+CV782</f>
        <v>18593</v>
      </c>
      <c r="CX782" s="55">
        <f>CP782+CV782</f>
        <v>0</v>
      </c>
      <c r="CY782" s="55"/>
      <c r="CZ782" s="141"/>
      <c r="DA782" s="141"/>
      <c r="DB782" s="141"/>
      <c r="DC782" s="141"/>
      <c r="DD782" s="141"/>
      <c r="DE782" s="55">
        <f>CW782+CY782+CZ782+DA782+DB782+DC782+DD782</f>
        <v>18593</v>
      </c>
      <c r="DF782" s="55">
        <f>CX782+DD782</f>
        <v>0</v>
      </c>
    </row>
    <row r="783" spans="1:110" s="19" customFormat="1" ht="38.25" customHeight="1">
      <c r="A783" s="63" t="s">
        <v>365</v>
      </c>
      <c r="B783" s="64" t="s">
        <v>7</v>
      </c>
      <c r="C783" s="64" t="s">
        <v>156</v>
      </c>
      <c r="D783" s="65" t="s">
        <v>342</v>
      </c>
      <c r="E783" s="64"/>
      <c r="F783" s="55"/>
      <c r="G783" s="55"/>
      <c r="H783" s="55"/>
      <c r="I783" s="55"/>
      <c r="J783" s="55"/>
      <c r="K783" s="140"/>
      <c r="L783" s="140"/>
      <c r="M783" s="55"/>
      <c r="N783" s="55">
        <f t="shared" ref="N783:AL783" si="1215">N784</f>
        <v>342</v>
      </c>
      <c r="O783" s="55">
        <f t="shared" si="1215"/>
        <v>342</v>
      </c>
      <c r="P783" s="55">
        <f t="shared" si="1215"/>
        <v>0</v>
      </c>
      <c r="Q783" s="55">
        <f t="shared" si="1215"/>
        <v>342</v>
      </c>
      <c r="R783" s="55">
        <f t="shared" si="1215"/>
        <v>0</v>
      </c>
      <c r="S783" s="55">
        <f t="shared" si="1215"/>
        <v>0</v>
      </c>
      <c r="T783" s="55">
        <f t="shared" si="1215"/>
        <v>342</v>
      </c>
      <c r="U783" s="55">
        <f t="shared" si="1215"/>
        <v>342</v>
      </c>
      <c r="V783" s="55">
        <f t="shared" si="1215"/>
        <v>0</v>
      </c>
      <c r="W783" s="55">
        <f t="shared" si="1215"/>
        <v>0</v>
      </c>
      <c r="X783" s="55">
        <f t="shared" si="1215"/>
        <v>342</v>
      </c>
      <c r="Y783" s="55">
        <f t="shared" si="1215"/>
        <v>342</v>
      </c>
      <c r="Z783" s="55">
        <f t="shared" si="1215"/>
        <v>0</v>
      </c>
      <c r="AA783" s="55">
        <f t="shared" si="1215"/>
        <v>342</v>
      </c>
      <c r="AB783" s="55">
        <f t="shared" si="1215"/>
        <v>342</v>
      </c>
      <c r="AC783" s="55">
        <f t="shared" si="1215"/>
        <v>0</v>
      </c>
      <c r="AD783" s="55">
        <f t="shared" si="1215"/>
        <v>0</v>
      </c>
      <c r="AE783" s="55"/>
      <c r="AF783" s="55">
        <f t="shared" si="1215"/>
        <v>342</v>
      </c>
      <c r="AG783" s="55">
        <f t="shared" si="1215"/>
        <v>0</v>
      </c>
      <c r="AH783" s="55">
        <f t="shared" si="1215"/>
        <v>342</v>
      </c>
      <c r="AI783" s="55">
        <f t="shared" si="1215"/>
        <v>0</v>
      </c>
      <c r="AJ783" s="55">
        <f t="shared" si="1215"/>
        <v>0</v>
      </c>
      <c r="AK783" s="55">
        <f t="shared" si="1215"/>
        <v>342</v>
      </c>
      <c r="AL783" s="55">
        <f t="shared" si="1215"/>
        <v>0</v>
      </c>
      <c r="AM783" s="55">
        <f t="shared" ref="AM783:BS783" si="1216">AM784+AM785</f>
        <v>0</v>
      </c>
      <c r="AN783" s="55">
        <f t="shared" si="1216"/>
        <v>342</v>
      </c>
      <c r="AO783" s="55">
        <f t="shared" si="1216"/>
        <v>0</v>
      </c>
      <c r="AP783" s="55">
        <f t="shared" si="1216"/>
        <v>0</v>
      </c>
      <c r="AQ783" s="55">
        <f t="shared" si="1216"/>
        <v>342</v>
      </c>
      <c r="AR783" s="55">
        <f t="shared" si="1216"/>
        <v>0</v>
      </c>
      <c r="AS783" s="55">
        <f t="shared" si="1216"/>
        <v>0</v>
      </c>
      <c r="AT783" s="55">
        <f t="shared" si="1216"/>
        <v>342</v>
      </c>
      <c r="AU783" s="55">
        <f t="shared" si="1216"/>
        <v>0</v>
      </c>
      <c r="AV783" s="55">
        <f t="shared" si="1216"/>
        <v>0</v>
      </c>
      <c r="AW783" s="55">
        <f t="shared" si="1216"/>
        <v>0</v>
      </c>
      <c r="AX783" s="55">
        <f t="shared" si="1216"/>
        <v>0</v>
      </c>
      <c r="AY783" s="55">
        <f t="shared" si="1216"/>
        <v>342</v>
      </c>
      <c r="AZ783" s="55">
        <f t="shared" si="1216"/>
        <v>0</v>
      </c>
      <c r="BA783" s="55">
        <f t="shared" si="1216"/>
        <v>0</v>
      </c>
      <c r="BB783" s="55">
        <f t="shared" si="1216"/>
        <v>0</v>
      </c>
      <c r="BC783" s="55">
        <f t="shared" si="1216"/>
        <v>0</v>
      </c>
      <c r="BD783" s="55">
        <f t="shared" si="1216"/>
        <v>0</v>
      </c>
      <c r="BE783" s="55">
        <f t="shared" si="1216"/>
        <v>342</v>
      </c>
      <c r="BF783" s="55">
        <f t="shared" si="1216"/>
        <v>0</v>
      </c>
      <c r="BG783" s="55">
        <f t="shared" si="1216"/>
        <v>0</v>
      </c>
      <c r="BH783" s="55">
        <f t="shared" si="1216"/>
        <v>0</v>
      </c>
      <c r="BI783" s="55">
        <f t="shared" si="1216"/>
        <v>0</v>
      </c>
      <c r="BJ783" s="55">
        <f t="shared" si="1216"/>
        <v>0</v>
      </c>
      <c r="BK783" s="55">
        <f t="shared" si="1216"/>
        <v>0</v>
      </c>
      <c r="BL783" s="55">
        <f t="shared" si="1216"/>
        <v>342</v>
      </c>
      <c r="BM783" s="55">
        <f t="shared" si="1216"/>
        <v>0</v>
      </c>
      <c r="BN783" s="55">
        <f t="shared" si="1216"/>
        <v>0</v>
      </c>
      <c r="BO783" s="55">
        <f t="shared" si="1216"/>
        <v>0</v>
      </c>
      <c r="BP783" s="55">
        <f t="shared" si="1216"/>
        <v>0</v>
      </c>
      <c r="BQ783" s="55">
        <f t="shared" si="1216"/>
        <v>0</v>
      </c>
      <c r="BR783" s="55">
        <f t="shared" si="1216"/>
        <v>342</v>
      </c>
      <c r="BS783" s="55">
        <f t="shared" si="1216"/>
        <v>0</v>
      </c>
      <c r="BT783" s="55">
        <f t="shared" ref="BT783:DF783" si="1217">BT784+BT785</f>
        <v>0</v>
      </c>
      <c r="BU783" s="55">
        <f>BU784+BU785</f>
        <v>0</v>
      </c>
      <c r="BV783" s="55">
        <f>BV784+BV785</f>
        <v>0</v>
      </c>
      <c r="BW783" s="55">
        <f>BW784+BW785</f>
        <v>0</v>
      </c>
      <c r="BX783" s="55">
        <f>BX784+BX785</f>
        <v>0</v>
      </c>
      <c r="BY783" s="55">
        <f t="shared" si="1217"/>
        <v>342</v>
      </c>
      <c r="BZ783" s="55">
        <f t="shared" si="1217"/>
        <v>0</v>
      </c>
      <c r="CA783" s="55">
        <f t="shared" si="1217"/>
        <v>0</v>
      </c>
      <c r="CB783" s="55">
        <f t="shared" si="1217"/>
        <v>0</v>
      </c>
      <c r="CC783" s="55">
        <f t="shared" si="1217"/>
        <v>0</v>
      </c>
      <c r="CD783" s="55">
        <f>CD784+CD785</f>
        <v>0</v>
      </c>
      <c r="CE783" s="55">
        <f t="shared" si="1217"/>
        <v>0</v>
      </c>
      <c r="CF783" s="55">
        <f t="shared" si="1217"/>
        <v>342</v>
      </c>
      <c r="CG783" s="55">
        <f t="shared" si="1217"/>
        <v>0</v>
      </c>
      <c r="CH783" s="55">
        <f t="shared" si="1217"/>
        <v>0</v>
      </c>
      <c r="CI783" s="55">
        <f t="shared" si="1217"/>
        <v>0</v>
      </c>
      <c r="CJ783" s="55">
        <f t="shared" si="1217"/>
        <v>0</v>
      </c>
      <c r="CK783" s="55"/>
      <c r="CL783" s="55"/>
      <c r="CM783" s="55">
        <f t="shared" si="1217"/>
        <v>0</v>
      </c>
      <c r="CN783" s="55">
        <f t="shared" si="1217"/>
        <v>0</v>
      </c>
      <c r="CO783" s="55">
        <f t="shared" si="1217"/>
        <v>342</v>
      </c>
      <c r="CP783" s="55">
        <f t="shared" si="1217"/>
        <v>0</v>
      </c>
      <c r="CQ783" s="55">
        <f t="shared" si="1217"/>
        <v>0</v>
      </c>
      <c r="CR783" s="55">
        <f t="shared" si="1217"/>
        <v>0</v>
      </c>
      <c r="CS783" s="55">
        <f t="shared" si="1217"/>
        <v>0</v>
      </c>
      <c r="CT783" s="55">
        <f t="shared" si="1217"/>
        <v>0</v>
      </c>
      <c r="CU783" s="55">
        <f t="shared" si="1217"/>
        <v>0</v>
      </c>
      <c r="CV783" s="55">
        <f t="shared" si="1217"/>
        <v>0</v>
      </c>
      <c r="CW783" s="55">
        <f t="shared" si="1217"/>
        <v>342</v>
      </c>
      <c r="CX783" s="55">
        <f t="shared" si="1217"/>
        <v>0</v>
      </c>
      <c r="CY783" s="55">
        <f t="shared" si="1217"/>
        <v>0</v>
      </c>
      <c r="CZ783" s="55">
        <f t="shared" si="1217"/>
        <v>0</v>
      </c>
      <c r="DA783" s="55">
        <f t="shared" si="1217"/>
        <v>0</v>
      </c>
      <c r="DB783" s="55">
        <f t="shared" si="1217"/>
        <v>0</v>
      </c>
      <c r="DC783" s="55">
        <f t="shared" si="1217"/>
        <v>0</v>
      </c>
      <c r="DD783" s="55">
        <f t="shared" si="1217"/>
        <v>0</v>
      </c>
      <c r="DE783" s="55">
        <f t="shared" si="1217"/>
        <v>342</v>
      </c>
      <c r="DF783" s="55">
        <f t="shared" si="1217"/>
        <v>0</v>
      </c>
    </row>
    <row r="784" spans="1:110" s="19" customFormat="1" ht="66.75" hidden="1" customHeight="1">
      <c r="A784" s="63" t="s">
        <v>144</v>
      </c>
      <c r="B784" s="64" t="s">
        <v>7</v>
      </c>
      <c r="C784" s="64" t="s">
        <v>156</v>
      </c>
      <c r="D784" s="65" t="s">
        <v>342</v>
      </c>
      <c r="E784" s="64" t="s">
        <v>145</v>
      </c>
      <c r="F784" s="55"/>
      <c r="G784" s="55"/>
      <c r="H784" s="55"/>
      <c r="I784" s="55"/>
      <c r="J784" s="55"/>
      <c r="K784" s="140"/>
      <c r="L784" s="140"/>
      <c r="M784" s="55"/>
      <c r="N784" s="55">
        <f>O784-M784</f>
        <v>342</v>
      </c>
      <c r="O784" s="55">
        <v>342</v>
      </c>
      <c r="P784" s="55"/>
      <c r="Q784" s="55">
        <v>342</v>
      </c>
      <c r="R784" s="141"/>
      <c r="S784" s="141"/>
      <c r="T784" s="55">
        <f>O784+R784</f>
        <v>342</v>
      </c>
      <c r="U784" s="55">
        <f>Q784+S784</f>
        <v>342</v>
      </c>
      <c r="V784" s="141"/>
      <c r="W784" s="141"/>
      <c r="X784" s="55">
        <f>T784+V784</f>
        <v>342</v>
      </c>
      <c r="Y784" s="55">
        <f>U784+W784</f>
        <v>342</v>
      </c>
      <c r="Z784" s="141"/>
      <c r="AA784" s="55">
        <f>X784+Z784</f>
        <v>342</v>
      </c>
      <c r="AB784" s="55">
        <f>Y784</f>
        <v>342</v>
      </c>
      <c r="AC784" s="141"/>
      <c r="AD784" s="141"/>
      <c r="AE784" s="141"/>
      <c r="AF784" s="55">
        <f>AA784+AC784</f>
        <v>342</v>
      </c>
      <c r="AG784" s="141"/>
      <c r="AH784" s="55">
        <f>AB784</f>
        <v>342</v>
      </c>
      <c r="AI784" s="141"/>
      <c r="AJ784" s="141"/>
      <c r="AK784" s="55">
        <f>AF784+AI784</f>
        <v>342</v>
      </c>
      <c r="AL784" s="55">
        <f>AG784</f>
        <v>0</v>
      </c>
      <c r="AM784" s="55">
        <f>AN784-AK784</f>
        <v>-342</v>
      </c>
      <c r="AN784" s="57"/>
      <c r="AO784" s="141"/>
      <c r="AP784" s="141"/>
      <c r="AQ784" s="55">
        <f>AN784+AP784</f>
        <v>0</v>
      </c>
      <c r="AR784" s="55">
        <f>AO784</f>
        <v>0</v>
      </c>
      <c r="AS784" s="141"/>
      <c r="AT784" s="141"/>
      <c r="AU784" s="141"/>
      <c r="AV784" s="141"/>
      <c r="AW784" s="141"/>
      <c r="AX784" s="141"/>
      <c r="AY784" s="141"/>
      <c r="AZ784" s="141"/>
      <c r="BA784" s="141"/>
      <c r="BB784" s="141"/>
      <c r="BC784" s="141"/>
      <c r="BD784" s="141"/>
      <c r="BE784" s="141"/>
      <c r="BF784" s="141"/>
      <c r="BG784" s="142"/>
      <c r="BH784" s="142"/>
      <c r="BI784" s="142"/>
      <c r="BJ784" s="142"/>
      <c r="BK784" s="142"/>
      <c r="BL784" s="142"/>
      <c r="BM784" s="142"/>
      <c r="BN784" s="141"/>
      <c r="BO784" s="141"/>
      <c r="BP784" s="141"/>
      <c r="BQ784" s="141"/>
      <c r="BR784" s="141"/>
      <c r="BS784" s="141"/>
      <c r="BT784" s="140"/>
      <c r="BU784" s="140"/>
      <c r="BV784" s="140"/>
      <c r="BW784" s="140"/>
      <c r="BX784" s="140"/>
      <c r="BY784" s="140"/>
      <c r="BZ784" s="140"/>
      <c r="CA784" s="141"/>
      <c r="CB784" s="141"/>
      <c r="CC784" s="141"/>
      <c r="CD784" s="141"/>
      <c r="CE784" s="141"/>
      <c r="CF784" s="141"/>
      <c r="CG784" s="141"/>
      <c r="CH784" s="141"/>
      <c r="CI784" s="141"/>
      <c r="CJ784" s="141"/>
      <c r="CK784" s="141"/>
      <c r="CL784" s="141"/>
      <c r="CM784" s="141"/>
      <c r="CN784" s="141"/>
      <c r="CO784" s="141"/>
      <c r="CP784" s="141"/>
      <c r="CQ784" s="141"/>
      <c r="CR784" s="141"/>
      <c r="CS784" s="141"/>
      <c r="CT784" s="141"/>
      <c r="CU784" s="141"/>
      <c r="CV784" s="141"/>
      <c r="CW784" s="141"/>
      <c r="CX784" s="141"/>
      <c r="CY784" s="141"/>
      <c r="CZ784" s="141"/>
      <c r="DA784" s="141"/>
      <c r="DB784" s="141"/>
      <c r="DC784" s="141"/>
      <c r="DD784" s="141"/>
      <c r="DE784" s="141"/>
      <c r="DF784" s="141"/>
    </row>
    <row r="785" spans="1:110" s="19" customFormat="1" ht="52.5" customHeight="1">
      <c r="A785" s="63" t="s">
        <v>388</v>
      </c>
      <c r="B785" s="64" t="s">
        <v>7</v>
      </c>
      <c r="C785" s="64" t="s">
        <v>156</v>
      </c>
      <c r="D785" s="65" t="s">
        <v>389</v>
      </c>
      <c r="E785" s="64"/>
      <c r="F785" s="55"/>
      <c r="G785" s="55"/>
      <c r="H785" s="55"/>
      <c r="I785" s="55"/>
      <c r="J785" s="55"/>
      <c r="K785" s="140"/>
      <c r="L785" s="140"/>
      <c r="M785" s="55"/>
      <c r="N785" s="55"/>
      <c r="O785" s="55"/>
      <c r="P785" s="55"/>
      <c r="Q785" s="55"/>
      <c r="R785" s="141"/>
      <c r="S785" s="141"/>
      <c r="T785" s="55"/>
      <c r="U785" s="55"/>
      <c r="V785" s="141"/>
      <c r="W785" s="141"/>
      <c r="X785" s="55"/>
      <c r="Y785" s="55"/>
      <c r="Z785" s="141"/>
      <c r="AA785" s="55"/>
      <c r="AB785" s="55"/>
      <c r="AC785" s="141"/>
      <c r="AD785" s="141"/>
      <c r="AE785" s="141"/>
      <c r="AF785" s="55"/>
      <c r="AG785" s="141"/>
      <c r="AH785" s="55"/>
      <c r="AI785" s="141"/>
      <c r="AJ785" s="141"/>
      <c r="AK785" s="55"/>
      <c r="AL785" s="55"/>
      <c r="AM785" s="55">
        <f t="shared" ref="AM785:CX785" si="1218">AM786</f>
        <v>342</v>
      </c>
      <c r="AN785" s="56">
        <f t="shared" si="1218"/>
        <v>342</v>
      </c>
      <c r="AO785" s="56">
        <f t="shared" si="1218"/>
        <v>0</v>
      </c>
      <c r="AP785" s="56">
        <f t="shared" si="1218"/>
        <v>0</v>
      </c>
      <c r="AQ785" s="56">
        <f t="shared" si="1218"/>
        <v>342</v>
      </c>
      <c r="AR785" s="56">
        <f t="shared" si="1218"/>
        <v>0</v>
      </c>
      <c r="AS785" s="56">
        <f t="shared" si="1218"/>
        <v>0</v>
      </c>
      <c r="AT785" s="56">
        <f t="shared" si="1218"/>
        <v>342</v>
      </c>
      <c r="AU785" s="56">
        <f t="shared" si="1218"/>
        <v>0</v>
      </c>
      <c r="AV785" s="56">
        <f t="shared" si="1218"/>
        <v>0</v>
      </c>
      <c r="AW785" s="56">
        <f t="shared" si="1218"/>
        <v>0</v>
      </c>
      <c r="AX785" s="56">
        <f t="shared" si="1218"/>
        <v>0</v>
      </c>
      <c r="AY785" s="56">
        <f t="shared" si="1218"/>
        <v>342</v>
      </c>
      <c r="AZ785" s="56">
        <f t="shared" si="1218"/>
        <v>0</v>
      </c>
      <c r="BA785" s="56">
        <f t="shared" si="1218"/>
        <v>0</v>
      </c>
      <c r="BB785" s="56">
        <f t="shared" si="1218"/>
        <v>0</v>
      </c>
      <c r="BC785" s="56">
        <f t="shared" si="1218"/>
        <v>0</v>
      </c>
      <c r="BD785" s="56">
        <f t="shared" si="1218"/>
        <v>0</v>
      </c>
      <c r="BE785" s="56">
        <f t="shared" si="1218"/>
        <v>342</v>
      </c>
      <c r="BF785" s="56">
        <f t="shared" si="1218"/>
        <v>0</v>
      </c>
      <c r="BG785" s="55">
        <f t="shared" si="1218"/>
        <v>0</v>
      </c>
      <c r="BH785" s="55">
        <f t="shared" si="1218"/>
        <v>0</v>
      </c>
      <c r="BI785" s="55">
        <f t="shared" si="1218"/>
        <v>0</v>
      </c>
      <c r="BJ785" s="55">
        <f t="shared" si="1218"/>
        <v>0</v>
      </c>
      <c r="BK785" s="55">
        <f t="shared" si="1218"/>
        <v>0</v>
      </c>
      <c r="BL785" s="55">
        <f t="shared" si="1218"/>
        <v>342</v>
      </c>
      <c r="BM785" s="55">
        <f t="shared" si="1218"/>
        <v>0</v>
      </c>
      <c r="BN785" s="55">
        <f t="shared" si="1218"/>
        <v>0</v>
      </c>
      <c r="BO785" s="55">
        <f t="shared" si="1218"/>
        <v>0</v>
      </c>
      <c r="BP785" s="55">
        <f t="shared" si="1218"/>
        <v>0</v>
      </c>
      <c r="BQ785" s="55">
        <f t="shared" si="1218"/>
        <v>0</v>
      </c>
      <c r="BR785" s="55">
        <f t="shared" si="1218"/>
        <v>342</v>
      </c>
      <c r="BS785" s="55">
        <f t="shared" si="1218"/>
        <v>0</v>
      </c>
      <c r="BT785" s="55">
        <f t="shared" si="1218"/>
        <v>0</v>
      </c>
      <c r="BU785" s="55">
        <f t="shared" si="1218"/>
        <v>0</v>
      </c>
      <c r="BV785" s="55">
        <f t="shared" si="1218"/>
        <v>0</v>
      </c>
      <c r="BW785" s="55">
        <f t="shared" si="1218"/>
        <v>0</v>
      </c>
      <c r="BX785" s="55">
        <f t="shared" si="1218"/>
        <v>0</v>
      </c>
      <c r="BY785" s="55">
        <f t="shared" si="1218"/>
        <v>342</v>
      </c>
      <c r="BZ785" s="55">
        <f t="shared" si="1218"/>
        <v>0</v>
      </c>
      <c r="CA785" s="55">
        <f t="shared" si="1218"/>
        <v>0</v>
      </c>
      <c r="CB785" s="55">
        <f t="shared" si="1218"/>
        <v>0</v>
      </c>
      <c r="CC785" s="55">
        <f t="shared" si="1218"/>
        <v>0</v>
      </c>
      <c r="CD785" s="55">
        <f t="shared" si="1218"/>
        <v>0</v>
      </c>
      <c r="CE785" s="55">
        <f t="shared" si="1218"/>
        <v>0</v>
      </c>
      <c r="CF785" s="55">
        <f t="shared" si="1218"/>
        <v>342</v>
      </c>
      <c r="CG785" s="55">
        <f t="shared" si="1218"/>
        <v>0</v>
      </c>
      <c r="CH785" s="55">
        <f t="shared" si="1218"/>
        <v>0</v>
      </c>
      <c r="CI785" s="55">
        <f t="shared" si="1218"/>
        <v>0</v>
      </c>
      <c r="CJ785" s="55">
        <f t="shared" si="1218"/>
        <v>0</v>
      </c>
      <c r="CK785" s="55"/>
      <c r="CL785" s="55"/>
      <c r="CM785" s="55">
        <f t="shared" si="1218"/>
        <v>0</v>
      </c>
      <c r="CN785" s="55">
        <f t="shared" si="1218"/>
        <v>0</v>
      </c>
      <c r="CO785" s="55">
        <f t="shared" si="1218"/>
        <v>342</v>
      </c>
      <c r="CP785" s="55">
        <f t="shared" si="1218"/>
        <v>0</v>
      </c>
      <c r="CQ785" s="55">
        <f t="shared" si="1218"/>
        <v>0</v>
      </c>
      <c r="CR785" s="55">
        <f t="shared" si="1218"/>
        <v>0</v>
      </c>
      <c r="CS785" s="55">
        <f t="shared" si="1218"/>
        <v>0</v>
      </c>
      <c r="CT785" s="55">
        <f t="shared" si="1218"/>
        <v>0</v>
      </c>
      <c r="CU785" s="55">
        <f t="shared" si="1218"/>
        <v>0</v>
      </c>
      <c r="CV785" s="55">
        <f t="shared" si="1218"/>
        <v>0</v>
      </c>
      <c r="CW785" s="55">
        <f t="shared" si="1218"/>
        <v>342</v>
      </c>
      <c r="CX785" s="55">
        <f t="shared" si="1218"/>
        <v>0</v>
      </c>
      <c r="CY785" s="55">
        <f t="shared" ref="CY785:DF785" si="1219">CY786</f>
        <v>0</v>
      </c>
      <c r="CZ785" s="55">
        <f t="shared" si="1219"/>
        <v>0</v>
      </c>
      <c r="DA785" s="55">
        <f t="shared" si="1219"/>
        <v>0</v>
      </c>
      <c r="DB785" s="55">
        <f t="shared" si="1219"/>
        <v>0</v>
      </c>
      <c r="DC785" s="55">
        <f t="shared" si="1219"/>
        <v>0</v>
      </c>
      <c r="DD785" s="55">
        <f t="shared" si="1219"/>
        <v>0</v>
      </c>
      <c r="DE785" s="55">
        <f t="shared" si="1219"/>
        <v>342</v>
      </c>
      <c r="DF785" s="55">
        <f t="shared" si="1219"/>
        <v>0</v>
      </c>
    </row>
    <row r="786" spans="1:110" s="19" customFormat="1" ht="54" customHeight="1">
      <c r="A786" s="63" t="s">
        <v>144</v>
      </c>
      <c r="B786" s="64" t="s">
        <v>7</v>
      </c>
      <c r="C786" s="64" t="s">
        <v>156</v>
      </c>
      <c r="D786" s="65" t="s">
        <v>389</v>
      </c>
      <c r="E786" s="64" t="s">
        <v>145</v>
      </c>
      <c r="F786" s="55"/>
      <c r="G786" s="55"/>
      <c r="H786" s="55"/>
      <c r="I786" s="55"/>
      <c r="J786" s="55"/>
      <c r="K786" s="140"/>
      <c r="L786" s="140"/>
      <c r="M786" s="55"/>
      <c r="N786" s="55"/>
      <c r="O786" s="55"/>
      <c r="P786" s="55"/>
      <c r="Q786" s="55"/>
      <c r="R786" s="141"/>
      <c r="S786" s="141"/>
      <c r="T786" s="55"/>
      <c r="U786" s="55"/>
      <c r="V786" s="141"/>
      <c r="W786" s="141"/>
      <c r="X786" s="55"/>
      <c r="Y786" s="55"/>
      <c r="Z786" s="141"/>
      <c r="AA786" s="55"/>
      <c r="AB786" s="55"/>
      <c r="AC786" s="141"/>
      <c r="AD786" s="141"/>
      <c r="AE786" s="141"/>
      <c r="AF786" s="55"/>
      <c r="AG786" s="141"/>
      <c r="AH786" s="55"/>
      <c r="AI786" s="141"/>
      <c r="AJ786" s="141"/>
      <c r="AK786" s="55"/>
      <c r="AL786" s="55"/>
      <c r="AM786" s="55">
        <f>AN786-AK786</f>
        <v>342</v>
      </c>
      <c r="AN786" s="56">
        <v>342</v>
      </c>
      <c r="AO786" s="141"/>
      <c r="AP786" s="141"/>
      <c r="AQ786" s="55">
        <f>AN786+AP786</f>
        <v>342</v>
      </c>
      <c r="AR786" s="55">
        <f>AO786</f>
        <v>0</v>
      </c>
      <c r="AS786" s="141"/>
      <c r="AT786" s="55">
        <f>AQ786+AS786</f>
        <v>342</v>
      </c>
      <c r="AU786" s="56">
        <f>AR786</f>
        <v>0</v>
      </c>
      <c r="AV786" s="141"/>
      <c r="AW786" s="141"/>
      <c r="AX786" s="141"/>
      <c r="AY786" s="55">
        <f>AT786+AV786+AW786+AX786</f>
        <v>342</v>
      </c>
      <c r="AZ786" s="55">
        <f>AU786+AX786</f>
        <v>0</v>
      </c>
      <c r="BA786" s="141"/>
      <c r="BB786" s="141"/>
      <c r="BC786" s="141"/>
      <c r="BD786" s="141"/>
      <c r="BE786" s="55">
        <f>AY786+BA786+BB786+BC786+BD786</f>
        <v>342</v>
      </c>
      <c r="BF786" s="55">
        <f>AZ786+BD786</f>
        <v>0</v>
      </c>
      <c r="BG786" s="55"/>
      <c r="BH786" s="55"/>
      <c r="BI786" s="142"/>
      <c r="BJ786" s="142"/>
      <c r="BK786" s="142"/>
      <c r="BL786" s="55">
        <f>BE786+BG786+BH786+BI786+BJ786+BK786</f>
        <v>342</v>
      </c>
      <c r="BM786" s="55">
        <f>BF786+BK786</f>
        <v>0</v>
      </c>
      <c r="BN786" s="141"/>
      <c r="BO786" s="141"/>
      <c r="BP786" s="141"/>
      <c r="BQ786" s="141"/>
      <c r="BR786" s="55">
        <f>BL786+BN786+BO786+BP786+BQ786</f>
        <v>342</v>
      </c>
      <c r="BS786" s="55">
        <f>BM786+BQ786</f>
        <v>0</v>
      </c>
      <c r="BT786" s="140"/>
      <c r="BU786" s="140"/>
      <c r="BV786" s="140"/>
      <c r="BW786" s="140"/>
      <c r="BX786" s="140"/>
      <c r="BY786" s="55">
        <f>BR786+BT786+BU786+BV786+BW786+BX786</f>
        <v>342</v>
      </c>
      <c r="BZ786" s="55">
        <f>BS786+BX786</f>
        <v>0</v>
      </c>
      <c r="CA786" s="141"/>
      <c r="CB786" s="141"/>
      <c r="CC786" s="141"/>
      <c r="CD786" s="141"/>
      <c r="CE786" s="141"/>
      <c r="CF786" s="55">
        <f>BY786+CA786+CB786+CC786+CE786</f>
        <v>342</v>
      </c>
      <c r="CG786" s="55">
        <f>BZ786+CE786</f>
        <v>0</v>
      </c>
      <c r="CH786" s="141"/>
      <c r="CI786" s="141"/>
      <c r="CJ786" s="141"/>
      <c r="CK786" s="141"/>
      <c r="CL786" s="141"/>
      <c r="CM786" s="141"/>
      <c r="CN786" s="141"/>
      <c r="CO786" s="55">
        <f>CF786+CH786+CI786+CJ786+CM786+CN786</f>
        <v>342</v>
      </c>
      <c r="CP786" s="55">
        <f>CG786+CN786</f>
        <v>0</v>
      </c>
      <c r="CQ786" s="55"/>
      <c r="CR786" s="141"/>
      <c r="CS786" s="141"/>
      <c r="CT786" s="141"/>
      <c r="CU786" s="141"/>
      <c r="CV786" s="141"/>
      <c r="CW786" s="55">
        <f>CO786+CQ786+CR786+CS786+CT786+CU786+CV786</f>
        <v>342</v>
      </c>
      <c r="CX786" s="55">
        <f>CP786+CV786</f>
        <v>0</v>
      </c>
      <c r="CY786" s="55"/>
      <c r="CZ786" s="141"/>
      <c r="DA786" s="141"/>
      <c r="DB786" s="141"/>
      <c r="DC786" s="141"/>
      <c r="DD786" s="141"/>
      <c r="DE786" s="55">
        <f>CW786+CY786+CZ786+DA786+DB786+DC786+DD786</f>
        <v>342</v>
      </c>
      <c r="DF786" s="55">
        <f>CX786+DD786</f>
        <v>0</v>
      </c>
    </row>
    <row r="787" spans="1:110" s="19" customFormat="1" ht="33" customHeight="1">
      <c r="A787" s="63" t="s">
        <v>360</v>
      </c>
      <c r="B787" s="64" t="s">
        <v>7</v>
      </c>
      <c r="C787" s="64" t="s">
        <v>156</v>
      </c>
      <c r="D787" s="65" t="s">
        <v>329</v>
      </c>
      <c r="E787" s="64"/>
      <c r="F787" s="55"/>
      <c r="G787" s="55"/>
      <c r="H787" s="55"/>
      <c r="I787" s="55"/>
      <c r="J787" s="55"/>
      <c r="K787" s="140"/>
      <c r="L787" s="140"/>
      <c r="M787" s="55"/>
      <c r="N787" s="55">
        <f t="shared" ref="N787:AD788" si="1220">N788</f>
        <v>81</v>
      </c>
      <c r="O787" s="55">
        <f t="shared" si="1220"/>
        <v>81</v>
      </c>
      <c r="P787" s="55">
        <f t="shared" si="1220"/>
        <v>0</v>
      </c>
      <c r="Q787" s="55">
        <f t="shared" si="1220"/>
        <v>0</v>
      </c>
      <c r="R787" s="55">
        <f t="shared" si="1220"/>
        <v>0</v>
      </c>
      <c r="S787" s="55">
        <f t="shared" si="1220"/>
        <v>0</v>
      </c>
      <c r="T787" s="55">
        <f t="shared" si="1220"/>
        <v>81</v>
      </c>
      <c r="U787" s="55">
        <f t="shared" si="1220"/>
        <v>0</v>
      </c>
      <c r="V787" s="55">
        <f t="shared" si="1220"/>
        <v>0</v>
      </c>
      <c r="W787" s="55">
        <f t="shared" si="1220"/>
        <v>0</v>
      </c>
      <c r="X787" s="55">
        <f t="shared" si="1220"/>
        <v>81</v>
      </c>
      <c r="Y787" s="55">
        <f t="shared" si="1220"/>
        <v>0</v>
      </c>
      <c r="Z787" s="55">
        <f t="shared" si="1220"/>
        <v>0</v>
      </c>
      <c r="AA787" s="55">
        <f t="shared" si="1220"/>
        <v>81</v>
      </c>
      <c r="AB787" s="55">
        <f t="shared" si="1220"/>
        <v>0</v>
      </c>
      <c r="AC787" s="55">
        <f t="shared" si="1220"/>
        <v>0</v>
      </c>
      <c r="AD787" s="55">
        <f t="shared" si="1220"/>
        <v>0</v>
      </c>
      <c r="AE787" s="55"/>
      <c r="AF787" s="55">
        <f t="shared" ref="AC787:AR788" si="1221">AF788</f>
        <v>81</v>
      </c>
      <c r="AG787" s="55">
        <f t="shared" si="1221"/>
        <v>0</v>
      </c>
      <c r="AH787" s="55">
        <f t="shared" si="1221"/>
        <v>0</v>
      </c>
      <c r="AI787" s="55">
        <f t="shared" si="1221"/>
        <v>0</v>
      </c>
      <c r="AJ787" s="55">
        <f t="shared" si="1221"/>
        <v>0</v>
      </c>
      <c r="AK787" s="55">
        <f t="shared" si="1221"/>
        <v>81</v>
      </c>
      <c r="AL787" s="55">
        <f t="shared" si="1221"/>
        <v>0</v>
      </c>
      <c r="AM787" s="55">
        <f t="shared" si="1221"/>
        <v>-42</v>
      </c>
      <c r="AN787" s="55">
        <f t="shared" si="1221"/>
        <v>39</v>
      </c>
      <c r="AO787" s="55">
        <f t="shared" si="1221"/>
        <v>0</v>
      </c>
      <c r="AP787" s="55">
        <f t="shared" si="1221"/>
        <v>0</v>
      </c>
      <c r="AQ787" s="55">
        <f t="shared" si="1221"/>
        <v>39</v>
      </c>
      <c r="AR787" s="55">
        <f t="shared" si="1221"/>
        <v>0</v>
      </c>
      <c r="AS787" s="55">
        <f t="shared" ref="AR787:BG788" si="1222">AS788</f>
        <v>0</v>
      </c>
      <c r="AT787" s="55">
        <f t="shared" si="1222"/>
        <v>39</v>
      </c>
      <c r="AU787" s="55">
        <f t="shared" si="1222"/>
        <v>0</v>
      </c>
      <c r="AV787" s="55">
        <f t="shared" si="1222"/>
        <v>0</v>
      </c>
      <c r="AW787" s="55">
        <f t="shared" si="1222"/>
        <v>0</v>
      </c>
      <c r="AX787" s="55">
        <f t="shared" si="1222"/>
        <v>0</v>
      </c>
      <c r="AY787" s="55">
        <f t="shared" si="1222"/>
        <v>39</v>
      </c>
      <c r="AZ787" s="55">
        <f t="shared" si="1222"/>
        <v>0</v>
      </c>
      <c r="BA787" s="55">
        <f t="shared" si="1222"/>
        <v>0</v>
      </c>
      <c r="BB787" s="55">
        <f t="shared" si="1222"/>
        <v>0</v>
      </c>
      <c r="BC787" s="55">
        <f t="shared" si="1222"/>
        <v>0</v>
      </c>
      <c r="BD787" s="55">
        <f t="shared" si="1222"/>
        <v>0</v>
      </c>
      <c r="BE787" s="55">
        <f t="shared" si="1222"/>
        <v>39</v>
      </c>
      <c r="BF787" s="55">
        <f t="shared" si="1222"/>
        <v>0</v>
      </c>
      <c r="BG787" s="55">
        <f t="shared" si="1222"/>
        <v>0</v>
      </c>
      <c r="BH787" s="55">
        <f t="shared" ref="BF787:BX788" si="1223">BH788</f>
        <v>0</v>
      </c>
      <c r="BI787" s="55">
        <f t="shared" si="1223"/>
        <v>0</v>
      </c>
      <c r="BJ787" s="55">
        <f t="shared" si="1223"/>
        <v>0</v>
      </c>
      <c r="BK787" s="55">
        <f t="shared" si="1223"/>
        <v>0</v>
      </c>
      <c r="BL787" s="55">
        <f t="shared" si="1223"/>
        <v>39</v>
      </c>
      <c r="BM787" s="55">
        <f t="shared" si="1223"/>
        <v>0</v>
      </c>
      <c r="BN787" s="55">
        <f t="shared" si="1223"/>
        <v>0</v>
      </c>
      <c r="BO787" s="55">
        <f t="shared" si="1223"/>
        <v>0</v>
      </c>
      <c r="BP787" s="55">
        <f t="shared" si="1223"/>
        <v>0</v>
      </c>
      <c r="BQ787" s="55">
        <f t="shared" si="1223"/>
        <v>0</v>
      </c>
      <c r="BR787" s="55">
        <f t="shared" si="1223"/>
        <v>39</v>
      </c>
      <c r="BS787" s="55">
        <f t="shared" si="1223"/>
        <v>0</v>
      </c>
      <c r="BT787" s="55">
        <f t="shared" si="1223"/>
        <v>0</v>
      </c>
      <c r="BU787" s="55">
        <f t="shared" si="1223"/>
        <v>0</v>
      </c>
      <c r="BV787" s="55">
        <f t="shared" si="1223"/>
        <v>0</v>
      </c>
      <c r="BW787" s="55">
        <f t="shared" si="1223"/>
        <v>0</v>
      </c>
      <c r="BX787" s="55">
        <f t="shared" si="1223"/>
        <v>0</v>
      </c>
      <c r="BY787" s="55">
        <f t="shared" ref="BT787:CI788" si="1224">BY788</f>
        <v>39</v>
      </c>
      <c r="BZ787" s="55">
        <f t="shared" si="1224"/>
        <v>0</v>
      </c>
      <c r="CA787" s="55">
        <f t="shared" si="1224"/>
        <v>0</v>
      </c>
      <c r="CB787" s="55">
        <f t="shared" si="1224"/>
        <v>0</v>
      </c>
      <c r="CC787" s="55">
        <f t="shared" si="1224"/>
        <v>0</v>
      </c>
      <c r="CD787" s="55">
        <f t="shared" si="1224"/>
        <v>0</v>
      </c>
      <c r="CE787" s="55">
        <f t="shared" si="1224"/>
        <v>0</v>
      </c>
      <c r="CF787" s="55">
        <f t="shared" si="1224"/>
        <v>39</v>
      </c>
      <c r="CG787" s="55">
        <f t="shared" si="1224"/>
        <v>0</v>
      </c>
      <c r="CH787" s="55">
        <f t="shared" si="1224"/>
        <v>0</v>
      </c>
      <c r="CI787" s="55">
        <f t="shared" si="1224"/>
        <v>0</v>
      </c>
      <c r="CJ787" s="55">
        <f t="shared" ref="CG787:CV788" si="1225">CJ788</f>
        <v>-2</v>
      </c>
      <c r="CK787" s="55"/>
      <c r="CL787" s="55"/>
      <c r="CM787" s="55">
        <f t="shared" si="1225"/>
        <v>0</v>
      </c>
      <c r="CN787" s="55">
        <f t="shared" si="1225"/>
        <v>0</v>
      </c>
      <c r="CO787" s="55">
        <f t="shared" si="1225"/>
        <v>37</v>
      </c>
      <c r="CP787" s="55">
        <f t="shared" si="1225"/>
        <v>0</v>
      </c>
      <c r="CQ787" s="55">
        <f t="shared" si="1225"/>
        <v>0</v>
      </c>
      <c r="CR787" s="55">
        <f t="shared" si="1225"/>
        <v>0</v>
      </c>
      <c r="CS787" s="55">
        <f t="shared" si="1225"/>
        <v>0</v>
      </c>
      <c r="CT787" s="55">
        <f t="shared" si="1225"/>
        <v>0</v>
      </c>
      <c r="CU787" s="55">
        <f t="shared" si="1225"/>
        <v>0</v>
      </c>
      <c r="CV787" s="55">
        <f t="shared" si="1225"/>
        <v>0</v>
      </c>
      <c r="CW787" s="55">
        <f t="shared" ref="CP787:DE788" si="1226">CW788</f>
        <v>37</v>
      </c>
      <c r="CX787" s="55">
        <f t="shared" si="1226"/>
        <v>0</v>
      </c>
      <c r="CY787" s="55">
        <f t="shared" si="1226"/>
        <v>0</v>
      </c>
      <c r="CZ787" s="55">
        <f t="shared" si="1226"/>
        <v>0</v>
      </c>
      <c r="DA787" s="55">
        <f t="shared" si="1226"/>
        <v>0</v>
      </c>
      <c r="DB787" s="55">
        <f t="shared" si="1226"/>
        <v>0</v>
      </c>
      <c r="DC787" s="55">
        <f t="shared" si="1226"/>
        <v>0</v>
      </c>
      <c r="DD787" s="55">
        <f t="shared" si="1226"/>
        <v>0</v>
      </c>
      <c r="DE787" s="55">
        <f t="shared" si="1226"/>
        <v>37</v>
      </c>
      <c r="DF787" s="55">
        <f t="shared" ref="CX787:DF788" si="1227">DF788</f>
        <v>0</v>
      </c>
    </row>
    <row r="788" spans="1:110" s="19" customFormat="1" ht="52.5" customHeight="1">
      <c r="A788" s="63" t="s">
        <v>361</v>
      </c>
      <c r="B788" s="64" t="s">
        <v>7</v>
      </c>
      <c r="C788" s="64" t="s">
        <v>156</v>
      </c>
      <c r="D788" s="65" t="s">
        <v>330</v>
      </c>
      <c r="E788" s="64"/>
      <c r="F788" s="55"/>
      <c r="G788" s="55"/>
      <c r="H788" s="55"/>
      <c r="I788" s="55"/>
      <c r="J788" s="55"/>
      <c r="K788" s="140"/>
      <c r="L788" s="140"/>
      <c r="M788" s="55"/>
      <c r="N788" s="55">
        <f t="shared" si="1220"/>
        <v>81</v>
      </c>
      <c r="O788" s="55">
        <f t="shared" si="1220"/>
        <v>81</v>
      </c>
      <c r="P788" s="55">
        <f t="shared" si="1220"/>
        <v>0</v>
      </c>
      <c r="Q788" s="55">
        <f t="shared" si="1220"/>
        <v>0</v>
      </c>
      <c r="R788" s="55">
        <f t="shared" si="1220"/>
        <v>0</v>
      </c>
      <c r="S788" s="55">
        <f t="shared" si="1220"/>
        <v>0</v>
      </c>
      <c r="T788" s="55">
        <f t="shared" si="1220"/>
        <v>81</v>
      </c>
      <c r="U788" s="55">
        <f t="shared" si="1220"/>
        <v>0</v>
      </c>
      <c r="V788" s="55">
        <f t="shared" si="1220"/>
        <v>0</v>
      </c>
      <c r="W788" s="55">
        <f t="shared" si="1220"/>
        <v>0</v>
      </c>
      <c r="X788" s="55">
        <f t="shared" si="1220"/>
        <v>81</v>
      </c>
      <c r="Y788" s="55">
        <f t="shared" si="1220"/>
        <v>0</v>
      </c>
      <c r="Z788" s="55">
        <f t="shared" si="1220"/>
        <v>0</v>
      </c>
      <c r="AA788" s="55">
        <f t="shared" si="1220"/>
        <v>81</v>
      </c>
      <c r="AB788" s="55">
        <f t="shared" si="1220"/>
        <v>0</v>
      </c>
      <c r="AC788" s="55">
        <f t="shared" si="1221"/>
        <v>0</v>
      </c>
      <c r="AD788" s="55">
        <f t="shared" si="1221"/>
        <v>0</v>
      </c>
      <c r="AE788" s="55"/>
      <c r="AF788" s="55">
        <f t="shared" si="1221"/>
        <v>81</v>
      </c>
      <c r="AG788" s="55">
        <f t="shared" si="1221"/>
        <v>0</v>
      </c>
      <c r="AH788" s="55">
        <f t="shared" si="1221"/>
        <v>0</v>
      </c>
      <c r="AI788" s="55">
        <f t="shared" si="1221"/>
        <v>0</v>
      </c>
      <c r="AJ788" s="55">
        <f t="shared" si="1221"/>
        <v>0</v>
      </c>
      <c r="AK788" s="55">
        <f t="shared" si="1221"/>
        <v>81</v>
      </c>
      <c r="AL788" s="55">
        <f t="shared" si="1221"/>
        <v>0</v>
      </c>
      <c r="AM788" s="55">
        <f t="shared" si="1221"/>
        <v>-42</v>
      </c>
      <c r="AN788" s="55">
        <f t="shared" si="1221"/>
        <v>39</v>
      </c>
      <c r="AO788" s="55">
        <f t="shared" si="1221"/>
        <v>0</v>
      </c>
      <c r="AP788" s="55">
        <f t="shared" si="1221"/>
        <v>0</v>
      </c>
      <c r="AQ788" s="55">
        <f t="shared" si="1221"/>
        <v>39</v>
      </c>
      <c r="AR788" s="55">
        <f t="shared" si="1222"/>
        <v>0</v>
      </c>
      <c r="AS788" s="55">
        <f t="shared" si="1222"/>
        <v>0</v>
      </c>
      <c r="AT788" s="55">
        <f t="shared" si="1222"/>
        <v>39</v>
      </c>
      <c r="AU788" s="55">
        <f t="shared" si="1222"/>
        <v>0</v>
      </c>
      <c r="AV788" s="55">
        <f t="shared" si="1222"/>
        <v>0</v>
      </c>
      <c r="AW788" s="55">
        <f t="shared" si="1222"/>
        <v>0</v>
      </c>
      <c r="AX788" s="55">
        <f t="shared" si="1222"/>
        <v>0</v>
      </c>
      <c r="AY788" s="55">
        <f>AY789</f>
        <v>39</v>
      </c>
      <c r="AZ788" s="55">
        <f t="shared" si="1222"/>
        <v>0</v>
      </c>
      <c r="BA788" s="55">
        <f t="shared" si="1222"/>
        <v>0</v>
      </c>
      <c r="BB788" s="55">
        <f t="shared" si="1222"/>
        <v>0</v>
      </c>
      <c r="BC788" s="55">
        <f t="shared" si="1222"/>
        <v>0</v>
      </c>
      <c r="BD788" s="55">
        <f t="shared" si="1222"/>
        <v>0</v>
      </c>
      <c r="BE788" s="55">
        <f t="shared" si="1222"/>
        <v>39</v>
      </c>
      <c r="BF788" s="55">
        <f t="shared" si="1223"/>
        <v>0</v>
      </c>
      <c r="BG788" s="55">
        <f t="shared" si="1223"/>
        <v>0</v>
      </c>
      <c r="BH788" s="55">
        <f t="shared" si="1223"/>
        <v>0</v>
      </c>
      <c r="BI788" s="55">
        <f t="shared" si="1223"/>
        <v>0</v>
      </c>
      <c r="BJ788" s="55">
        <f t="shared" si="1223"/>
        <v>0</v>
      </c>
      <c r="BK788" s="55">
        <f t="shared" si="1223"/>
        <v>0</v>
      </c>
      <c r="BL788" s="55">
        <f t="shared" si="1223"/>
        <v>39</v>
      </c>
      <c r="BM788" s="55">
        <f t="shared" si="1223"/>
        <v>0</v>
      </c>
      <c r="BN788" s="55">
        <f t="shared" si="1223"/>
        <v>0</v>
      </c>
      <c r="BO788" s="55">
        <f t="shared" si="1223"/>
        <v>0</v>
      </c>
      <c r="BP788" s="55">
        <f t="shared" si="1223"/>
        <v>0</v>
      </c>
      <c r="BQ788" s="55">
        <f t="shared" si="1223"/>
        <v>0</v>
      </c>
      <c r="BR788" s="55">
        <f t="shared" si="1223"/>
        <v>39</v>
      </c>
      <c r="BS788" s="55">
        <f t="shared" si="1223"/>
        <v>0</v>
      </c>
      <c r="BT788" s="55">
        <f t="shared" si="1224"/>
        <v>0</v>
      </c>
      <c r="BU788" s="55">
        <f t="shared" si="1224"/>
        <v>0</v>
      </c>
      <c r="BV788" s="55">
        <f t="shared" si="1224"/>
        <v>0</v>
      </c>
      <c r="BW788" s="55">
        <f t="shared" si="1224"/>
        <v>0</v>
      </c>
      <c r="BX788" s="55">
        <f t="shared" si="1224"/>
        <v>0</v>
      </c>
      <c r="BY788" s="55">
        <f t="shared" si="1224"/>
        <v>39</v>
      </c>
      <c r="BZ788" s="55">
        <f t="shared" si="1224"/>
        <v>0</v>
      </c>
      <c r="CA788" s="55">
        <f t="shared" si="1224"/>
        <v>0</v>
      </c>
      <c r="CB788" s="55">
        <f t="shared" si="1224"/>
        <v>0</v>
      </c>
      <c r="CC788" s="55">
        <f t="shared" si="1224"/>
        <v>0</v>
      </c>
      <c r="CD788" s="55">
        <f t="shared" si="1224"/>
        <v>0</v>
      </c>
      <c r="CE788" s="55">
        <f t="shared" si="1224"/>
        <v>0</v>
      </c>
      <c r="CF788" s="55">
        <f t="shared" si="1224"/>
        <v>39</v>
      </c>
      <c r="CG788" s="55">
        <f t="shared" si="1225"/>
        <v>0</v>
      </c>
      <c r="CH788" s="55">
        <f t="shared" si="1225"/>
        <v>0</v>
      </c>
      <c r="CI788" s="55">
        <f t="shared" si="1225"/>
        <v>0</v>
      </c>
      <c r="CJ788" s="55">
        <f t="shared" si="1225"/>
        <v>-2</v>
      </c>
      <c r="CK788" s="55"/>
      <c r="CL788" s="55"/>
      <c r="CM788" s="55">
        <f t="shared" si="1225"/>
        <v>0</v>
      </c>
      <c r="CN788" s="55">
        <f t="shared" si="1225"/>
        <v>0</v>
      </c>
      <c r="CO788" s="55">
        <f t="shared" si="1225"/>
        <v>37</v>
      </c>
      <c r="CP788" s="55">
        <f t="shared" si="1226"/>
        <v>0</v>
      </c>
      <c r="CQ788" s="55">
        <f t="shared" si="1226"/>
        <v>0</v>
      </c>
      <c r="CR788" s="55">
        <f t="shared" si="1226"/>
        <v>0</v>
      </c>
      <c r="CS788" s="55">
        <f t="shared" si="1226"/>
        <v>0</v>
      </c>
      <c r="CT788" s="55">
        <f t="shared" si="1226"/>
        <v>0</v>
      </c>
      <c r="CU788" s="55">
        <f t="shared" si="1226"/>
        <v>0</v>
      </c>
      <c r="CV788" s="55">
        <f t="shared" si="1226"/>
        <v>0</v>
      </c>
      <c r="CW788" s="55">
        <f t="shared" si="1226"/>
        <v>37</v>
      </c>
      <c r="CX788" s="55">
        <f t="shared" si="1227"/>
        <v>0</v>
      </c>
      <c r="CY788" s="55">
        <f t="shared" si="1227"/>
        <v>0</v>
      </c>
      <c r="CZ788" s="55">
        <f t="shared" si="1227"/>
        <v>0</v>
      </c>
      <c r="DA788" s="55">
        <f t="shared" si="1227"/>
        <v>0</v>
      </c>
      <c r="DB788" s="55">
        <f t="shared" si="1227"/>
        <v>0</v>
      </c>
      <c r="DC788" s="55">
        <f t="shared" si="1227"/>
        <v>0</v>
      </c>
      <c r="DD788" s="55">
        <f t="shared" si="1227"/>
        <v>0</v>
      </c>
      <c r="DE788" s="55">
        <f t="shared" si="1227"/>
        <v>37</v>
      </c>
      <c r="DF788" s="55">
        <f t="shared" si="1227"/>
        <v>0</v>
      </c>
    </row>
    <row r="789" spans="1:110" s="19" customFormat="1" ht="50.25" customHeight="1">
      <c r="A789" s="63" t="s">
        <v>144</v>
      </c>
      <c r="B789" s="64" t="s">
        <v>7</v>
      </c>
      <c r="C789" s="64" t="s">
        <v>156</v>
      </c>
      <c r="D789" s="65" t="s">
        <v>330</v>
      </c>
      <c r="E789" s="64" t="s">
        <v>145</v>
      </c>
      <c r="F789" s="55"/>
      <c r="G789" s="55"/>
      <c r="H789" s="55"/>
      <c r="I789" s="55"/>
      <c r="J789" s="55"/>
      <c r="K789" s="140"/>
      <c r="L789" s="140"/>
      <c r="M789" s="55"/>
      <c r="N789" s="55">
        <f>O789-M789</f>
        <v>81</v>
      </c>
      <c r="O789" s="55">
        <f>39+42</f>
        <v>81</v>
      </c>
      <c r="P789" s="55"/>
      <c r="Q789" s="55"/>
      <c r="R789" s="141"/>
      <c r="S789" s="141"/>
      <c r="T789" s="55">
        <f>O789+R789</f>
        <v>81</v>
      </c>
      <c r="U789" s="55">
        <f>Q789+S789</f>
        <v>0</v>
      </c>
      <c r="V789" s="141"/>
      <c r="W789" s="141"/>
      <c r="X789" s="55">
        <f>T789+V789</f>
        <v>81</v>
      </c>
      <c r="Y789" s="55">
        <f>U789+W789</f>
        <v>0</v>
      </c>
      <c r="Z789" s="141"/>
      <c r="AA789" s="55">
        <f>X789+Z789</f>
        <v>81</v>
      </c>
      <c r="AB789" s="55">
        <f>Y789</f>
        <v>0</v>
      </c>
      <c r="AC789" s="141"/>
      <c r="AD789" s="141"/>
      <c r="AE789" s="141"/>
      <c r="AF789" s="55">
        <f>AA789+AC789</f>
        <v>81</v>
      </c>
      <c r="AG789" s="141"/>
      <c r="AH789" s="55">
        <f>AB789</f>
        <v>0</v>
      </c>
      <c r="AI789" s="141"/>
      <c r="AJ789" s="141"/>
      <c r="AK789" s="55">
        <f>AF789+AI789</f>
        <v>81</v>
      </c>
      <c r="AL789" s="55">
        <f>AG789</f>
        <v>0</v>
      </c>
      <c r="AM789" s="55">
        <f>AN789-AK789</f>
        <v>-42</v>
      </c>
      <c r="AN789" s="56">
        <v>39</v>
      </c>
      <c r="AO789" s="141"/>
      <c r="AP789" s="141"/>
      <c r="AQ789" s="55">
        <f>AN789+AP789</f>
        <v>39</v>
      </c>
      <c r="AR789" s="55">
        <f>AO789</f>
        <v>0</v>
      </c>
      <c r="AS789" s="141"/>
      <c r="AT789" s="55">
        <f>AQ789+AS789</f>
        <v>39</v>
      </c>
      <c r="AU789" s="56">
        <f>AR789</f>
        <v>0</v>
      </c>
      <c r="AV789" s="141"/>
      <c r="AW789" s="141"/>
      <c r="AX789" s="141"/>
      <c r="AY789" s="55">
        <f>AT789+AV789+AW789+AX789</f>
        <v>39</v>
      </c>
      <c r="AZ789" s="55">
        <f>AU789+AX789</f>
        <v>0</v>
      </c>
      <c r="BA789" s="141"/>
      <c r="BB789" s="141"/>
      <c r="BC789" s="141"/>
      <c r="BD789" s="141"/>
      <c r="BE789" s="55">
        <f>AY789+BA789+BB789+BC789+BD789</f>
        <v>39</v>
      </c>
      <c r="BF789" s="55">
        <f>AZ789+BD789</f>
        <v>0</v>
      </c>
      <c r="BG789" s="55"/>
      <c r="BH789" s="55"/>
      <c r="BI789" s="142"/>
      <c r="BJ789" s="142"/>
      <c r="BK789" s="142"/>
      <c r="BL789" s="55">
        <f>BE789+BG789+BH789+BI789+BJ789+BK789</f>
        <v>39</v>
      </c>
      <c r="BM789" s="55">
        <f>BF789+BK789</f>
        <v>0</v>
      </c>
      <c r="BN789" s="141"/>
      <c r="BO789" s="141"/>
      <c r="BP789" s="141"/>
      <c r="BQ789" s="141"/>
      <c r="BR789" s="55">
        <f>BL789+BN789+BO789+BP789+BQ789</f>
        <v>39</v>
      </c>
      <c r="BS789" s="55">
        <f>BM789+BQ789</f>
        <v>0</v>
      </c>
      <c r="BT789" s="140"/>
      <c r="BU789" s="140"/>
      <c r="BV789" s="140"/>
      <c r="BW789" s="140"/>
      <c r="BX789" s="140"/>
      <c r="BY789" s="55">
        <f>BR789+BT789+BU789+BV789+BW789+BX789</f>
        <v>39</v>
      </c>
      <c r="BZ789" s="55">
        <f>BS789+BX789</f>
        <v>0</v>
      </c>
      <c r="CA789" s="141"/>
      <c r="CB789" s="141"/>
      <c r="CC789" s="141"/>
      <c r="CD789" s="141"/>
      <c r="CE789" s="141"/>
      <c r="CF789" s="55">
        <f>BY789+CA789+CB789+CC789+CE789</f>
        <v>39</v>
      </c>
      <c r="CG789" s="55">
        <f>BZ789+CE789</f>
        <v>0</v>
      </c>
      <c r="CH789" s="141"/>
      <c r="CI789" s="141"/>
      <c r="CJ789" s="56">
        <v>-2</v>
      </c>
      <c r="CK789" s="56"/>
      <c r="CL789" s="56"/>
      <c r="CM789" s="141"/>
      <c r="CN789" s="141"/>
      <c r="CO789" s="55">
        <f>CF789+CH789+CI789+CJ789+CM789+CN789</f>
        <v>37</v>
      </c>
      <c r="CP789" s="55">
        <f>CG789+CN789</f>
        <v>0</v>
      </c>
      <c r="CQ789" s="55"/>
      <c r="CR789" s="141"/>
      <c r="CS789" s="141"/>
      <c r="CT789" s="141"/>
      <c r="CU789" s="141"/>
      <c r="CV789" s="141"/>
      <c r="CW789" s="55">
        <f>CO789+CQ789+CR789+CS789+CT789+CU789+CV789</f>
        <v>37</v>
      </c>
      <c r="CX789" s="55">
        <f>CP789+CV789</f>
        <v>0</v>
      </c>
      <c r="CY789" s="55"/>
      <c r="CZ789" s="141"/>
      <c r="DA789" s="141"/>
      <c r="DB789" s="141"/>
      <c r="DC789" s="141"/>
      <c r="DD789" s="141"/>
      <c r="DE789" s="55">
        <f>CW789+CY789+CZ789+DA789+DB789+DC789+DD789</f>
        <v>37</v>
      </c>
      <c r="DF789" s="55">
        <f>CX789+DD789</f>
        <v>0</v>
      </c>
    </row>
    <row r="790" spans="1:110" s="19" customFormat="1" ht="67.5" customHeight="1">
      <c r="A790" s="63" t="s">
        <v>178</v>
      </c>
      <c r="B790" s="64" t="s">
        <v>7</v>
      </c>
      <c r="C790" s="64" t="s">
        <v>156</v>
      </c>
      <c r="D790" s="65" t="s">
        <v>399</v>
      </c>
      <c r="E790" s="64"/>
      <c r="F790" s="55"/>
      <c r="G790" s="55"/>
      <c r="H790" s="55"/>
      <c r="I790" s="55"/>
      <c r="J790" s="55"/>
      <c r="K790" s="140"/>
      <c r="L790" s="140"/>
      <c r="M790" s="55"/>
      <c r="N790" s="55"/>
      <c r="O790" s="55"/>
      <c r="P790" s="55"/>
      <c r="Q790" s="55"/>
      <c r="R790" s="141"/>
      <c r="S790" s="141"/>
      <c r="T790" s="55"/>
      <c r="U790" s="55"/>
      <c r="V790" s="141"/>
      <c r="W790" s="141"/>
      <c r="X790" s="55"/>
      <c r="Y790" s="55"/>
      <c r="Z790" s="141"/>
      <c r="AA790" s="55"/>
      <c r="AB790" s="55"/>
      <c r="AC790" s="141"/>
      <c r="AD790" s="141"/>
      <c r="AE790" s="141"/>
      <c r="AF790" s="55"/>
      <c r="AG790" s="141"/>
      <c r="AH790" s="55"/>
      <c r="AI790" s="141"/>
      <c r="AJ790" s="141"/>
      <c r="AK790" s="55"/>
      <c r="AL790" s="55"/>
      <c r="AM790" s="55"/>
      <c r="AN790" s="56"/>
      <c r="AO790" s="141"/>
      <c r="AP790" s="141"/>
      <c r="AQ790" s="55"/>
      <c r="AR790" s="55"/>
      <c r="AS790" s="141"/>
      <c r="AT790" s="55"/>
      <c r="AU790" s="56"/>
      <c r="AV790" s="141"/>
      <c r="AW790" s="141"/>
      <c r="AX790" s="141"/>
      <c r="AY790" s="55"/>
      <c r="AZ790" s="55"/>
      <c r="BA790" s="141">
        <f t="shared" ref="BA790:DF790" si="1228">BA791</f>
        <v>0</v>
      </c>
      <c r="BB790" s="141">
        <f t="shared" si="1228"/>
        <v>0</v>
      </c>
      <c r="BC790" s="56">
        <f t="shared" si="1228"/>
        <v>545</v>
      </c>
      <c r="BD790" s="56">
        <f t="shared" si="1228"/>
        <v>0</v>
      </c>
      <c r="BE790" s="56">
        <f t="shared" si="1228"/>
        <v>545</v>
      </c>
      <c r="BF790" s="56">
        <f t="shared" si="1228"/>
        <v>0</v>
      </c>
      <c r="BG790" s="55">
        <f t="shared" si="1228"/>
        <v>0</v>
      </c>
      <c r="BH790" s="55">
        <f t="shared" si="1228"/>
        <v>0</v>
      </c>
      <c r="BI790" s="55">
        <f t="shared" si="1228"/>
        <v>0</v>
      </c>
      <c r="BJ790" s="55">
        <f t="shared" si="1228"/>
        <v>0</v>
      </c>
      <c r="BK790" s="55">
        <f t="shared" si="1228"/>
        <v>0</v>
      </c>
      <c r="BL790" s="55">
        <f t="shared" si="1228"/>
        <v>545</v>
      </c>
      <c r="BM790" s="55">
        <f t="shared" si="1228"/>
        <v>0</v>
      </c>
      <c r="BN790" s="55">
        <f t="shared" si="1228"/>
        <v>0</v>
      </c>
      <c r="BO790" s="55">
        <f t="shared" si="1228"/>
        <v>0</v>
      </c>
      <c r="BP790" s="55">
        <f t="shared" si="1228"/>
        <v>0</v>
      </c>
      <c r="BQ790" s="55">
        <f t="shared" si="1228"/>
        <v>0</v>
      </c>
      <c r="BR790" s="55">
        <f t="shared" si="1228"/>
        <v>545</v>
      </c>
      <c r="BS790" s="55">
        <f t="shared" si="1228"/>
        <v>0</v>
      </c>
      <c r="BT790" s="55">
        <f t="shared" si="1228"/>
        <v>115</v>
      </c>
      <c r="BU790" s="55">
        <f t="shared" si="1228"/>
        <v>0</v>
      </c>
      <c r="BV790" s="55">
        <f t="shared" si="1228"/>
        <v>0</v>
      </c>
      <c r="BW790" s="55">
        <f t="shared" si="1228"/>
        <v>0</v>
      </c>
      <c r="BX790" s="55">
        <f t="shared" si="1228"/>
        <v>0</v>
      </c>
      <c r="BY790" s="55">
        <f t="shared" si="1228"/>
        <v>660</v>
      </c>
      <c r="BZ790" s="55">
        <f t="shared" si="1228"/>
        <v>0</v>
      </c>
      <c r="CA790" s="55">
        <f t="shared" si="1228"/>
        <v>0</v>
      </c>
      <c r="CB790" s="55">
        <f t="shared" si="1228"/>
        <v>0</v>
      </c>
      <c r="CC790" s="55">
        <f t="shared" si="1228"/>
        <v>0</v>
      </c>
      <c r="CD790" s="55">
        <f t="shared" si="1228"/>
        <v>0</v>
      </c>
      <c r="CE790" s="55">
        <f t="shared" si="1228"/>
        <v>0</v>
      </c>
      <c r="CF790" s="55">
        <f t="shared" si="1228"/>
        <v>660</v>
      </c>
      <c r="CG790" s="55">
        <f t="shared" si="1228"/>
        <v>0</v>
      </c>
      <c r="CH790" s="55">
        <f t="shared" si="1228"/>
        <v>0</v>
      </c>
      <c r="CI790" s="55">
        <f t="shared" si="1228"/>
        <v>0</v>
      </c>
      <c r="CJ790" s="55">
        <f t="shared" si="1228"/>
        <v>-15</v>
      </c>
      <c r="CK790" s="55"/>
      <c r="CL790" s="55"/>
      <c r="CM790" s="55">
        <f t="shared" si="1228"/>
        <v>0</v>
      </c>
      <c r="CN790" s="55">
        <f t="shared" si="1228"/>
        <v>0</v>
      </c>
      <c r="CO790" s="55">
        <f t="shared" si="1228"/>
        <v>645</v>
      </c>
      <c r="CP790" s="55">
        <f t="shared" si="1228"/>
        <v>0</v>
      </c>
      <c r="CQ790" s="55">
        <f t="shared" si="1228"/>
        <v>0</v>
      </c>
      <c r="CR790" s="55">
        <f t="shared" si="1228"/>
        <v>0</v>
      </c>
      <c r="CS790" s="55">
        <f t="shared" si="1228"/>
        <v>0</v>
      </c>
      <c r="CT790" s="55">
        <f t="shared" si="1228"/>
        <v>0</v>
      </c>
      <c r="CU790" s="55">
        <f t="shared" si="1228"/>
        <v>0</v>
      </c>
      <c r="CV790" s="55">
        <f t="shared" si="1228"/>
        <v>0</v>
      </c>
      <c r="CW790" s="55">
        <f t="shared" si="1228"/>
        <v>645</v>
      </c>
      <c r="CX790" s="55">
        <f t="shared" si="1228"/>
        <v>0</v>
      </c>
      <c r="CY790" s="55">
        <f t="shared" si="1228"/>
        <v>0</v>
      </c>
      <c r="CZ790" s="55">
        <f t="shared" si="1228"/>
        <v>0</v>
      </c>
      <c r="DA790" s="55">
        <f t="shared" si="1228"/>
        <v>0</v>
      </c>
      <c r="DB790" s="55">
        <f t="shared" si="1228"/>
        <v>0</v>
      </c>
      <c r="DC790" s="55">
        <f t="shared" si="1228"/>
        <v>0</v>
      </c>
      <c r="DD790" s="55">
        <f t="shared" si="1228"/>
        <v>0</v>
      </c>
      <c r="DE790" s="55">
        <f t="shared" si="1228"/>
        <v>645</v>
      </c>
      <c r="DF790" s="55">
        <f t="shared" si="1228"/>
        <v>0</v>
      </c>
    </row>
    <row r="791" spans="1:110" s="19" customFormat="1" ht="53.25" customHeight="1">
      <c r="A791" s="63" t="s">
        <v>144</v>
      </c>
      <c r="B791" s="64" t="s">
        <v>7</v>
      </c>
      <c r="C791" s="64" t="s">
        <v>156</v>
      </c>
      <c r="D791" s="65" t="s">
        <v>399</v>
      </c>
      <c r="E791" s="64" t="s">
        <v>145</v>
      </c>
      <c r="F791" s="55"/>
      <c r="G791" s="55"/>
      <c r="H791" s="55"/>
      <c r="I791" s="55"/>
      <c r="J791" s="55"/>
      <c r="K791" s="140"/>
      <c r="L791" s="140"/>
      <c r="M791" s="55"/>
      <c r="N791" s="55"/>
      <c r="O791" s="55"/>
      <c r="P791" s="55"/>
      <c r="Q791" s="55"/>
      <c r="R791" s="141"/>
      <c r="S791" s="141"/>
      <c r="T791" s="55"/>
      <c r="U791" s="55"/>
      <c r="V791" s="141"/>
      <c r="W791" s="141"/>
      <c r="X791" s="55"/>
      <c r="Y791" s="55"/>
      <c r="Z791" s="141"/>
      <c r="AA791" s="55"/>
      <c r="AB791" s="55"/>
      <c r="AC791" s="141"/>
      <c r="AD791" s="141"/>
      <c r="AE791" s="141"/>
      <c r="AF791" s="55"/>
      <c r="AG791" s="141"/>
      <c r="AH791" s="55"/>
      <c r="AI791" s="141"/>
      <c r="AJ791" s="141"/>
      <c r="AK791" s="55"/>
      <c r="AL791" s="55"/>
      <c r="AM791" s="55"/>
      <c r="AN791" s="56"/>
      <c r="AO791" s="141"/>
      <c r="AP791" s="141"/>
      <c r="AQ791" s="55"/>
      <c r="AR791" s="55"/>
      <c r="AS791" s="141"/>
      <c r="AT791" s="55"/>
      <c r="AU791" s="56"/>
      <c r="AV791" s="141"/>
      <c r="AW791" s="141"/>
      <c r="AX791" s="141"/>
      <c r="AY791" s="55"/>
      <c r="AZ791" s="55"/>
      <c r="BA791" s="141"/>
      <c r="BB791" s="141"/>
      <c r="BC791" s="56">
        <v>545</v>
      </c>
      <c r="BD791" s="56"/>
      <c r="BE791" s="55">
        <f>AY791+BA791+BB791+BC791+BD791</f>
        <v>545</v>
      </c>
      <c r="BF791" s="55">
        <f>AZ791+BD791</f>
        <v>0</v>
      </c>
      <c r="BG791" s="55"/>
      <c r="BH791" s="55"/>
      <c r="BI791" s="142"/>
      <c r="BJ791" s="142"/>
      <c r="BK791" s="142"/>
      <c r="BL791" s="55">
        <f>BE791+BG791+BH791+BI791+BJ791+BK791</f>
        <v>545</v>
      </c>
      <c r="BM791" s="55">
        <f>BF791+BK791</f>
        <v>0</v>
      </c>
      <c r="BN791" s="141"/>
      <c r="BO791" s="141"/>
      <c r="BP791" s="141"/>
      <c r="BQ791" s="141"/>
      <c r="BR791" s="55">
        <f>BL791+BN791+BO791+BP791+BQ791</f>
        <v>545</v>
      </c>
      <c r="BS791" s="55">
        <f>BM791+BQ791</f>
        <v>0</v>
      </c>
      <c r="BT791" s="55">
        <v>115</v>
      </c>
      <c r="BU791" s="140"/>
      <c r="BV791" s="140"/>
      <c r="BW791" s="140"/>
      <c r="BX791" s="140"/>
      <c r="BY791" s="55">
        <f>BR791+BT791+BU791+BV791+BW791+BX791</f>
        <v>660</v>
      </c>
      <c r="BZ791" s="55">
        <f>BS791+BX791</f>
        <v>0</v>
      </c>
      <c r="CA791" s="141"/>
      <c r="CB791" s="141"/>
      <c r="CC791" s="141"/>
      <c r="CD791" s="141"/>
      <c r="CE791" s="141"/>
      <c r="CF791" s="55">
        <f>BY791+CA791+CB791+CC791+CE791</f>
        <v>660</v>
      </c>
      <c r="CG791" s="55">
        <f>BZ791+CE791</f>
        <v>0</v>
      </c>
      <c r="CH791" s="141"/>
      <c r="CI791" s="141"/>
      <c r="CJ791" s="56">
        <v>-15</v>
      </c>
      <c r="CK791" s="56"/>
      <c r="CL791" s="56"/>
      <c r="CM791" s="141"/>
      <c r="CN791" s="141"/>
      <c r="CO791" s="55">
        <f>CF791+CH791+CI791+CJ791+CM791+CN791</f>
        <v>645</v>
      </c>
      <c r="CP791" s="55">
        <f>CG791+CN791</f>
        <v>0</v>
      </c>
      <c r="CQ791" s="55"/>
      <c r="CR791" s="141"/>
      <c r="CS791" s="141"/>
      <c r="CT791" s="141"/>
      <c r="CU791" s="141"/>
      <c r="CV791" s="141"/>
      <c r="CW791" s="55">
        <f>CO791+CQ791+CR791+CS791+CT791+CU791+CV791</f>
        <v>645</v>
      </c>
      <c r="CX791" s="55">
        <f>CP791+CV791</f>
        <v>0</v>
      </c>
      <c r="CY791" s="55"/>
      <c r="CZ791" s="141"/>
      <c r="DA791" s="141"/>
      <c r="DB791" s="141"/>
      <c r="DC791" s="141"/>
      <c r="DD791" s="141"/>
      <c r="DE791" s="55">
        <f>CW791+CY791+CZ791+DA791+DB791+DC791+DD791</f>
        <v>645</v>
      </c>
      <c r="DF791" s="55">
        <f>CX791+DD791</f>
        <v>0</v>
      </c>
    </row>
    <row r="792" spans="1:110" s="19" customFormat="1" ht="83.25" customHeight="1">
      <c r="A792" s="63" t="s">
        <v>500</v>
      </c>
      <c r="B792" s="64" t="s">
        <v>7</v>
      </c>
      <c r="C792" s="64" t="s">
        <v>156</v>
      </c>
      <c r="D792" s="65" t="s">
        <v>499</v>
      </c>
      <c r="E792" s="64"/>
      <c r="F792" s="55"/>
      <c r="G792" s="55"/>
      <c r="H792" s="55"/>
      <c r="I792" s="55"/>
      <c r="J792" s="55"/>
      <c r="K792" s="140"/>
      <c r="L792" s="140"/>
      <c r="M792" s="55"/>
      <c r="N792" s="55"/>
      <c r="O792" s="55"/>
      <c r="P792" s="55"/>
      <c r="Q792" s="55"/>
      <c r="R792" s="141"/>
      <c r="S792" s="141"/>
      <c r="T792" s="55"/>
      <c r="U792" s="55"/>
      <c r="V792" s="141"/>
      <c r="W792" s="141"/>
      <c r="X792" s="55"/>
      <c r="Y792" s="55"/>
      <c r="Z792" s="141"/>
      <c r="AA792" s="55"/>
      <c r="AB792" s="55"/>
      <c r="AC792" s="141"/>
      <c r="AD792" s="141"/>
      <c r="AE792" s="141"/>
      <c r="AF792" s="55"/>
      <c r="AG792" s="141"/>
      <c r="AH792" s="55"/>
      <c r="AI792" s="141"/>
      <c r="AJ792" s="141"/>
      <c r="AK792" s="55"/>
      <c r="AL792" s="55"/>
      <c r="AM792" s="55">
        <f t="shared" ref="AM792:CX792" si="1229">AM793</f>
        <v>3000</v>
      </c>
      <c r="AN792" s="55">
        <f t="shared" si="1229"/>
        <v>3000</v>
      </c>
      <c r="AO792" s="55">
        <f t="shared" si="1229"/>
        <v>0</v>
      </c>
      <c r="AP792" s="55">
        <f t="shared" si="1229"/>
        <v>0</v>
      </c>
      <c r="AQ792" s="55">
        <f t="shared" si="1229"/>
        <v>3000</v>
      </c>
      <c r="AR792" s="55">
        <f t="shared" si="1229"/>
        <v>0</v>
      </c>
      <c r="AS792" s="55">
        <f t="shared" si="1229"/>
        <v>0</v>
      </c>
      <c r="AT792" s="55">
        <f t="shared" si="1229"/>
        <v>3000</v>
      </c>
      <c r="AU792" s="55">
        <f t="shared" si="1229"/>
        <v>0</v>
      </c>
      <c r="AV792" s="55">
        <f t="shared" si="1229"/>
        <v>0</v>
      </c>
      <c r="AW792" s="55">
        <f t="shared" si="1229"/>
        <v>0</v>
      </c>
      <c r="AX792" s="55">
        <f t="shared" si="1229"/>
        <v>0</v>
      </c>
      <c r="AY792" s="55">
        <f t="shared" si="1229"/>
        <v>3000</v>
      </c>
      <c r="AZ792" s="55">
        <f t="shared" si="1229"/>
        <v>0</v>
      </c>
      <c r="BA792" s="55">
        <f t="shared" si="1229"/>
        <v>0</v>
      </c>
      <c r="BB792" s="55">
        <f t="shared" si="1229"/>
        <v>0</v>
      </c>
      <c r="BC792" s="55">
        <f t="shared" si="1229"/>
        <v>0</v>
      </c>
      <c r="BD792" s="55">
        <f t="shared" si="1229"/>
        <v>0</v>
      </c>
      <c r="BE792" s="55">
        <f t="shared" si="1229"/>
        <v>3000</v>
      </c>
      <c r="BF792" s="55">
        <f t="shared" si="1229"/>
        <v>0</v>
      </c>
      <c r="BG792" s="55">
        <f t="shared" si="1229"/>
        <v>336</v>
      </c>
      <c r="BH792" s="55">
        <f t="shared" si="1229"/>
        <v>0</v>
      </c>
      <c r="BI792" s="55">
        <f t="shared" si="1229"/>
        <v>0</v>
      </c>
      <c r="BJ792" s="55">
        <f t="shared" si="1229"/>
        <v>0</v>
      </c>
      <c r="BK792" s="55">
        <f t="shared" si="1229"/>
        <v>0</v>
      </c>
      <c r="BL792" s="55">
        <f t="shared" si="1229"/>
        <v>3336</v>
      </c>
      <c r="BM792" s="55">
        <f t="shared" si="1229"/>
        <v>0</v>
      </c>
      <c r="BN792" s="55">
        <f t="shared" si="1229"/>
        <v>0</v>
      </c>
      <c r="BO792" s="55">
        <f t="shared" si="1229"/>
        <v>0</v>
      </c>
      <c r="BP792" s="55">
        <f t="shared" si="1229"/>
        <v>0</v>
      </c>
      <c r="BQ792" s="55">
        <f t="shared" si="1229"/>
        <v>0</v>
      </c>
      <c r="BR792" s="55">
        <f t="shared" si="1229"/>
        <v>3336</v>
      </c>
      <c r="BS792" s="55">
        <f t="shared" si="1229"/>
        <v>0</v>
      </c>
      <c r="BT792" s="55">
        <f t="shared" si="1229"/>
        <v>-25</v>
      </c>
      <c r="BU792" s="55">
        <f t="shared" si="1229"/>
        <v>0</v>
      </c>
      <c r="BV792" s="55">
        <f t="shared" si="1229"/>
        <v>-12</v>
      </c>
      <c r="BW792" s="55">
        <f t="shared" si="1229"/>
        <v>0</v>
      </c>
      <c r="BX792" s="55">
        <f t="shared" si="1229"/>
        <v>0</v>
      </c>
      <c r="BY792" s="55">
        <f t="shared" si="1229"/>
        <v>3299</v>
      </c>
      <c r="BZ792" s="55">
        <f t="shared" si="1229"/>
        <v>0</v>
      </c>
      <c r="CA792" s="55">
        <f t="shared" si="1229"/>
        <v>-2538</v>
      </c>
      <c r="CB792" s="55">
        <f t="shared" si="1229"/>
        <v>0</v>
      </c>
      <c r="CC792" s="55">
        <f t="shared" si="1229"/>
        <v>0</v>
      </c>
      <c r="CD792" s="55">
        <f t="shared" si="1229"/>
        <v>0</v>
      </c>
      <c r="CE792" s="55">
        <f t="shared" si="1229"/>
        <v>0</v>
      </c>
      <c r="CF792" s="55">
        <f t="shared" si="1229"/>
        <v>761</v>
      </c>
      <c r="CG792" s="55">
        <f t="shared" si="1229"/>
        <v>0</v>
      </c>
      <c r="CH792" s="55">
        <f t="shared" si="1229"/>
        <v>0</v>
      </c>
      <c r="CI792" s="55">
        <f t="shared" si="1229"/>
        <v>0</v>
      </c>
      <c r="CJ792" s="55">
        <f t="shared" si="1229"/>
        <v>-7</v>
      </c>
      <c r="CK792" s="55"/>
      <c r="CL792" s="55"/>
      <c r="CM792" s="55">
        <f t="shared" si="1229"/>
        <v>0</v>
      </c>
      <c r="CN792" s="55">
        <f t="shared" si="1229"/>
        <v>0</v>
      </c>
      <c r="CO792" s="55">
        <f t="shared" si="1229"/>
        <v>754</v>
      </c>
      <c r="CP792" s="55">
        <f t="shared" si="1229"/>
        <v>0</v>
      </c>
      <c r="CQ792" s="55">
        <f t="shared" si="1229"/>
        <v>-4</v>
      </c>
      <c r="CR792" s="55">
        <f t="shared" si="1229"/>
        <v>0</v>
      </c>
      <c r="CS792" s="55">
        <f t="shared" si="1229"/>
        <v>0</v>
      </c>
      <c r="CT792" s="55">
        <f t="shared" si="1229"/>
        <v>0</v>
      </c>
      <c r="CU792" s="55">
        <f t="shared" si="1229"/>
        <v>0</v>
      </c>
      <c r="CV792" s="55">
        <f t="shared" si="1229"/>
        <v>0</v>
      </c>
      <c r="CW792" s="55">
        <f t="shared" si="1229"/>
        <v>750</v>
      </c>
      <c r="CX792" s="55">
        <f t="shared" si="1229"/>
        <v>0</v>
      </c>
      <c r="CY792" s="55">
        <f t="shared" ref="CY792:DF792" si="1230">CY793</f>
        <v>0</v>
      </c>
      <c r="CZ792" s="55">
        <f t="shared" si="1230"/>
        <v>0</v>
      </c>
      <c r="DA792" s="55">
        <f t="shared" si="1230"/>
        <v>0</v>
      </c>
      <c r="DB792" s="55">
        <f t="shared" si="1230"/>
        <v>0</v>
      </c>
      <c r="DC792" s="55">
        <f t="shared" si="1230"/>
        <v>0</v>
      </c>
      <c r="DD792" s="55">
        <f t="shared" si="1230"/>
        <v>0</v>
      </c>
      <c r="DE792" s="55">
        <f t="shared" si="1230"/>
        <v>750</v>
      </c>
      <c r="DF792" s="55">
        <f t="shared" si="1230"/>
        <v>0</v>
      </c>
    </row>
    <row r="793" spans="1:110" s="19" customFormat="1" ht="54" customHeight="1">
      <c r="A793" s="63" t="s">
        <v>144</v>
      </c>
      <c r="B793" s="64" t="s">
        <v>7</v>
      </c>
      <c r="C793" s="64" t="s">
        <v>156</v>
      </c>
      <c r="D793" s="65" t="s">
        <v>499</v>
      </c>
      <c r="E793" s="64" t="s">
        <v>145</v>
      </c>
      <c r="F793" s="55"/>
      <c r="G793" s="55"/>
      <c r="H793" s="55"/>
      <c r="I793" s="55"/>
      <c r="J793" s="55"/>
      <c r="K793" s="140"/>
      <c r="L793" s="140"/>
      <c r="M793" s="55"/>
      <c r="N793" s="55"/>
      <c r="O793" s="55"/>
      <c r="P793" s="55"/>
      <c r="Q793" s="55"/>
      <c r="R793" s="141"/>
      <c r="S793" s="141"/>
      <c r="T793" s="55"/>
      <c r="U793" s="55"/>
      <c r="V793" s="141"/>
      <c r="W793" s="141"/>
      <c r="X793" s="55"/>
      <c r="Y793" s="55"/>
      <c r="Z793" s="141"/>
      <c r="AA793" s="55"/>
      <c r="AB793" s="55"/>
      <c r="AC793" s="141"/>
      <c r="AD793" s="141"/>
      <c r="AE793" s="141"/>
      <c r="AF793" s="55"/>
      <c r="AG793" s="141"/>
      <c r="AH793" s="55"/>
      <c r="AI793" s="141"/>
      <c r="AJ793" s="141"/>
      <c r="AK793" s="55"/>
      <c r="AL793" s="55"/>
      <c r="AM793" s="55">
        <f>AN793-AK793</f>
        <v>3000</v>
      </c>
      <c r="AN793" s="55">
        <f>2624+130+246</f>
        <v>3000</v>
      </c>
      <c r="AO793" s="141"/>
      <c r="AP793" s="141"/>
      <c r="AQ793" s="55">
        <f>AN793+AP793</f>
        <v>3000</v>
      </c>
      <c r="AR793" s="55">
        <f>AO793</f>
        <v>0</v>
      </c>
      <c r="AS793" s="141"/>
      <c r="AT793" s="55">
        <f>AQ793+AS793</f>
        <v>3000</v>
      </c>
      <c r="AU793" s="56">
        <f>AR793</f>
        <v>0</v>
      </c>
      <c r="AV793" s="141"/>
      <c r="AW793" s="141"/>
      <c r="AX793" s="141"/>
      <c r="AY793" s="55">
        <f>AT793+AV793+AW793+AX793</f>
        <v>3000</v>
      </c>
      <c r="AZ793" s="55">
        <f>AU793+AX793</f>
        <v>0</v>
      </c>
      <c r="BA793" s="141"/>
      <c r="BB793" s="141"/>
      <c r="BC793" s="141"/>
      <c r="BD793" s="141"/>
      <c r="BE793" s="55">
        <f>AY793+BA793+BB793+BC793+BD793</f>
        <v>3000</v>
      </c>
      <c r="BF793" s="55">
        <f>AZ793+BD793</f>
        <v>0</v>
      </c>
      <c r="BG793" s="55">
        <v>336</v>
      </c>
      <c r="BH793" s="55"/>
      <c r="BI793" s="142"/>
      <c r="BJ793" s="142"/>
      <c r="BK793" s="142"/>
      <c r="BL793" s="55">
        <f>BE793+BG793+BH793+BI793+BJ793+BK793</f>
        <v>3336</v>
      </c>
      <c r="BM793" s="55">
        <f>BF793+BK793</f>
        <v>0</v>
      </c>
      <c r="BN793" s="141"/>
      <c r="BO793" s="141"/>
      <c r="BP793" s="141"/>
      <c r="BQ793" s="141"/>
      <c r="BR793" s="55">
        <f>BL793+BN793+BO793+BP793+BQ793</f>
        <v>3336</v>
      </c>
      <c r="BS793" s="55">
        <f>BM793+BQ793</f>
        <v>0</v>
      </c>
      <c r="BT793" s="55">
        <v>-25</v>
      </c>
      <c r="BU793" s="140"/>
      <c r="BV793" s="55">
        <v>-12</v>
      </c>
      <c r="BW793" s="140"/>
      <c r="BX793" s="140"/>
      <c r="BY793" s="55">
        <f>BR793+BT793+BU793+BV793+BW793+BX793</f>
        <v>3299</v>
      </c>
      <c r="BZ793" s="55">
        <f>BS793+BX793</f>
        <v>0</v>
      </c>
      <c r="CA793" s="55">
        <f>86-2624</f>
        <v>-2538</v>
      </c>
      <c r="CB793" s="141"/>
      <c r="CC793" s="141"/>
      <c r="CD793" s="141"/>
      <c r="CE793" s="141"/>
      <c r="CF793" s="55">
        <f>BY793+CA793+CB793+CC793+CE793</f>
        <v>761</v>
      </c>
      <c r="CG793" s="55">
        <f>BZ793+CE793</f>
        <v>0</v>
      </c>
      <c r="CH793" s="141"/>
      <c r="CI793" s="141"/>
      <c r="CJ793" s="56">
        <v>-7</v>
      </c>
      <c r="CK793" s="56"/>
      <c r="CL793" s="56"/>
      <c r="CM793" s="141"/>
      <c r="CN793" s="141"/>
      <c r="CO793" s="55">
        <f>CF793+CH793+CI793+CJ793+CM793+CN793</f>
        <v>754</v>
      </c>
      <c r="CP793" s="55">
        <f>CG793+CN793</f>
        <v>0</v>
      </c>
      <c r="CQ793" s="55">
        <v>-4</v>
      </c>
      <c r="CR793" s="141"/>
      <c r="CS793" s="56"/>
      <c r="CT793" s="141"/>
      <c r="CU793" s="141"/>
      <c r="CV793" s="141"/>
      <c r="CW793" s="55">
        <f>CO793+CQ793+CR793+CS793+CT793+CU793+CV793</f>
        <v>750</v>
      </c>
      <c r="CX793" s="55">
        <f>CP793+CV793</f>
        <v>0</v>
      </c>
      <c r="CY793" s="55"/>
      <c r="CZ793" s="141"/>
      <c r="DA793" s="141"/>
      <c r="DB793" s="141"/>
      <c r="DC793" s="141"/>
      <c r="DD793" s="141"/>
      <c r="DE793" s="55">
        <f>CW793+CY793+CZ793+DA793+DB793+DC793+DD793</f>
        <v>750</v>
      </c>
      <c r="DF793" s="55">
        <f>CX793+DD793</f>
        <v>0</v>
      </c>
    </row>
    <row r="794" spans="1:110" s="19" customFormat="1" ht="54" customHeight="1">
      <c r="A794" s="63" t="s">
        <v>452</v>
      </c>
      <c r="B794" s="64" t="s">
        <v>7</v>
      </c>
      <c r="C794" s="64" t="s">
        <v>156</v>
      </c>
      <c r="D794" s="65" t="s">
        <v>433</v>
      </c>
      <c r="E794" s="64"/>
      <c r="F794" s="55"/>
      <c r="G794" s="55"/>
      <c r="H794" s="55"/>
      <c r="I794" s="55"/>
      <c r="J794" s="55"/>
      <c r="K794" s="140"/>
      <c r="L794" s="140"/>
      <c r="M794" s="55"/>
      <c r="N794" s="55"/>
      <c r="O794" s="55"/>
      <c r="P794" s="55"/>
      <c r="Q794" s="55"/>
      <c r="R794" s="141"/>
      <c r="S794" s="141"/>
      <c r="T794" s="55"/>
      <c r="U794" s="55"/>
      <c r="V794" s="141"/>
      <c r="W794" s="141"/>
      <c r="X794" s="55"/>
      <c r="Y794" s="55"/>
      <c r="Z794" s="141"/>
      <c r="AA794" s="55"/>
      <c r="AB794" s="55"/>
      <c r="AC794" s="141"/>
      <c r="AD794" s="141"/>
      <c r="AE794" s="141"/>
      <c r="AF794" s="55"/>
      <c r="AG794" s="141"/>
      <c r="AH794" s="55"/>
      <c r="AI794" s="141"/>
      <c r="AJ794" s="141"/>
      <c r="AK794" s="55"/>
      <c r="AL794" s="55"/>
      <c r="AM794" s="55"/>
      <c r="AN794" s="55"/>
      <c r="AO794" s="141"/>
      <c r="AP794" s="141"/>
      <c r="AQ794" s="55"/>
      <c r="AR794" s="55"/>
      <c r="AS794" s="141"/>
      <c r="AT794" s="55"/>
      <c r="AU794" s="56"/>
      <c r="AV794" s="141"/>
      <c r="AW794" s="141"/>
      <c r="AX794" s="141"/>
      <c r="AY794" s="55"/>
      <c r="AZ794" s="55"/>
      <c r="BA794" s="141"/>
      <c r="BB794" s="141"/>
      <c r="BC794" s="141"/>
      <c r="BD794" s="141"/>
      <c r="BE794" s="55"/>
      <c r="BF794" s="55"/>
      <c r="BG794" s="55"/>
      <c r="BH794" s="55"/>
      <c r="BI794" s="142"/>
      <c r="BJ794" s="142"/>
      <c r="BK794" s="142"/>
      <c r="BL794" s="55"/>
      <c r="BM794" s="55"/>
      <c r="BN794" s="141"/>
      <c r="BO794" s="141"/>
      <c r="BP794" s="141"/>
      <c r="BQ794" s="141"/>
      <c r="BR794" s="55"/>
      <c r="BS794" s="55"/>
      <c r="BT794" s="55">
        <f t="shared" ref="BT794:DF794" si="1231">BT795</f>
        <v>0</v>
      </c>
      <c r="BU794" s="55">
        <f t="shared" si="1231"/>
        <v>202</v>
      </c>
      <c r="BV794" s="55">
        <f t="shared" si="1231"/>
        <v>0</v>
      </c>
      <c r="BW794" s="140">
        <f t="shared" si="1231"/>
        <v>0</v>
      </c>
      <c r="BX794" s="140">
        <f t="shared" si="1231"/>
        <v>0</v>
      </c>
      <c r="BY794" s="55">
        <f t="shared" si="1231"/>
        <v>202</v>
      </c>
      <c r="BZ794" s="55">
        <f t="shared" si="1231"/>
        <v>0</v>
      </c>
      <c r="CA794" s="55">
        <f t="shared" si="1231"/>
        <v>0</v>
      </c>
      <c r="CB794" s="55">
        <f t="shared" si="1231"/>
        <v>0</v>
      </c>
      <c r="CC794" s="55">
        <f t="shared" si="1231"/>
        <v>0</v>
      </c>
      <c r="CD794" s="55">
        <f t="shared" si="1231"/>
        <v>0</v>
      </c>
      <c r="CE794" s="55">
        <f t="shared" si="1231"/>
        <v>0</v>
      </c>
      <c r="CF794" s="55">
        <f t="shared" si="1231"/>
        <v>202</v>
      </c>
      <c r="CG794" s="55">
        <f t="shared" si="1231"/>
        <v>0</v>
      </c>
      <c r="CH794" s="55">
        <f t="shared" si="1231"/>
        <v>0</v>
      </c>
      <c r="CI794" s="55">
        <f t="shared" si="1231"/>
        <v>0</v>
      </c>
      <c r="CJ794" s="55">
        <f t="shared" si="1231"/>
        <v>0</v>
      </c>
      <c r="CK794" s="55"/>
      <c r="CL794" s="55"/>
      <c r="CM794" s="55">
        <f t="shared" si="1231"/>
        <v>0</v>
      </c>
      <c r="CN794" s="55">
        <f t="shared" si="1231"/>
        <v>0</v>
      </c>
      <c r="CO794" s="55">
        <f t="shared" si="1231"/>
        <v>202</v>
      </c>
      <c r="CP794" s="55">
        <f t="shared" si="1231"/>
        <v>0</v>
      </c>
      <c r="CQ794" s="55">
        <f t="shared" si="1231"/>
        <v>0</v>
      </c>
      <c r="CR794" s="55">
        <f t="shared" si="1231"/>
        <v>0</v>
      </c>
      <c r="CS794" s="55">
        <f t="shared" si="1231"/>
        <v>0</v>
      </c>
      <c r="CT794" s="55">
        <f t="shared" si="1231"/>
        <v>0</v>
      </c>
      <c r="CU794" s="55">
        <f t="shared" si="1231"/>
        <v>0</v>
      </c>
      <c r="CV794" s="55">
        <f t="shared" si="1231"/>
        <v>0</v>
      </c>
      <c r="CW794" s="55">
        <f t="shared" si="1231"/>
        <v>202</v>
      </c>
      <c r="CX794" s="55">
        <f t="shared" si="1231"/>
        <v>0</v>
      </c>
      <c r="CY794" s="55">
        <f t="shared" si="1231"/>
        <v>0</v>
      </c>
      <c r="CZ794" s="55">
        <f t="shared" si="1231"/>
        <v>0</v>
      </c>
      <c r="DA794" s="55">
        <f t="shared" si="1231"/>
        <v>0</v>
      </c>
      <c r="DB794" s="55">
        <f t="shared" si="1231"/>
        <v>0</v>
      </c>
      <c r="DC794" s="55">
        <f t="shared" si="1231"/>
        <v>0</v>
      </c>
      <c r="DD794" s="55">
        <f t="shared" si="1231"/>
        <v>0</v>
      </c>
      <c r="DE794" s="55">
        <f t="shared" si="1231"/>
        <v>202</v>
      </c>
      <c r="DF794" s="55">
        <f t="shared" si="1231"/>
        <v>0</v>
      </c>
    </row>
    <row r="795" spans="1:110" s="19" customFormat="1" ht="57.75" customHeight="1">
      <c r="A795" s="63" t="s">
        <v>144</v>
      </c>
      <c r="B795" s="64" t="s">
        <v>7</v>
      </c>
      <c r="C795" s="64" t="s">
        <v>156</v>
      </c>
      <c r="D795" s="65" t="s">
        <v>433</v>
      </c>
      <c r="E795" s="64" t="s">
        <v>145</v>
      </c>
      <c r="F795" s="55"/>
      <c r="G795" s="55"/>
      <c r="H795" s="55"/>
      <c r="I795" s="55"/>
      <c r="J795" s="55"/>
      <c r="K795" s="140"/>
      <c r="L795" s="140"/>
      <c r="M795" s="55"/>
      <c r="N795" s="55"/>
      <c r="O795" s="55"/>
      <c r="P795" s="55"/>
      <c r="Q795" s="55"/>
      <c r="R795" s="141"/>
      <c r="S795" s="141"/>
      <c r="T795" s="55"/>
      <c r="U795" s="55"/>
      <c r="V795" s="141"/>
      <c r="W795" s="141"/>
      <c r="X795" s="55"/>
      <c r="Y795" s="55"/>
      <c r="Z795" s="141"/>
      <c r="AA795" s="55"/>
      <c r="AB795" s="55"/>
      <c r="AC795" s="141"/>
      <c r="AD795" s="141"/>
      <c r="AE795" s="141"/>
      <c r="AF795" s="55"/>
      <c r="AG795" s="141"/>
      <c r="AH795" s="55"/>
      <c r="AI795" s="141"/>
      <c r="AJ795" s="141"/>
      <c r="AK795" s="55"/>
      <c r="AL795" s="55"/>
      <c r="AM795" s="55"/>
      <c r="AN795" s="55"/>
      <c r="AO795" s="141"/>
      <c r="AP795" s="141"/>
      <c r="AQ795" s="55"/>
      <c r="AR795" s="55"/>
      <c r="AS795" s="141"/>
      <c r="AT795" s="55"/>
      <c r="AU795" s="56"/>
      <c r="AV795" s="141"/>
      <c r="AW795" s="141"/>
      <c r="AX795" s="141"/>
      <c r="AY795" s="55"/>
      <c r="AZ795" s="55"/>
      <c r="BA795" s="141"/>
      <c r="BB795" s="141"/>
      <c r="BC795" s="141"/>
      <c r="BD795" s="141"/>
      <c r="BE795" s="55"/>
      <c r="BF795" s="55"/>
      <c r="BG795" s="55"/>
      <c r="BH795" s="55"/>
      <c r="BI795" s="142"/>
      <c r="BJ795" s="142"/>
      <c r="BK795" s="142"/>
      <c r="BL795" s="55"/>
      <c r="BM795" s="55"/>
      <c r="BN795" s="141"/>
      <c r="BO795" s="141"/>
      <c r="BP795" s="141"/>
      <c r="BQ795" s="141"/>
      <c r="BR795" s="55"/>
      <c r="BS795" s="55"/>
      <c r="BT795" s="55"/>
      <c r="BU795" s="55">
        <v>202</v>
      </c>
      <c r="BV795" s="55"/>
      <c r="BW795" s="140"/>
      <c r="BX795" s="140"/>
      <c r="BY795" s="55">
        <f>BR795+BT795+BU795+BV795+BW795+BX795</f>
        <v>202</v>
      </c>
      <c r="BZ795" s="55">
        <f>BS795+BX795</f>
        <v>0</v>
      </c>
      <c r="CA795" s="141"/>
      <c r="CB795" s="141"/>
      <c r="CC795" s="141"/>
      <c r="CD795" s="141"/>
      <c r="CE795" s="141"/>
      <c r="CF795" s="55">
        <f>BY795+CA795+CB795+CC795+CE795</f>
        <v>202</v>
      </c>
      <c r="CG795" s="55">
        <f>BZ795+CE795</f>
        <v>0</v>
      </c>
      <c r="CH795" s="141"/>
      <c r="CI795" s="141"/>
      <c r="CJ795" s="141"/>
      <c r="CK795" s="141"/>
      <c r="CL795" s="141"/>
      <c r="CM795" s="141"/>
      <c r="CN795" s="141"/>
      <c r="CO795" s="55">
        <f>CF795+CH795+CI795+CJ795+CM795+CN795</f>
        <v>202</v>
      </c>
      <c r="CP795" s="55">
        <f>CG795+CN795</f>
        <v>0</v>
      </c>
      <c r="CQ795" s="55"/>
      <c r="CR795" s="141"/>
      <c r="CS795" s="141"/>
      <c r="CT795" s="141"/>
      <c r="CU795" s="141"/>
      <c r="CV795" s="141"/>
      <c r="CW795" s="55">
        <f>CO795+CQ795+CR795+CS795+CT795+CU795+CV795</f>
        <v>202</v>
      </c>
      <c r="CX795" s="55">
        <f>CP795+CV795</f>
        <v>0</v>
      </c>
      <c r="CY795" s="55"/>
      <c r="CZ795" s="141"/>
      <c r="DA795" s="141"/>
      <c r="DB795" s="141"/>
      <c r="DC795" s="141"/>
      <c r="DD795" s="141"/>
      <c r="DE795" s="55">
        <f>CW795+CY795+CZ795+DA795+DB795+DC795+DD795</f>
        <v>202</v>
      </c>
      <c r="DF795" s="55">
        <f>CX795+DD795</f>
        <v>0</v>
      </c>
    </row>
    <row r="796" spans="1:110" s="19" customFormat="1" ht="20.25" customHeight="1">
      <c r="A796" s="63"/>
      <c r="B796" s="64"/>
      <c r="C796" s="64"/>
      <c r="D796" s="65"/>
      <c r="E796" s="64"/>
      <c r="F796" s="55"/>
      <c r="G796" s="55"/>
      <c r="H796" s="55"/>
      <c r="I796" s="55"/>
      <c r="J796" s="55"/>
      <c r="K796" s="140"/>
      <c r="L796" s="140"/>
      <c r="M796" s="55"/>
      <c r="N796" s="55"/>
      <c r="O796" s="55"/>
      <c r="P796" s="55"/>
      <c r="Q796" s="55"/>
      <c r="R796" s="141"/>
      <c r="S796" s="141"/>
      <c r="T796" s="55"/>
      <c r="U796" s="55"/>
      <c r="V796" s="141"/>
      <c r="W796" s="141"/>
      <c r="X796" s="55"/>
      <c r="Y796" s="55"/>
      <c r="Z796" s="141"/>
      <c r="AA796" s="55"/>
      <c r="AB796" s="55"/>
      <c r="AC796" s="141"/>
      <c r="AD796" s="141"/>
      <c r="AE796" s="141"/>
      <c r="AF796" s="55"/>
      <c r="AG796" s="141"/>
      <c r="AH796" s="55"/>
      <c r="AI796" s="141"/>
      <c r="AJ796" s="141"/>
      <c r="AK796" s="55"/>
      <c r="AL796" s="55"/>
      <c r="AM796" s="55"/>
      <c r="AN796" s="56"/>
      <c r="AO796" s="141"/>
      <c r="AP796" s="141"/>
      <c r="AQ796" s="141"/>
      <c r="AR796" s="141"/>
      <c r="AS796" s="141"/>
      <c r="AT796" s="141"/>
      <c r="AU796" s="141"/>
      <c r="AV796" s="141"/>
      <c r="AW796" s="141"/>
      <c r="AX796" s="141"/>
      <c r="AY796" s="141"/>
      <c r="AZ796" s="141"/>
      <c r="BA796" s="141"/>
      <c r="BB796" s="141"/>
      <c r="BC796" s="141"/>
      <c r="BD796" s="141"/>
      <c r="BE796" s="141"/>
      <c r="BF796" s="141"/>
      <c r="BG796" s="142"/>
      <c r="BH796" s="142"/>
      <c r="BI796" s="142"/>
      <c r="BJ796" s="142"/>
      <c r="BK796" s="142"/>
      <c r="BL796" s="142"/>
      <c r="BM796" s="142"/>
      <c r="BN796" s="141"/>
      <c r="BO796" s="141"/>
      <c r="BP796" s="141"/>
      <c r="BQ796" s="141"/>
      <c r="BR796" s="141"/>
      <c r="BS796" s="141"/>
      <c r="BT796" s="140"/>
      <c r="BU796" s="140"/>
      <c r="BV796" s="140"/>
      <c r="BW796" s="140"/>
      <c r="BX796" s="140"/>
      <c r="BY796" s="140"/>
      <c r="BZ796" s="140"/>
      <c r="CA796" s="141"/>
      <c r="CB796" s="141"/>
      <c r="CC796" s="141"/>
      <c r="CD796" s="141"/>
      <c r="CE796" s="141"/>
      <c r="CF796" s="141"/>
      <c r="CG796" s="141"/>
      <c r="CH796" s="141"/>
      <c r="CI796" s="141"/>
      <c r="CJ796" s="141"/>
      <c r="CK796" s="141"/>
      <c r="CL796" s="141"/>
      <c r="CM796" s="141"/>
      <c r="CN796" s="141"/>
      <c r="CO796" s="141"/>
      <c r="CP796" s="141"/>
      <c r="CQ796" s="141"/>
      <c r="CR796" s="141"/>
      <c r="CS796" s="141"/>
      <c r="CT796" s="141"/>
      <c r="CU796" s="141"/>
      <c r="CV796" s="141"/>
      <c r="CW796" s="141"/>
      <c r="CX796" s="141"/>
      <c r="CY796" s="141"/>
      <c r="CZ796" s="141"/>
      <c r="DA796" s="141"/>
      <c r="DB796" s="141"/>
      <c r="DC796" s="141"/>
      <c r="DD796" s="141"/>
      <c r="DE796" s="141"/>
      <c r="DF796" s="141"/>
    </row>
    <row r="797" spans="1:110" s="19" customFormat="1" ht="42.75" customHeight="1">
      <c r="A797" s="42" t="s">
        <v>449</v>
      </c>
      <c r="B797" s="43" t="s">
        <v>450</v>
      </c>
      <c r="C797" s="43"/>
      <c r="D797" s="146"/>
      <c r="E797" s="43"/>
      <c r="F797" s="45"/>
      <c r="G797" s="45"/>
      <c r="H797" s="45"/>
      <c r="I797" s="45"/>
      <c r="J797" s="45"/>
      <c r="K797" s="147"/>
      <c r="L797" s="147"/>
      <c r="M797" s="45"/>
      <c r="N797" s="45"/>
      <c r="O797" s="45"/>
      <c r="P797" s="45"/>
      <c r="Q797" s="45"/>
      <c r="R797" s="148"/>
      <c r="S797" s="148"/>
      <c r="T797" s="45"/>
      <c r="U797" s="45"/>
      <c r="V797" s="148"/>
      <c r="W797" s="148"/>
      <c r="X797" s="45"/>
      <c r="Y797" s="45"/>
      <c r="Z797" s="148"/>
      <c r="AA797" s="45"/>
      <c r="AB797" s="45"/>
      <c r="AC797" s="148"/>
      <c r="AD797" s="148"/>
      <c r="AE797" s="148"/>
      <c r="AF797" s="45"/>
      <c r="AG797" s="148"/>
      <c r="AH797" s="45"/>
      <c r="AI797" s="148"/>
      <c r="AJ797" s="148"/>
      <c r="AK797" s="45"/>
      <c r="AL797" s="45"/>
      <c r="AM797" s="45">
        <f t="shared" ref="AM797:AR797" si="1232">AM799+AM813+AM817</f>
        <v>107714</v>
      </c>
      <c r="AN797" s="45">
        <f t="shared" si="1232"/>
        <v>107714</v>
      </c>
      <c r="AO797" s="45">
        <f t="shared" si="1232"/>
        <v>52760</v>
      </c>
      <c r="AP797" s="45">
        <f t="shared" si="1232"/>
        <v>0</v>
      </c>
      <c r="AQ797" s="45">
        <f t="shared" si="1232"/>
        <v>107714</v>
      </c>
      <c r="AR797" s="45">
        <f t="shared" si="1232"/>
        <v>52760</v>
      </c>
      <c r="AS797" s="45">
        <f t="shared" ref="AS797:BM797" si="1233">AS799+AS813+AS817</f>
        <v>0</v>
      </c>
      <c r="AT797" s="45">
        <f t="shared" si="1233"/>
        <v>107714</v>
      </c>
      <c r="AU797" s="45">
        <f t="shared" si="1233"/>
        <v>52760</v>
      </c>
      <c r="AV797" s="45">
        <f t="shared" si="1233"/>
        <v>4451</v>
      </c>
      <c r="AW797" s="45">
        <f t="shared" si="1233"/>
        <v>0</v>
      </c>
      <c r="AX797" s="45">
        <f t="shared" si="1233"/>
        <v>0</v>
      </c>
      <c r="AY797" s="45">
        <f t="shared" si="1233"/>
        <v>112165</v>
      </c>
      <c r="AZ797" s="45">
        <f t="shared" si="1233"/>
        <v>52760</v>
      </c>
      <c r="BA797" s="45">
        <f t="shared" si="1233"/>
        <v>0</v>
      </c>
      <c r="BB797" s="45">
        <f t="shared" si="1233"/>
        <v>389</v>
      </c>
      <c r="BC797" s="45">
        <f t="shared" si="1233"/>
        <v>956</v>
      </c>
      <c r="BD797" s="45">
        <f t="shared" si="1233"/>
        <v>0</v>
      </c>
      <c r="BE797" s="45">
        <f t="shared" si="1233"/>
        <v>113510</v>
      </c>
      <c r="BF797" s="45">
        <f t="shared" si="1233"/>
        <v>52760</v>
      </c>
      <c r="BG797" s="45">
        <f t="shared" si="1233"/>
        <v>0</v>
      </c>
      <c r="BH797" s="45">
        <f t="shared" si="1233"/>
        <v>-24</v>
      </c>
      <c r="BI797" s="45">
        <f t="shared" si="1233"/>
        <v>0</v>
      </c>
      <c r="BJ797" s="45">
        <f t="shared" si="1233"/>
        <v>0</v>
      </c>
      <c r="BK797" s="45">
        <f t="shared" si="1233"/>
        <v>0</v>
      </c>
      <c r="BL797" s="45">
        <f t="shared" si="1233"/>
        <v>113486</v>
      </c>
      <c r="BM797" s="45">
        <f t="shared" si="1233"/>
        <v>52760</v>
      </c>
      <c r="BN797" s="45">
        <f t="shared" ref="BN797:BS797" si="1234">BN799+BN813+BN817</f>
        <v>-750</v>
      </c>
      <c r="BO797" s="45">
        <f t="shared" si="1234"/>
        <v>0</v>
      </c>
      <c r="BP797" s="45">
        <f t="shared" si="1234"/>
        <v>675</v>
      </c>
      <c r="BQ797" s="45">
        <f t="shared" si="1234"/>
        <v>-622</v>
      </c>
      <c r="BR797" s="45">
        <f t="shared" si="1234"/>
        <v>112789</v>
      </c>
      <c r="BS797" s="45">
        <f t="shared" si="1234"/>
        <v>52138</v>
      </c>
      <c r="BT797" s="45">
        <f t="shared" ref="BT797:BZ797" si="1235">BT799+BT813+BT817</f>
        <v>-322</v>
      </c>
      <c r="BU797" s="45">
        <f>BU799+BU813+BU817</f>
        <v>0</v>
      </c>
      <c r="BV797" s="45">
        <f>BV799+BV813+BV817</f>
        <v>0</v>
      </c>
      <c r="BW797" s="45">
        <f>BW799+BW813+BW817</f>
        <v>1853</v>
      </c>
      <c r="BX797" s="45">
        <f>BX799+BX813+BX817</f>
        <v>0</v>
      </c>
      <c r="BY797" s="45">
        <f t="shared" si="1235"/>
        <v>114320</v>
      </c>
      <c r="BZ797" s="45">
        <f t="shared" si="1235"/>
        <v>52138</v>
      </c>
      <c r="CA797" s="45">
        <f t="shared" ref="CA797:CG797" si="1236">CA799+CA813+CA817</f>
        <v>24500</v>
      </c>
      <c r="CB797" s="45">
        <f t="shared" si="1236"/>
        <v>0</v>
      </c>
      <c r="CC797" s="45">
        <f t="shared" si="1236"/>
        <v>0</v>
      </c>
      <c r="CD797" s="45">
        <f>CD799+CD813+CD817</f>
        <v>0</v>
      </c>
      <c r="CE797" s="45">
        <f t="shared" si="1236"/>
        <v>0</v>
      </c>
      <c r="CF797" s="45">
        <f t="shared" si="1236"/>
        <v>138820</v>
      </c>
      <c r="CG797" s="45">
        <f t="shared" si="1236"/>
        <v>52138</v>
      </c>
      <c r="CH797" s="45">
        <f t="shared" ref="CH797:CP797" si="1237">CH799+CH813+CH817</f>
        <v>0</v>
      </c>
      <c r="CI797" s="45">
        <f t="shared" si="1237"/>
        <v>0</v>
      </c>
      <c r="CJ797" s="45">
        <f t="shared" si="1237"/>
        <v>-13671</v>
      </c>
      <c r="CK797" s="45">
        <f t="shared" si="1237"/>
        <v>-200</v>
      </c>
      <c r="CL797" s="45">
        <f t="shared" si="1237"/>
        <v>-9</v>
      </c>
      <c r="CM797" s="45">
        <f t="shared" si="1237"/>
        <v>0</v>
      </c>
      <c r="CN797" s="45">
        <f t="shared" si="1237"/>
        <v>0</v>
      </c>
      <c r="CO797" s="45">
        <f t="shared" si="1237"/>
        <v>124940</v>
      </c>
      <c r="CP797" s="45">
        <f t="shared" si="1237"/>
        <v>52138</v>
      </c>
      <c r="CQ797" s="45">
        <f t="shared" ref="CQ797:CX797" si="1238">CQ799+CQ813+CQ817</f>
        <v>-29788</v>
      </c>
      <c r="CR797" s="45">
        <f t="shared" si="1238"/>
        <v>0</v>
      </c>
      <c r="CS797" s="45">
        <f t="shared" si="1238"/>
        <v>0</v>
      </c>
      <c r="CT797" s="45">
        <f t="shared" si="1238"/>
        <v>0</v>
      </c>
      <c r="CU797" s="45">
        <f t="shared" si="1238"/>
        <v>0</v>
      </c>
      <c r="CV797" s="45">
        <f t="shared" si="1238"/>
        <v>-10512</v>
      </c>
      <c r="CW797" s="45">
        <f t="shared" si="1238"/>
        <v>84640</v>
      </c>
      <c r="CX797" s="45">
        <f t="shared" si="1238"/>
        <v>41626</v>
      </c>
      <c r="CY797" s="45">
        <f t="shared" ref="CY797:DF797" si="1239">CY799+CY813+CY817</f>
        <v>0</v>
      </c>
      <c r="CZ797" s="45">
        <f t="shared" si="1239"/>
        <v>0</v>
      </c>
      <c r="DA797" s="45">
        <f t="shared" si="1239"/>
        <v>0</v>
      </c>
      <c r="DB797" s="45">
        <f t="shared" si="1239"/>
        <v>0</v>
      </c>
      <c r="DC797" s="45">
        <f t="shared" si="1239"/>
        <v>0</v>
      </c>
      <c r="DD797" s="45">
        <f t="shared" si="1239"/>
        <v>0</v>
      </c>
      <c r="DE797" s="45">
        <f t="shared" si="1239"/>
        <v>84640</v>
      </c>
      <c r="DF797" s="45">
        <f t="shared" si="1239"/>
        <v>41626</v>
      </c>
    </row>
    <row r="798" spans="1:110" s="19" customFormat="1" ht="16.5" customHeight="1">
      <c r="A798" s="42"/>
      <c r="B798" s="43"/>
      <c r="C798" s="43"/>
      <c r="D798" s="146"/>
      <c r="E798" s="43"/>
      <c r="F798" s="45"/>
      <c r="G798" s="45"/>
      <c r="H798" s="45"/>
      <c r="I798" s="45"/>
      <c r="J798" s="45"/>
      <c r="K798" s="147"/>
      <c r="L798" s="147"/>
      <c r="M798" s="45"/>
      <c r="N798" s="45"/>
      <c r="O798" s="45"/>
      <c r="P798" s="45"/>
      <c r="Q798" s="45"/>
      <c r="R798" s="148"/>
      <c r="S798" s="148"/>
      <c r="T798" s="45"/>
      <c r="U798" s="45"/>
      <c r="V798" s="148"/>
      <c r="W798" s="148"/>
      <c r="X798" s="45"/>
      <c r="Y798" s="45"/>
      <c r="Z798" s="148"/>
      <c r="AA798" s="45"/>
      <c r="AB798" s="45"/>
      <c r="AC798" s="148"/>
      <c r="AD798" s="148"/>
      <c r="AE798" s="148"/>
      <c r="AF798" s="45"/>
      <c r="AG798" s="148"/>
      <c r="AH798" s="45"/>
      <c r="AI798" s="148"/>
      <c r="AJ798" s="148"/>
      <c r="AK798" s="45"/>
      <c r="AL798" s="45"/>
      <c r="AM798" s="45"/>
      <c r="AN798" s="149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1"/>
      <c r="BB798" s="141"/>
      <c r="BC798" s="141"/>
      <c r="BD798" s="141"/>
      <c r="BE798" s="141"/>
      <c r="BF798" s="141"/>
      <c r="BG798" s="142"/>
      <c r="BH798" s="142"/>
      <c r="BI798" s="142"/>
      <c r="BJ798" s="142"/>
      <c r="BK798" s="142"/>
      <c r="BL798" s="142"/>
      <c r="BM798" s="142"/>
      <c r="BN798" s="142"/>
      <c r="BO798" s="142"/>
      <c r="BP798" s="142"/>
      <c r="BQ798" s="142"/>
      <c r="BR798" s="142"/>
      <c r="BS798" s="142"/>
      <c r="BT798" s="140"/>
      <c r="BU798" s="140"/>
      <c r="BV798" s="140"/>
      <c r="BW798" s="140"/>
      <c r="BX798" s="140"/>
      <c r="BY798" s="140"/>
      <c r="BZ798" s="140"/>
      <c r="CA798" s="140"/>
      <c r="CB798" s="140"/>
      <c r="CC798" s="140"/>
      <c r="CD798" s="140"/>
      <c r="CE798" s="140"/>
      <c r="CF798" s="140"/>
      <c r="CG798" s="140"/>
      <c r="CH798" s="140"/>
      <c r="CI798" s="140"/>
      <c r="CJ798" s="140"/>
      <c r="CK798" s="140"/>
      <c r="CL798" s="140"/>
      <c r="CM798" s="140"/>
      <c r="CN798" s="140"/>
      <c r="CO798" s="140"/>
      <c r="CP798" s="140"/>
      <c r="CQ798" s="140"/>
      <c r="CR798" s="140"/>
      <c r="CS798" s="140"/>
      <c r="CT798" s="140"/>
      <c r="CU798" s="140"/>
      <c r="CV798" s="140"/>
      <c r="CW798" s="140"/>
      <c r="CX798" s="140"/>
      <c r="CY798" s="140"/>
      <c r="CZ798" s="140"/>
      <c r="DA798" s="140"/>
      <c r="DB798" s="140"/>
      <c r="DC798" s="140"/>
      <c r="DD798" s="140"/>
      <c r="DE798" s="140"/>
      <c r="DF798" s="140"/>
    </row>
    <row r="799" spans="1:110" s="19" customFormat="1" ht="21" customHeight="1">
      <c r="A799" s="49" t="s">
        <v>464</v>
      </c>
      <c r="B799" s="50" t="s">
        <v>146</v>
      </c>
      <c r="C799" s="50" t="s">
        <v>134</v>
      </c>
      <c r="D799" s="65"/>
      <c r="E799" s="64"/>
      <c r="F799" s="55"/>
      <c r="G799" s="55"/>
      <c r="H799" s="55"/>
      <c r="I799" s="55"/>
      <c r="J799" s="55"/>
      <c r="K799" s="140"/>
      <c r="L799" s="140"/>
      <c r="M799" s="55"/>
      <c r="N799" s="55"/>
      <c r="O799" s="55"/>
      <c r="P799" s="55"/>
      <c r="Q799" s="55"/>
      <c r="R799" s="141"/>
      <c r="S799" s="141"/>
      <c r="T799" s="55"/>
      <c r="U799" s="55"/>
      <c r="V799" s="141"/>
      <c r="W799" s="141"/>
      <c r="X799" s="55"/>
      <c r="Y799" s="55"/>
      <c r="Z799" s="141"/>
      <c r="AA799" s="55"/>
      <c r="AB799" s="55"/>
      <c r="AC799" s="141"/>
      <c r="AD799" s="141"/>
      <c r="AE799" s="141"/>
      <c r="AF799" s="55"/>
      <c r="AG799" s="141"/>
      <c r="AH799" s="55"/>
      <c r="AI799" s="141"/>
      <c r="AJ799" s="141"/>
      <c r="AK799" s="55"/>
      <c r="AL799" s="55"/>
      <c r="AM799" s="52">
        <f t="shared" ref="AM799:AR799" si="1240">AM800+AM807</f>
        <v>103562</v>
      </c>
      <c r="AN799" s="52">
        <f t="shared" si="1240"/>
        <v>103562</v>
      </c>
      <c r="AO799" s="52">
        <f t="shared" si="1240"/>
        <v>52760</v>
      </c>
      <c r="AP799" s="52">
        <f t="shared" si="1240"/>
        <v>0</v>
      </c>
      <c r="AQ799" s="52">
        <f t="shared" si="1240"/>
        <v>103562</v>
      </c>
      <c r="AR799" s="52">
        <f t="shared" si="1240"/>
        <v>52760</v>
      </c>
      <c r="AS799" s="52">
        <f t="shared" ref="AS799:AZ799" si="1241">AS800+AS807</f>
        <v>0</v>
      </c>
      <c r="AT799" s="52">
        <f t="shared" si="1241"/>
        <v>103562</v>
      </c>
      <c r="AU799" s="52">
        <f t="shared" si="1241"/>
        <v>52760</v>
      </c>
      <c r="AV799" s="52">
        <f t="shared" si="1241"/>
        <v>4451</v>
      </c>
      <c r="AW799" s="52">
        <f t="shared" si="1241"/>
        <v>0</v>
      </c>
      <c r="AX799" s="52">
        <f t="shared" si="1241"/>
        <v>0</v>
      </c>
      <c r="AY799" s="52">
        <f t="shared" si="1241"/>
        <v>108013</v>
      </c>
      <c r="AZ799" s="52">
        <f t="shared" si="1241"/>
        <v>52760</v>
      </c>
      <c r="BA799" s="52">
        <f t="shared" ref="BA799:BF799" si="1242">BA800+BA807</f>
        <v>0</v>
      </c>
      <c r="BB799" s="52">
        <f t="shared" si="1242"/>
        <v>389</v>
      </c>
      <c r="BC799" s="52">
        <f t="shared" si="1242"/>
        <v>956</v>
      </c>
      <c r="BD799" s="52">
        <f t="shared" si="1242"/>
        <v>0</v>
      </c>
      <c r="BE799" s="52">
        <f t="shared" si="1242"/>
        <v>109358</v>
      </c>
      <c r="BF799" s="52">
        <f t="shared" si="1242"/>
        <v>52760</v>
      </c>
      <c r="BG799" s="52">
        <f t="shared" ref="BG799:BM799" si="1243">BG800+BG807</f>
        <v>0</v>
      </c>
      <c r="BH799" s="52">
        <f t="shared" si="1243"/>
        <v>0</v>
      </c>
      <c r="BI799" s="52">
        <f t="shared" si="1243"/>
        <v>0</v>
      </c>
      <c r="BJ799" s="52">
        <f t="shared" si="1243"/>
        <v>0</v>
      </c>
      <c r="BK799" s="52">
        <f t="shared" si="1243"/>
        <v>0</v>
      </c>
      <c r="BL799" s="52">
        <f t="shared" si="1243"/>
        <v>109358</v>
      </c>
      <c r="BM799" s="52">
        <f t="shared" si="1243"/>
        <v>52760</v>
      </c>
      <c r="BN799" s="52">
        <f t="shared" ref="BN799:BS799" si="1244">BN800+BN807</f>
        <v>-750</v>
      </c>
      <c r="BO799" s="52">
        <f t="shared" si="1244"/>
        <v>0</v>
      </c>
      <c r="BP799" s="52">
        <f t="shared" si="1244"/>
        <v>675</v>
      </c>
      <c r="BQ799" s="52">
        <f t="shared" si="1244"/>
        <v>-622</v>
      </c>
      <c r="BR799" s="52">
        <f t="shared" si="1244"/>
        <v>108661</v>
      </c>
      <c r="BS799" s="52">
        <f t="shared" si="1244"/>
        <v>52138</v>
      </c>
      <c r="BT799" s="52">
        <f t="shared" ref="BT799:BZ799" si="1245">BT800+BT807</f>
        <v>-209</v>
      </c>
      <c r="BU799" s="52">
        <f>BU800+BU807</f>
        <v>0</v>
      </c>
      <c r="BV799" s="52">
        <f>BV800+BV807</f>
        <v>0</v>
      </c>
      <c r="BW799" s="52">
        <f>BW800+BW807</f>
        <v>1853</v>
      </c>
      <c r="BX799" s="52">
        <f>BX800+BX807</f>
        <v>0</v>
      </c>
      <c r="BY799" s="52">
        <f t="shared" si="1245"/>
        <v>110305</v>
      </c>
      <c r="BZ799" s="52">
        <f t="shared" si="1245"/>
        <v>52138</v>
      </c>
      <c r="CA799" s="52">
        <f t="shared" ref="CA799:CG799" si="1246">CA800+CA807</f>
        <v>24500</v>
      </c>
      <c r="CB799" s="52">
        <f t="shared" si="1246"/>
        <v>0</v>
      </c>
      <c r="CC799" s="52">
        <f t="shared" si="1246"/>
        <v>0</v>
      </c>
      <c r="CD799" s="52">
        <f>CD800+CD807</f>
        <v>0</v>
      </c>
      <c r="CE799" s="52">
        <f t="shared" si="1246"/>
        <v>0</v>
      </c>
      <c r="CF799" s="52">
        <f t="shared" si="1246"/>
        <v>134805</v>
      </c>
      <c r="CG799" s="52">
        <f t="shared" si="1246"/>
        <v>52138</v>
      </c>
      <c r="CH799" s="52">
        <f t="shared" ref="CH799:CP799" si="1247">CH800+CH807</f>
        <v>0</v>
      </c>
      <c r="CI799" s="52">
        <f t="shared" si="1247"/>
        <v>0</v>
      </c>
      <c r="CJ799" s="52">
        <f t="shared" si="1247"/>
        <v>-13671</v>
      </c>
      <c r="CK799" s="52">
        <f t="shared" si="1247"/>
        <v>-200</v>
      </c>
      <c r="CL799" s="52">
        <f t="shared" si="1247"/>
        <v>-9</v>
      </c>
      <c r="CM799" s="52">
        <f t="shared" si="1247"/>
        <v>0</v>
      </c>
      <c r="CN799" s="52">
        <f t="shared" si="1247"/>
        <v>0</v>
      </c>
      <c r="CO799" s="52">
        <f t="shared" si="1247"/>
        <v>120925</v>
      </c>
      <c r="CP799" s="52">
        <f t="shared" si="1247"/>
        <v>52138</v>
      </c>
      <c r="CQ799" s="52">
        <f>CQ800+CQ802+CQ804+CQ807</f>
        <v>-29788</v>
      </c>
      <c r="CR799" s="52">
        <f t="shared" ref="CR799:CX799" si="1248">CR800+CR802+CR804+CR807</f>
        <v>0</v>
      </c>
      <c r="CS799" s="52">
        <f t="shared" si="1248"/>
        <v>0</v>
      </c>
      <c r="CT799" s="52">
        <f t="shared" si="1248"/>
        <v>0</v>
      </c>
      <c r="CU799" s="52">
        <f t="shared" si="1248"/>
        <v>0</v>
      </c>
      <c r="CV799" s="52">
        <f t="shared" si="1248"/>
        <v>-10512</v>
      </c>
      <c r="CW799" s="52">
        <f t="shared" si="1248"/>
        <v>80625</v>
      </c>
      <c r="CX799" s="52">
        <f t="shared" si="1248"/>
        <v>41626</v>
      </c>
      <c r="CY799" s="52">
        <f t="shared" ref="CY799:DF799" si="1249">CY800+CY802+CY804+CY807</f>
        <v>0</v>
      </c>
      <c r="CZ799" s="52">
        <f t="shared" si="1249"/>
        <v>0</v>
      </c>
      <c r="DA799" s="52">
        <f t="shared" si="1249"/>
        <v>0</v>
      </c>
      <c r="DB799" s="52">
        <f t="shared" si="1249"/>
        <v>0</v>
      </c>
      <c r="DC799" s="52">
        <f t="shared" si="1249"/>
        <v>0</v>
      </c>
      <c r="DD799" s="52">
        <f t="shared" si="1249"/>
        <v>0</v>
      </c>
      <c r="DE799" s="52">
        <f t="shared" si="1249"/>
        <v>80625</v>
      </c>
      <c r="DF799" s="52">
        <f t="shared" si="1249"/>
        <v>41626</v>
      </c>
    </row>
    <row r="800" spans="1:110" s="19" customFormat="1" ht="34.5" customHeight="1">
      <c r="A800" s="63" t="s">
        <v>114</v>
      </c>
      <c r="B800" s="64" t="s">
        <v>146</v>
      </c>
      <c r="C800" s="64" t="s">
        <v>134</v>
      </c>
      <c r="D800" s="65" t="s">
        <v>115</v>
      </c>
      <c r="E800" s="64"/>
      <c r="F800" s="55"/>
      <c r="G800" s="55"/>
      <c r="H800" s="55"/>
      <c r="I800" s="55"/>
      <c r="J800" s="55"/>
      <c r="K800" s="140"/>
      <c r="L800" s="140"/>
      <c r="M800" s="55"/>
      <c r="N800" s="55"/>
      <c r="O800" s="55"/>
      <c r="P800" s="55"/>
      <c r="Q800" s="55"/>
      <c r="R800" s="141"/>
      <c r="S800" s="141"/>
      <c r="T800" s="55"/>
      <c r="U800" s="55"/>
      <c r="V800" s="141"/>
      <c r="W800" s="141"/>
      <c r="X800" s="55"/>
      <c r="Y800" s="55"/>
      <c r="Z800" s="141"/>
      <c r="AA800" s="55"/>
      <c r="AB800" s="55"/>
      <c r="AC800" s="141"/>
      <c r="AD800" s="141"/>
      <c r="AE800" s="141"/>
      <c r="AF800" s="55"/>
      <c r="AG800" s="141"/>
      <c r="AH800" s="55"/>
      <c r="AI800" s="141"/>
      <c r="AJ800" s="141"/>
      <c r="AK800" s="55"/>
      <c r="AL800" s="55"/>
      <c r="AM800" s="55">
        <f t="shared" ref="AM800:CY800" si="1250">AM801</f>
        <v>91812</v>
      </c>
      <c r="AN800" s="55">
        <f t="shared" si="1250"/>
        <v>91812</v>
      </c>
      <c r="AO800" s="55">
        <f t="shared" si="1250"/>
        <v>52760</v>
      </c>
      <c r="AP800" s="55">
        <f t="shared" si="1250"/>
        <v>0</v>
      </c>
      <c r="AQ800" s="55">
        <f t="shared" si="1250"/>
        <v>91812</v>
      </c>
      <c r="AR800" s="55">
        <f t="shared" si="1250"/>
        <v>52760</v>
      </c>
      <c r="AS800" s="55">
        <f t="shared" si="1250"/>
        <v>0</v>
      </c>
      <c r="AT800" s="55">
        <f t="shared" si="1250"/>
        <v>91812</v>
      </c>
      <c r="AU800" s="55">
        <f t="shared" si="1250"/>
        <v>52760</v>
      </c>
      <c r="AV800" s="55">
        <f t="shared" si="1250"/>
        <v>0</v>
      </c>
      <c r="AW800" s="55">
        <f t="shared" si="1250"/>
        <v>0</v>
      </c>
      <c r="AX800" s="55">
        <f t="shared" si="1250"/>
        <v>0</v>
      </c>
      <c r="AY800" s="55">
        <f t="shared" si="1250"/>
        <v>91812</v>
      </c>
      <c r="AZ800" s="55">
        <f t="shared" si="1250"/>
        <v>52760</v>
      </c>
      <c r="BA800" s="55">
        <f t="shared" si="1250"/>
        <v>0</v>
      </c>
      <c r="BB800" s="55">
        <f t="shared" si="1250"/>
        <v>389</v>
      </c>
      <c r="BC800" s="55">
        <f t="shared" si="1250"/>
        <v>77</v>
      </c>
      <c r="BD800" s="55">
        <f t="shared" si="1250"/>
        <v>0</v>
      </c>
      <c r="BE800" s="55">
        <f t="shared" si="1250"/>
        <v>92278</v>
      </c>
      <c r="BF800" s="55">
        <f t="shared" si="1250"/>
        <v>52760</v>
      </c>
      <c r="BG800" s="55">
        <f t="shared" si="1250"/>
        <v>0</v>
      </c>
      <c r="BH800" s="55">
        <f t="shared" si="1250"/>
        <v>0</v>
      </c>
      <c r="BI800" s="55">
        <f t="shared" si="1250"/>
        <v>0</v>
      </c>
      <c r="BJ800" s="55">
        <f t="shared" si="1250"/>
        <v>0</v>
      </c>
      <c r="BK800" s="55">
        <f t="shared" si="1250"/>
        <v>0</v>
      </c>
      <c r="BL800" s="55">
        <f t="shared" si="1250"/>
        <v>92278</v>
      </c>
      <c r="BM800" s="55">
        <f t="shared" si="1250"/>
        <v>52760</v>
      </c>
      <c r="BN800" s="55">
        <f t="shared" si="1250"/>
        <v>0</v>
      </c>
      <c r="BO800" s="55">
        <f t="shared" si="1250"/>
        <v>0</v>
      </c>
      <c r="BP800" s="55">
        <f t="shared" si="1250"/>
        <v>675</v>
      </c>
      <c r="BQ800" s="55">
        <f t="shared" si="1250"/>
        <v>-622</v>
      </c>
      <c r="BR800" s="55">
        <f t="shared" si="1250"/>
        <v>92331</v>
      </c>
      <c r="BS800" s="55">
        <f t="shared" si="1250"/>
        <v>52138</v>
      </c>
      <c r="BT800" s="55">
        <f t="shared" si="1250"/>
        <v>-209</v>
      </c>
      <c r="BU800" s="55">
        <f t="shared" si="1250"/>
        <v>0</v>
      </c>
      <c r="BV800" s="55">
        <f t="shared" si="1250"/>
        <v>0</v>
      </c>
      <c r="BW800" s="55">
        <f t="shared" si="1250"/>
        <v>1853</v>
      </c>
      <c r="BX800" s="55">
        <f t="shared" si="1250"/>
        <v>0</v>
      </c>
      <c r="BY800" s="55">
        <f t="shared" si="1250"/>
        <v>93975</v>
      </c>
      <c r="BZ800" s="55">
        <f t="shared" si="1250"/>
        <v>52138</v>
      </c>
      <c r="CA800" s="55">
        <f t="shared" si="1250"/>
        <v>24500</v>
      </c>
      <c r="CB800" s="55">
        <f t="shared" si="1250"/>
        <v>0</v>
      </c>
      <c r="CC800" s="55">
        <f t="shared" si="1250"/>
        <v>0</v>
      </c>
      <c r="CD800" s="55">
        <f t="shared" si="1250"/>
        <v>0</v>
      </c>
      <c r="CE800" s="55">
        <f t="shared" si="1250"/>
        <v>0</v>
      </c>
      <c r="CF800" s="55">
        <f t="shared" si="1250"/>
        <v>118475</v>
      </c>
      <c r="CG800" s="55">
        <f t="shared" si="1250"/>
        <v>52138</v>
      </c>
      <c r="CH800" s="55">
        <f t="shared" si="1250"/>
        <v>0</v>
      </c>
      <c r="CI800" s="55">
        <f t="shared" si="1250"/>
        <v>0</v>
      </c>
      <c r="CJ800" s="55">
        <f t="shared" si="1250"/>
        <v>0</v>
      </c>
      <c r="CK800" s="55">
        <f t="shared" si="1250"/>
        <v>-200</v>
      </c>
      <c r="CL800" s="55">
        <f t="shared" si="1250"/>
        <v>-9</v>
      </c>
      <c r="CM800" s="55">
        <f t="shared" si="1250"/>
        <v>0</v>
      </c>
      <c r="CN800" s="55">
        <f t="shared" si="1250"/>
        <v>0</v>
      </c>
      <c r="CO800" s="55">
        <f t="shared" si="1250"/>
        <v>118266</v>
      </c>
      <c r="CP800" s="55">
        <f t="shared" si="1250"/>
        <v>52138</v>
      </c>
      <c r="CQ800" s="55">
        <f t="shared" si="1250"/>
        <v>-29788</v>
      </c>
      <c r="CR800" s="55">
        <f t="shared" si="1250"/>
        <v>0</v>
      </c>
      <c r="CS800" s="55">
        <f t="shared" si="1250"/>
        <v>0</v>
      </c>
      <c r="CT800" s="55">
        <f t="shared" si="1250"/>
        <v>0</v>
      </c>
      <c r="CU800" s="55">
        <f t="shared" si="1250"/>
        <v>0</v>
      </c>
      <c r="CV800" s="55">
        <f t="shared" si="1250"/>
        <v>-12053</v>
      </c>
      <c r="CW800" s="55">
        <f t="shared" si="1250"/>
        <v>76425</v>
      </c>
      <c r="CX800" s="55">
        <f t="shared" si="1250"/>
        <v>40085</v>
      </c>
      <c r="CY800" s="55">
        <f t="shared" si="1250"/>
        <v>0</v>
      </c>
      <c r="CZ800" s="55">
        <f t="shared" ref="CZ800:DF800" si="1251">CZ801</f>
        <v>0</v>
      </c>
      <c r="DA800" s="55">
        <f t="shared" si="1251"/>
        <v>0</v>
      </c>
      <c r="DB800" s="55">
        <f t="shared" si="1251"/>
        <v>0</v>
      </c>
      <c r="DC800" s="55">
        <f t="shared" si="1251"/>
        <v>0</v>
      </c>
      <c r="DD800" s="55">
        <f t="shared" si="1251"/>
        <v>0</v>
      </c>
      <c r="DE800" s="55">
        <f t="shared" si="1251"/>
        <v>76425</v>
      </c>
      <c r="DF800" s="55">
        <f t="shared" si="1251"/>
        <v>40085</v>
      </c>
    </row>
    <row r="801" spans="1:110" s="19" customFormat="1" ht="32.25" customHeight="1">
      <c r="A801" s="63" t="s">
        <v>136</v>
      </c>
      <c r="B801" s="64" t="s">
        <v>146</v>
      </c>
      <c r="C801" s="64" t="s">
        <v>134</v>
      </c>
      <c r="D801" s="65" t="s">
        <v>115</v>
      </c>
      <c r="E801" s="64" t="s">
        <v>137</v>
      </c>
      <c r="F801" s="55"/>
      <c r="G801" s="55"/>
      <c r="H801" s="55"/>
      <c r="I801" s="55"/>
      <c r="J801" s="55"/>
      <c r="K801" s="140"/>
      <c r="L801" s="140"/>
      <c r="M801" s="55"/>
      <c r="N801" s="55"/>
      <c r="O801" s="55"/>
      <c r="P801" s="55"/>
      <c r="Q801" s="55"/>
      <c r="R801" s="141"/>
      <c r="S801" s="141"/>
      <c r="T801" s="55"/>
      <c r="U801" s="55"/>
      <c r="V801" s="141"/>
      <c r="W801" s="141"/>
      <c r="X801" s="55"/>
      <c r="Y801" s="55"/>
      <c r="Z801" s="141"/>
      <c r="AA801" s="55"/>
      <c r="AB801" s="55"/>
      <c r="AC801" s="141"/>
      <c r="AD801" s="141"/>
      <c r="AE801" s="141"/>
      <c r="AF801" s="55"/>
      <c r="AG801" s="141"/>
      <c r="AH801" s="55"/>
      <c r="AI801" s="141"/>
      <c r="AJ801" s="141"/>
      <c r="AK801" s="55"/>
      <c r="AL801" s="55"/>
      <c r="AM801" s="55">
        <f>AN801-AK801</f>
        <v>91812</v>
      </c>
      <c r="AN801" s="55">
        <v>91812</v>
      </c>
      <c r="AO801" s="55">
        <f>66617-13857</f>
        <v>52760</v>
      </c>
      <c r="AP801" s="141"/>
      <c r="AQ801" s="55">
        <f>AN801+AP801</f>
        <v>91812</v>
      </c>
      <c r="AR801" s="55">
        <f>AO801</f>
        <v>52760</v>
      </c>
      <c r="AS801" s="141"/>
      <c r="AT801" s="55">
        <f>AQ801+AS801</f>
        <v>91812</v>
      </c>
      <c r="AU801" s="56">
        <f>AR801</f>
        <v>52760</v>
      </c>
      <c r="AV801" s="141"/>
      <c r="AW801" s="141"/>
      <c r="AX801" s="141"/>
      <c r="AY801" s="55">
        <f>AT801+AV801+AW801+AX801</f>
        <v>91812</v>
      </c>
      <c r="AZ801" s="55">
        <f>AU801+AX801</f>
        <v>52760</v>
      </c>
      <c r="BA801" s="141"/>
      <c r="BB801" s="56">
        <v>389</v>
      </c>
      <c r="BC801" s="56">
        <v>77</v>
      </c>
      <c r="BD801" s="141"/>
      <c r="BE801" s="55">
        <f>AY801+BA801+BB801+BC801+BD801</f>
        <v>92278</v>
      </c>
      <c r="BF801" s="55">
        <f>AZ801+BD801</f>
        <v>52760</v>
      </c>
      <c r="BG801" s="55"/>
      <c r="BH801" s="55"/>
      <c r="BI801" s="142"/>
      <c r="BJ801" s="142"/>
      <c r="BK801" s="142"/>
      <c r="BL801" s="55">
        <f>BE801+BG801+BH801+BI801+BJ801+BK801</f>
        <v>92278</v>
      </c>
      <c r="BM801" s="55">
        <f>BF801+BK801</f>
        <v>52760</v>
      </c>
      <c r="BN801" s="141"/>
      <c r="BO801" s="141"/>
      <c r="BP801" s="56">
        <v>675</v>
      </c>
      <c r="BQ801" s="56">
        <v>-622</v>
      </c>
      <c r="BR801" s="55">
        <f>BL801+BN801+BO801+BP801+BQ801</f>
        <v>92331</v>
      </c>
      <c r="BS801" s="55">
        <f>BM801+BQ801</f>
        <v>52138</v>
      </c>
      <c r="BT801" s="55">
        <v>-209</v>
      </c>
      <c r="BU801" s="140"/>
      <c r="BV801" s="140"/>
      <c r="BW801" s="55">
        <f>1853</f>
        <v>1853</v>
      </c>
      <c r="BX801" s="140"/>
      <c r="BY801" s="55">
        <f>BR801+BT801+BU801+BV801+BW801+BX801</f>
        <v>93975</v>
      </c>
      <c r="BZ801" s="55">
        <f>BS801+BX801</f>
        <v>52138</v>
      </c>
      <c r="CA801" s="55">
        <v>24500</v>
      </c>
      <c r="CB801" s="141"/>
      <c r="CC801" s="141"/>
      <c r="CD801" s="141"/>
      <c r="CE801" s="55"/>
      <c r="CF801" s="55">
        <f>BY801+CA801+CB801+CC801+CE801</f>
        <v>118475</v>
      </c>
      <c r="CG801" s="55">
        <f>BZ801+CE801</f>
        <v>52138</v>
      </c>
      <c r="CH801" s="141"/>
      <c r="CI801" s="141"/>
      <c r="CJ801" s="141"/>
      <c r="CK801" s="56">
        <v>-200</v>
      </c>
      <c r="CL801" s="56">
        <v>-9</v>
      </c>
      <c r="CM801" s="141"/>
      <c r="CN801" s="141"/>
      <c r="CO801" s="55">
        <f>CF801+CH801+CI801+CJ801+CK801+CL801+CM801+CN801</f>
        <v>118266</v>
      </c>
      <c r="CP801" s="55">
        <f>CG801+CN801</f>
        <v>52138</v>
      </c>
      <c r="CQ801" s="55">
        <v>-29788</v>
      </c>
      <c r="CR801" s="141"/>
      <c r="CS801" s="141"/>
      <c r="CT801" s="141"/>
      <c r="CU801" s="141"/>
      <c r="CV801" s="55">
        <v>-12053</v>
      </c>
      <c r="CW801" s="55">
        <f>CO801+CQ801+CR801+CS801+CT801+CU801+CV801</f>
        <v>76425</v>
      </c>
      <c r="CX801" s="55">
        <f>CP801+CV801</f>
        <v>40085</v>
      </c>
      <c r="CY801" s="55"/>
      <c r="CZ801" s="141"/>
      <c r="DA801" s="141"/>
      <c r="DB801" s="141"/>
      <c r="DC801" s="141"/>
      <c r="DD801" s="141"/>
      <c r="DE801" s="55">
        <f>CW801+CY801+CZ801+DA801+DB801+DC801+DD801</f>
        <v>76425</v>
      </c>
      <c r="DF801" s="55">
        <f>CX801+DD801</f>
        <v>40085</v>
      </c>
    </row>
    <row r="802" spans="1:110" s="19" customFormat="1" ht="66.75" customHeight="1">
      <c r="A802" s="63" t="s">
        <v>45</v>
      </c>
      <c r="B802" s="64" t="s">
        <v>146</v>
      </c>
      <c r="C802" s="64" t="s">
        <v>134</v>
      </c>
      <c r="D802" s="65" t="s">
        <v>44</v>
      </c>
      <c r="E802" s="64"/>
      <c r="F802" s="55"/>
      <c r="G802" s="55"/>
      <c r="H802" s="55"/>
      <c r="I802" s="55"/>
      <c r="J802" s="55"/>
      <c r="K802" s="140"/>
      <c r="L802" s="140"/>
      <c r="M802" s="55"/>
      <c r="N802" s="55"/>
      <c r="O802" s="55"/>
      <c r="P802" s="55"/>
      <c r="Q802" s="55"/>
      <c r="R802" s="141"/>
      <c r="S802" s="141"/>
      <c r="T802" s="55"/>
      <c r="U802" s="55"/>
      <c r="V802" s="141"/>
      <c r="W802" s="141"/>
      <c r="X802" s="55"/>
      <c r="Y802" s="55"/>
      <c r="Z802" s="141"/>
      <c r="AA802" s="55"/>
      <c r="AB802" s="55"/>
      <c r="AC802" s="141"/>
      <c r="AD802" s="141"/>
      <c r="AE802" s="141"/>
      <c r="AF802" s="55"/>
      <c r="AG802" s="141"/>
      <c r="AH802" s="55"/>
      <c r="AI802" s="141"/>
      <c r="AJ802" s="141"/>
      <c r="AK802" s="55"/>
      <c r="AL802" s="55"/>
      <c r="AM802" s="55"/>
      <c r="AN802" s="55"/>
      <c r="AO802" s="55"/>
      <c r="AP802" s="141"/>
      <c r="AQ802" s="55"/>
      <c r="AR802" s="55"/>
      <c r="AS802" s="141"/>
      <c r="AT802" s="55"/>
      <c r="AU802" s="56"/>
      <c r="AV802" s="141"/>
      <c r="AW802" s="141"/>
      <c r="AX802" s="141"/>
      <c r="AY802" s="55"/>
      <c r="AZ802" s="55"/>
      <c r="BA802" s="141"/>
      <c r="BB802" s="56"/>
      <c r="BC802" s="56"/>
      <c r="BD802" s="141"/>
      <c r="BE802" s="55"/>
      <c r="BF802" s="55"/>
      <c r="BG802" s="55"/>
      <c r="BH802" s="55"/>
      <c r="BI802" s="142"/>
      <c r="BJ802" s="142"/>
      <c r="BK802" s="142"/>
      <c r="BL802" s="55"/>
      <c r="BM802" s="55"/>
      <c r="BN802" s="141"/>
      <c r="BO802" s="141"/>
      <c r="BP802" s="56"/>
      <c r="BQ802" s="56"/>
      <c r="BR802" s="55"/>
      <c r="BS802" s="55"/>
      <c r="BT802" s="55"/>
      <c r="BU802" s="140"/>
      <c r="BV802" s="140"/>
      <c r="BW802" s="55"/>
      <c r="BX802" s="140"/>
      <c r="BY802" s="55"/>
      <c r="BZ802" s="55"/>
      <c r="CA802" s="55"/>
      <c r="CB802" s="141"/>
      <c r="CC802" s="141"/>
      <c r="CD802" s="141"/>
      <c r="CE802" s="55"/>
      <c r="CF802" s="55"/>
      <c r="CG802" s="55"/>
      <c r="CH802" s="141"/>
      <c r="CI802" s="141"/>
      <c r="CJ802" s="141"/>
      <c r="CK802" s="56"/>
      <c r="CL802" s="56"/>
      <c r="CM802" s="141"/>
      <c r="CN802" s="141"/>
      <c r="CO802" s="55"/>
      <c r="CP802" s="55"/>
      <c r="CQ802" s="55">
        <f>CQ803</f>
        <v>0</v>
      </c>
      <c r="CR802" s="55">
        <f t="shared" ref="CR802:DF802" si="1252">CR803</f>
        <v>0</v>
      </c>
      <c r="CS802" s="55">
        <f t="shared" si="1252"/>
        <v>0</v>
      </c>
      <c r="CT802" s="55">
        <f t="shared" si="1252"/>
        <v>0</v>
      </c>
      <c r="CU802" s="55">
        <f t="shared" si="1252"/>
        <v>0</v>
      </c>
      <c r="CV802" s="55">
        <f t="shared" si="1252"/>
        <v>1094</v>
      </c>
      <c r="CW802" s="55">
        <f t="shared" si="1252"/>
        <v>1094</v>
      </c>
      <c r="CX802" s="55">
        <f t="shared" si="1252"/>
        <v>1094</v>
      </c>
      <c r="CY802" s="55">
        <f t="shared" si="1252"/>
        <v>0</v>
      </c>
      <c r="CZ802" s="55">
        <f t="shared" si="1252"/>
        <v>0</v>
      </c>
      <c r="DA802" s="55">
        <f t="shared" si="1252"/>
        <v>0</v>
      </c>
      <c r="DB802" s="55">
        <f t="shared" si="1252"/>
        <v>0</v>
      </c>
      <c r="DC802" s="55">
        <f t="shared" si="1252"/>
        <v>0</v>
      </c>
      <c r="DD802" s="55">
        <f t="shared" si="1252"/>
        <v>0</v>
      </c>
      <c r="DE802" s="55">
        <f t="shared" si="1252"/>
        <v>1094</v>
      </c>
      <c r="DF802" s="55">
        <f t="shared" si="1252"/>
        <v>1094</v>
      </c>
    </row>
    <row r="803" spans="1:110" s="19" customFormat="1" ht="51" customHeight="1">
      <c r="A803" s="63" t="s">
        <v>144</v>
      </c>
      <c r="B803" s="64" t="s">
        <v>146</v>
      </c>
      <c r="C803" s="64" t="s">
        <v>134</v>
      </c>
      <c r="D803" s="65" t="s">
        <v>44</v>
      </c>
      <c r="E803" s="64" t="s">
        <v>145</v>
      </c>
      <c r="F803" s="55"/>
      <c r="G803" s="55"/>
      <c r="H803" s="55"/>
      <c r="I803" s="55"/>
      <c r="J803" s="55"/>
      <c r="K803" s="140"/>
      <c r="L803" s="140"/>
      <c r="M803" s="55"/>
      <c r="N803" s="55"/>
      <c r="O803" s="55"/>
      <c r="P803" s="55"/>
      <c r="Q803" s="55"/>
      <c r="R803" s="141"/>
      <c r="S803" s="141"/>
      <c r="T803" s="55"/>
      <c r="U803" s="55"/>
      <c r="V803" s="141"/>
      <c r="W803" s="141"/>
      <c r="X803" s="55"/>
      <c r="Y803" s="55"/>
      <c r="Z803" s="141"/>
      <c r="AA803" s="55"/>
      <c r="AB803" s="55"/>
      <c r="AC803" s="141"/>
      <c r="AD803" s="141"/>
      <c r="AE803" s="141"/>
      <c r="AF803" s="55"/>
      <c r="AG803" s="141"/>
      <c r="AH803" s="55"/>
      <c r="AI803" s="141"/>
      <c r="AJ803" s="141"/>
      <c r="AK803" s="55"/>
      <c r="AL803" s="55"/>
      <c r="AM803" s="55"/>
      <c r="AN803" s="55"/>
      <c r="AO803" s="55"/>
      <c r="AP803" s="141"/>
      <c r="AQ803" s="55"/>
      <c r="AR803" s="55"/>
      <c r="AS803" s="141"/>
      <c r="AT803" s="55"/>
      <c r="AU803" s="56"/>
      <c r="AV803" s="141"/>
      <c r="AW803" s="141"/>
      <c r="AX803" s="141"/>
      <c r="AY803" s="55"/>
      <c r="AZ803" s="55"/>
      <c r="BA803" s="141"/>
      <c r="BB803" s="56"/>
      <c r="BC803" s="56"/>
      <c r="BD803" s="141"/>
      <c r="BE803" s="55"/>
      <c r="BF803" s="55"/>
      <c r="BG803" s="55"/>
      <c r="BH803" s="55"/>
      <c r="BI803" s="142"/>
      <c r="BJ803" s="142"/>
      <c r="BK803" s="142"/>
      <c r="BL803" s="55"/>
      <c r="BM803" s="55"/>
      <c r="BN803" s="141"/>
      <c r="BO803" s="141"/>
      <c r="BP803" s="56"/>
      <c r="BQ803" s="56"/>
      <c r="BR803" s="55"/>
      <c r="BS803" s="55"/>
      <c r="BT803" s="55"/>
      <c r="BU803" s="140"/>
      <c r="BV803" s="140"/>
      <c r="BW803" s="55"/>
      <c r="BX803" s="140"/>
      <c r="BY803" s="55"/>
      <c r="BZ803" s="55"/>
      <c r="CA803" s="55"/>
      <c r="CB803" s="141"/>
      <c r="CC803" s="141"/>
      <c r="CD803" s="141"/>
      <c r="CE803" s="55"/>
      <c r="CF803" s="55"/>
      <c r="CG803" s="55"/>
      <c r="CH803" s="141"/>
      <c r="CI803" s="141"/>
      <c r="CJ803" s="141"/>
      <c r="CK803" s="56"/>
      <c r="CL803" s="56"/>
      <c r="CM803" s="141"/>
      <c r="CN803" s="141"/>
      <c r="CO803" s="55"/>
      <c r="CP803" s="55"/>
      <c r="CQ803" s="55"/>
      <c r="CR803" s="141"/>
      <c r="CS803" s="141"/>
      <c r="CT803" s="141"/>
      <c r="CU803" s="141"/>
      <c r="CV803" s="55">
        <v>1094</v>
      </c>
      <c r="CW803" s="55">
        <f>CO803+CQ803+CR803+CS803+CT803+CU803+CV803</f>
        <v>1094</v>
      </c>
      <c r="CX803" s="55">
        <f>CP803+CV803</f>
        <v>1094</v>
      </c>
      <c r="CY803" s="55"/>
      <c r="CZ803" s="141"/>
      <c r="DA803" s="141"/>
      <c r="DB803" s="141"/>
      <c r="DC803" s="141"/>
      <c r="DD803" s="141"/>
      <c r="DE803" s="55">
        <f>CW803+CY803+CZ803+DA803+DB803+DC803+DD803</f>
        <v>1094</v>
      </c>
      <c r="DF803" s="55">
        <f>CX803+DD803</f>
        <v>1094</v>
      </c>
    </row>
    <row r="804" spans="1:110" s="19" customFormat="1" ht="20.25" customHeight="1">
      <c r="A804" s="63" t="s">
        <v>223</v>
      </c>
      <c r="B804" s="64" t="s">
        <v>146</v>
      </c>
      <c r="C804" s="64" t="s">
        <v>134</v>
      </c>
      <c r="D804" s="65" t="s">
        <v>222</v>
      </c>
      <c r="E804" s="64"/>
      <c r="F804" s="55"/>
      <c r="G804" s="55"/>
      <c r="H804" s="55"/>
      <c r="I804" s="55"/>
      <c r="J804" s="55"/>
      <c r="K804" s="140"/>
      <c r="L804" s="140"/>
      <c r="M804" s="55"/>
      <c r="N804" s="55"/>
      <c r="O804" s="55"/>
      <c r="P804" s="55"/>
      <c r="Q804" s="55"/>
      <c r="R804" s="141"/>
      <c r="S804" s="141"/>
      <c r="T804" s="55"/>
      <c r="U804" s="55"/>
      <c r="V804" s="141"/>
      <c r="W804" s="141"/>
      <c r="X804" s="55"/>
      <c r="Y804" s="55"/>
      <c r="Z804" s="141"/>
      <c r="AA804" s="55"/>
      <c r="AB804" s="55"/>
      <c r="AC804" s="141"/>
      <c r="AD804" s="141"/>
      <c r="AE804" s="141"/>
      <c r="AF804" s="55"/>
      <c r="AG804" s="141"/>
      <c r="AH804" s="55"/>
      <c r="AI804" s="141"/>
      <c r="AJ804" s="141"/>
      <c r="AK804" s="55"/>
      <c r="AL804" s="55"/>
      <c r="AM804" s="55"/>
      <c r="AN804" s="55"/>
      <c r="AO804" s="55"/>
      <c r="AP804" s="141"/>
      <c r="AQ804" s="55"/>
      <c r="AR804" s="55"/>
      <c r="AS804" s="141"/>
      <c r="AT804" s="55"/>
      <c r="AU804" s="56"/>
      <c r="AV804" s="141"/>
      <c r="AW804" s="141"/>
      <c r="AX804" s="141"/>
      <c r="AY804" s="55"/>
      <c r="AZ804" s="55"/>
      <c r="BA804" s="141"/>
      <c r="BB804" s="56"/>
      <c r="BC804" s="56"/>
      <c r="BD804" s="141"/>
      <c r="BE804" s="55"/>
      <c r="BF804" s="55"/>
      <c r="BG804" s="55"/>
      <c r="BH804" s="55"/>
      <c r="BI804" s="142"/>
      <c r="BJ804" s="142"/>
      <c r="BK804" s="142"/>
      <c r="BL804" s="55"/>
      <c r="BM804" s="55"/>
      <c r="BN804" s="141"/>
      <c r="BO804" s="141"/>
      <c r="BP804" s="56"/>
      <c r="BQ804" s="56"/>
      <c r="BR804" s="55"/>
      <c r="BS804" s="55"/>
      <c r="BT804" s="55"/>
      <c r="BU804" s="140"/>
      <c r="BV804" s="140"/>
      <c r="BW804" s="55"/>
      <c r="BX804" s="140"/>
      <c r="BY804" s="55"/>
      <c r="BZ804" s="55"/>
      <c r="CA804" s="55"/>
      <c r="CB804" s="141"/>
      <c r="CC804" s="141"/>
      <c r="CD804" s="141"/>
      <c r="CE804" s="55"/>
      <c r="CF804" s="55"/>
      <c r="CG804" s="55"/>
      <c r="CH804" s="141"/>
      <c r="CI804" s="141"/>
      <c r="CJ804" s="141"/>
      <c r="CK804" s="56"/>
      <c r="CL804" s="56"/>
      <c r="CM804" s="141"/>
      <c r="CN804" s="141"/>
      <c r="CO804" s="55"/>
      <c r="CP804" s="55"/>
      <c r="CQ804" s="55">
        <f>CQ805</f>
        <v>0</v>
      </c>
      <c r="CR804" s="55">
        <f t="shared" ref="CR804:DF805" si="1253">CR805</f>
        <v>0</v>
      </c>
      <c r="CS804" s="55">
        <f t="shared" si="1253"/>
        <v>0</v>
      </c>
      <c r="CT804" s="55">
        <f t="shared" si="1253"/>
        <v>0</v>
      </c>
      <c r="CU804" s="55">
        <f t="shared" si="1253"/>
        <v>0</v>
      </c>
      <c r="CV804" s="55">
        <f t="shared" si="1253"/>
        <v>447</v>
      </c>
      <c r="CW804" s="55">
        <f t="shared" si="1253"/>
        <v>447</v>
      </c>
      <c r="CX804" s="55">
        <f t="shared" si="1253"/>
        <v>447</v>
      </c>
      <c r="CY804" s="55">
        <f t="shared" si="1253"/>
        <v>0</v>
      </c>
      <c r="CZ804" s="55">
        <f t="shared" si="1253"/>
        <v>0</v>
      </c>
      <c r="DA804" s="55">
        <f t="shared" si="1253"/>
        <v>0</v>
      </c>
      <c r="DB804" s="55">
        <f t="shared" si="1253"/>
        <v>0</v>
      </c>
      <c r="DC804" s="55">
        <f t="shared" si="1253"/>
        <v>0</v>
      </c>
      <c r="DD804" s="55">
        <f t="shared" si="1253"/>
        <v>0</v>
      </c>
      <c r="DE804" s="55">
        <f t="shared" si="1253"/>
        <v>447</v>
      </c>
      <c r="DF804" s="55">
        <f t="shared" si="1253"/>
        <v>447</v>
      </c>
    </row>
    <row r="805" spans="1:110" s="19" customFormat="1" ht="138.75" customHeight="1">
      <c r="A805" s="63" t="s">
        <v>46</v>
      </c>
      <c r="B805" s="64" t="s">
        <v>146</v>
      </c>
      <c r="C805" s="64" t="s">
        <v>134</v>
      </c>
      <c r="D805" s="65" t="s">
        <v>420</v>
      </c>
      <c r="E805" s="64"/>
      <c r="F805" s="55"/>
      <c r="G805" s="55"/>
      <c r="H805" s="55"/>
      <c r="I805" s="55"/>
      <c r="J805" s="55"/>
      <c r="K805" s="140"/>
      <c r="L805" s="140"/>
      <c r="M805" s="55"/>
      <c r="N805" s="55"/>
      <c r="O805" s="55"/>
      <c r="P805" s="55"/>
      <c r="Q805" s="55"/>
      <c r="R805" s="141"/>
      <c r="S805" s="141"/>
      <c r="T805" s="55"/>
      <c r="U805" s="55"/>
      <c r="V805" s="141"/>
      <c r="W805" s="141"/>
      <c r="X805" s="55"/>
      <c r="Y805" s="55"/>
      <c r="Z805" s="141"/>
      <c r="AA805" s="55"/>
      <c r="AB805" s="55"/>
      <c r="AC805" s="141"/>
      <c r="AD805" s="141"/>
      <c r="AE805" s="141"/>
      <c r="AF805" s="55"/>
      <c r="AG805" s="141"/>
      <c r="AH805" s="55"/>
      <c r="AI805" s="141"/>
      <c r="AJ805" s="141"/>
      <c r="AK805" s="55"/>
      <c r="AL805" s="55"/>
      <c r="AM805" s="55"/>
      <c r="AN805" s="55"/>
      <c r="AO805" s="55"/>
      <c r="AP805" s="141"/>
      <c r="AQ805" s="55"/>
      <c r="AR805" s="55"/>
      <c r="AS805" s="141"/>
      <c r="AT805" s="55"/>
      <c r="AU805" s="56"/>
      <c r="AV805" s="141"/>
      <c r="AW805" s="141"/>
      <c r="AX805" s="141"/>
      <c r="AY805" s="55"/>
      <c r="AZ805" s="55"/>
      <c r="BA805" s="141"/>
      <c r="BB805" s="56"/>
      <c r="BC805" s="56"/>
      <c r="BD805" s="141"/>
      <c r="BE805" s="55"/>
      <c r="BF805" s="55"/>
      <c r="BG805" s="55"/>
      <c r="BH805" s="55"/>
      <c r="BI805" s="142"/>
      <c r="BJ805" s="142"/>
      <c r="BK805" s="142"/>
      <c r="BL805" s="55"/>
      <c r="BM805" s="55"/>
      <c r="BN805" s="141"/>
      <c r="BO805" s="141"/>
      <c r="BP805" s="56"/>
      <c r="BQ805" s="56"/>
      <c r="BR805" s="55"/>
      <c r="BS805" s="55"/>
      <c r="BT805" s="55"/>
      <c r="BU805" s="140"/>
      <c r="BV805" s="140"/>
      <c r="BW805" s="55"/>
      <c r="BX805" s="140"/>
      <c r="BY805" s="55"/>
      <c r="BZ805" s="55"/>
      <c r="CA805" s="55"/>
      <c r="CB805" s="141"/>
      <c r="CC805" s="141"/>
      <c r="CD805" s="141"/>
      <c r="CE805" s="55"/>
      <c r="CF805" s="55"/>
      <c r="CG805" s="55"/>
      <c r="CH805" s="141"/>
      <c r="CI805" s="141"/>
      <c r="CJ805" s="141"/>
      <c r="CK805" s="56"/>
      <c r="CL805" s="56"/>
      <c r="CM805" s="141"/>
      <c r="CN805" s="141"/>
      <c r="CO805" s="55"/>
      <c r="CP805" s="55"/>
      <c r="CQ805" s="55">
        <f>CQ806</f>
        <v>0</v>
      </c>
      <c r="CR805" s="55">
        <f t="shared" si="1253"/>
        <v>0</v>
      </c>
      <c r="CS805" s="55">
        <f t="shared" si="1253"/>
        <v>0</v>
      </c>
      <c r="CT805" s="55">
        <f t="shared" si="1253"/>
        <v>0</v>
      </c>
      <c r="CU805" s="55">
        <f t="shared" si="1253"/>
        <v>0</v>
      </c>
      <c r="CV805" s="55">
        <f t="shared" si="1253"/>
        <v>447</v>
      </c>
      <c r="CW805" s="55">
        <f t="shared" si="1253"/>
        <v>447</v>
      </c>
      <c r="CX805" s="55">
        <f t="shared" si="1253"/>
        <v>447</v>
      </c>
      <c r="CY805" s="55">
        <f t="shared" si="1253"/>
        <v>0</v>
      </c>
      <c r="CZ805" s="55">
        <f t="shared" si="1253"/>
        <v>0</v>
      </c>
      <c r="DA805" s="55">
        <f t="shared" si="1253"/>
        <v>0</v>
      </c>
      <c r="DB805" s="55">
        <f t="shared" si="1253"/>
        <v>0</v>
      </c>
      <c r="DC805" s="55">
        <f t="shared" si="1253"/>
        <v>0</v>
      </c>
      <c r="DD805" s="55">
        <f t="shared" si="1253"/>
        <v>0</v>
      </c>
      <c r="DE805" s="55">
        <f t="shared" si="1253"/>
        <v>447</v>
      </c>
      <c r="DF805" s="55">
        <f t="shared" si="1253"/>
        <v>447</v>
      </c>
    </row>
    <row r="806" spans="1:110" s="19" customFormat="1" ht="60.75" customHeight="1">
      <c r="A806" s="63" t="s">
        <v>144</v>
      </c>
      <c r="B806" s="64" t="s">
        <v>146</v>
      </c>
      <c r="C806" s="64" t="s">
        <v>134</v>
      </c>
      <c r="D806" s="65" t="s">
        <v>420</v>
      </c>
      <c r="E806" s="64" t="s">
        <v>145</v>
      </c>
      <c r="F806" s="55"/>
      <c r="G806" s="55"/>
      <c r="H806" s="55"/>
      <c r="I806" s="55"/>
      <c r="J806" s="55"/>
      <c r="K806" s="140"/>
      <c r="L806" s="140"/>
      <c r="M806" s="55"/>
      <c r="N806" s="55"/>
      <c r="O806" s="55"/>
      <c r="P806" s="55"/>
      <c r="Q806" s="55"/>
      <c r="R806" s="141"/>
      <c r="S806" s="141"/>
      <c r="T806" s="55"/>
      <c r="U806" s="55"/>
      <c r="V806" s="141"/>
      <c r="W806" s="141"/>
      <c r="X806" s="55"/>
      <c r="Y806" s="55"/>
      <c r="Z806" s="141"/>
      <c r="AA806" s="55"/>
      <c r="AB806" s="55"/>
      <c r="AC806" s="141"/>
      <c r="AD806" s="141"/>
      <c r="AE806" s="141"/>
      <c r="AF806" s="55"/>
      <c r="AG806" s="141"/>
      <c r="AH806" s="55"/>
      <c r="AI806" s="141"/>
      <c r="AJ806" s="141"/>
      <c r="AK806" s="55"/>
      <c r="AL806" s="55"/>
      <c r="AM806" s="55"/>
      <c r="AN806" s="55"/>
      <c r="AO806" s="55"/>
      <c r="AP806" s="141"/>
      <c r="AQ806" s="55"/>
      <c r="AR806" s="55"/>
      <c r="AS806" s="141"/>
      <c r="AT806" s="55"/>
      <c r="AU806" s="56"/>
      <c r="AV806" s="141"/>
      <c r="AW806" s="141"/>
      <c r="AX806" s="141"/>
      <c r="AY806" s="55"/>
      <c r="AZ806" s="55"/>
      <c r="BA806" s="141"/>
      <c r="BB806" s="56"/>
      <c r="BC806" s="56"/>
      <c r="BD806" s="141"/>
      <c r="BE806" s="55"/>
      <c r="BF806" s="55"/>
      <c r="BG806" s="55"/>
      <c r="BH806" s="55"/>
      <c r="BI806" s="142"/>
      <c r="BJ806" s="142"/>
      <c r="BK806" s="142"/>
      <c r="BL806" s="55"/>
      <c r="BM806" s="55"/>
      <c r="BN806" s="141"/>
      <c r="BO806" s="141"/>
      <c r="BP806" s="56"/>
      <c r="BQ806" s="56"/>
      <c r="BR806" s="55"/>
      <c r="BS806" s="55"/>
      <c r="BT806" s="55"/>
      <c r="BU806" s="140"/>
      <c r="BV806" s="140"/>
      <c r="BW806" s="55"/>
      <c r="BX806" s="140"/>
      <c r="BY806" s="55"/>
      <c r="BZ806" s="55"/>
      <c r="CA806" s="55"/>
      <c r="CB806" s="141"/>
      <c r="CC806" s="141"/>
      <c r="CD806" s="141"/>
      <c r="CE806" s="55"/>
      <c r="CF806" s="55"/>
      <c r="CG806" s="55"/>
      <c r="CH806" s="141"/>
      <c r="CI806" s="141"/>
      <c r="CJ806" s="141"/>
      <c r="CK806" s="56"/>
      <c r="CL806" s="56"/>
      <c r="CM806" s="141"/>
      <c r="CN806" s="141"/>
      <c r="CO806" s="55"/>
      <c r="CP806" s="55"/>
      <c r="CQ806" s="55"/>
      <c r="CR806" s="141"/>
      <c r="CS806" s="141"/>
      <c r="CT806" s="141"/>
      <c r="CU806" s="141"/>
      <c r="CV806" s="55">
        <v>447</v>
      </c>
      <c r="CW806" s="55">
        <f>CO806+CQ806+CR806+CS806+CT806+CU806+CV806</f>
        <v>447</v>
      </c>
      <c r="CX806" s="55">
        <f>CP806+CV806</f>
        <v>447</v>
      </c>
      <c r="CY806" s="55"/>
      <c r="CZ806" s="141"/>
      <c r="DA806" s="141"/>
      <c r="DB806" s="141"/>
      <c r="DC806" s="141"/>
      <c r="DD806" s="141"/>
      <c r="DE806" s="55">
        <f>CW806+CY806+CZ806+DA806+DB806+DC806+DD806</f>
        <v>447</v>
      </c>
      <c r="DF806" s="55">
        <f>CX806+DD806</f>
        <v>447</v>
      </c>
    </row>
    <row r="807" spans="1:110" s="19" customFormat="1" ht="22.5" customHeight="1">
      <c r="A807" s="63" t="s">
        <v>128</v>
      </c>
      <c r="B807" s="64" t="s">
        <v>146</v>
      </c>
      <c r="C807" s="64" t="s">
        <v>134</v>
      </c>
      <c r="D807" s="65" t="s">
        <v>129</v>
      </c>
      <c r="E807" s="64"/>
      <c r="F807" s="55"/>
      <c r="G807" s="55"/>
      <c r="H807" s="55"/>
      <c r="I807" s="55"/>
      <c r="J807" s="55"/>
      <c r="K807" s="140"/>
      <c r="L807" s="140"/>
      <c r="M807" s="55"/>
      <c r="N807" s="55"/>
      <c r="O807" s="55"/>
      <c r="P807" s="55"/>
      <c r="Q807" s="55"/>
      <c r="R807" s="141"/>
      <c r="S807" s="141"/>
      <c r="T807" s="55"/>
      <c r="U807" s="55"/>
      <c r="V807" s="141"/>
      <c r="W807" s="141"/>
      <c r="X807" s="55"/>
      <c r="Y807" s="55"/>
      <c r="Z807" s="141"/>
      <c r="AA807" s="55"/>
      <c r="AB807" s="55"/>
      <c r="AC807" s="141"/>
      <c r="AD807" s="141"/>
      <c r="AE807" s="141"/>
      <c r="AF807" s="55"/>
      <c r="AG807" s="141"/>
      <c r="AH807" s="55"/>
      <c r="AI807" s="141"/>
      <c r="AJ807" s="141"/>
      <c r="AK807" s="55"/>
      <c r="AL807" s="55"/>
      <c r="AM807" s="55">
        <f t="shared" ref="AM807:AZ808" si="1254">AM808</f>
        <v>11750</v>
      </c>
      <c r="AN807" s="55">
        <f t="shared" si="1254"/>
        <v>11750</v>
      </c>
      <c r="AO807" s="55">
        <f t="shared" si="1254"/>
        <v>0</v>
      </c>
      <c r="AP807" s="55">
        <f t="shared" si="1254"/>
        <v>0</v>
      </c>
      <c r="AQ807" s="55">
        <f t="shared" si="1254"/>
        <v>11750</v>
      </c>
      <c r="AR807" s="55">
        <f t="shared" si="1254"/>
        <v>0</v>
      </c>
      <c r="AS807" s="55">
        <f t="shared" si="1254"/>
        <v>0</v>
      </c>
      <c r="AT807" s="55">
        <f t="shared" si="1254"/>
        <v>11750</v>
      </c>
      <c r="AU807" s="55">
        <f t="shared" si="1254"/>
        <v>0</v>
      </c>
      <c r="AV807" s="55">
        <f t="shared" si="1254"/>
        <v>4451</v>
      </c>
      <c r="AW807" s="55">
        <f t="shared" si="1254"/>
        <v>0</v>
      </c>
      <c r="AX807" s="55">
        <f t="shared" si="1254"/>
        <v>0</v>
      </c>
      <c r="AY807" s="55">
        <f t="shared" si="1254"/>
        <v>16201</v>
      </c>
      <c r="AZ807" s="55">
        <f t="shared" si="1254"/>
        <v>0</v>
      </c>
      <c r="BA807" s="55">
        <f>BA808+BA810</f>
        <v>0</v>
      </c>
      <c r="BB807" s="55">
        <f>BB808+BB810</f>
        <v>0</v>
      </c>
      <c r="BC807" s="55">
        <f>BC808+BC810</f>
        <v>879</v>
      </c>
      <c r="BD807" s="55">
        <f>BD808+BD810</f>
        <v>0</v>
      </c>
      <c r="BE807" s="55">
        <f>BE808+BE810</f>
        <v>17080</v>
      </c>
      <c r="BF807" s="55">
        <f t="shared" ref="BF807:BL807" si="1255">BF808+BF810</f>
        <v>0</v>
      </c>
      <c r="BG807" s="55">
        <f t="shared" si="1255"/>
        <v>0</v>
      </c>
      <c r="BH807" s="55">
        <f t="shared" si="1255"/>
        <v>0</v>
      </c>
      <c r="BI807" s="55">
        <f t="shared" si="1255"/>
        <v>0</v>
      </c>
      <c r="BJ807" s="55">
        <f t="shared" si="1255"/>
        <v>0</v>
      </c>
      <c r="BK807" s="55">
        <f t="shared" si="1255"/>
        <v>0</v>
      </c>
      <c r="BL807" s="55">
        <f t="shared" si="1255"/>
        <v>17080</v>
      </c>
      <c r="BM807" s="55">
        <f t="shared" ref="BM807:BS807" si="1256">BM808+BM810</f>
        <v>0</v>
      </c>
      <c r="BN807" s="55">
        <f t="shared" si="1256"/>
        <v>-750</v>
      </c>
      <c r="BO807" s="55">
        <f t="shared" si="1256"/>
        <v>0</v>
      </c>
      <c r="BP807" s="55">
        <f t="shared" si="1256"/>
        <v>0</v>
      </c>
      <c r="BQ807" s="55">
        <f t="shared" si="1256"/>
        <v>0</v>
      </c>
      <c r="BR807" s="55">
        <f t="shared" si="1256"/>
        <v>16330</v>
      </c>
      <c r="BS807" s="55">
        <f t="shared" si="1256"/>
        <v>0</v>
      </c>
      <c r="BT807" s="55">
        <f t="shared" ref="BT807:BY807" si="1257">BT808+BT810</f>
        <v>0</v>
      </c>
      <c r="BU807" s="55">
        <f t="shared" si="1257"/>
        <v>0</v>
      </c>
      <c r="BV807" s="55">
        <f t="shared" si="1257"/>
        <v>0</v>
      </c>
      <c r="BW807" s="55">
        <f t="shared" si="1257"/>
        <v>0</v>
      </c>
      <c r="BX807" s="55">
        <f t="shared" si="1257"/>
        <v>0</v>
      </c>
      <c r="BY807" s="55">
        <f t="shared" si="1257"/>
        <v>16330</v>
      </c>
      <c r="BZ807" s="55">
        <f t="shared" ref="BZ807:CF807" si="1258">BZ808+BZ810</f>
        <v>0</v>
      </c>
      <c r="CA807" s="55">
        <f t="shared" si="1258"/>
        <v>0</v>
      </c>
      <c r="CB807" s="55">
        <f t="shared" si="1258"/>
        <v>0</v>
      </c>
      <c r="CC807" s="55">
        <f t="shared" si="1258"/>
        <v>0</v>
      </c>
      <c r="CD807" s="55">
        <f>CD808+CD810</f>
        <v>0</v>
      </c>
      <c r="CE807" s="55">
        <f t="shared" si="1258"/>
        <v>0</v>
      </c>
      <c r="CF807" s="55">
        <f t="shared" si="1258"/>
        <v>16330</v>
      </c>
      <c r="CG807" s="55">
        <f t="shared" ref="CG807:CO807" si="1259">CG808+CG810</f>
        <v>0</v>
      </c>
      <c r="CH807" s="55">
        <f t="shared" si="1259"/>
        <v>0</v>
      </c>
      <c r="CI807" s="55">
        <f t="shared" si="1259"/>
        <v>0</v>
      </c>
      <c r="CJ807" s="55">
        <f t="shared" si="1259"/>
        <v>-13671</v>
      </c>
      <c r="CK807" s="55"/>
      <c r="CL807" s="55"/>
      <c r="CM807" s="55">
        <f t="shared" si="1259"/>
        <v>0</v>
      </c>
      <c r="CN807" s="55">
        <f t="shared" si="1259"/>
        <v>0</v>
      </c>
      <c r="CO807" s="55">
        <f t="shared" si="1259"/>
        <v>2659</v>
      </c>
      <c r="CP807" s="55">
        <f t="shared" ref="CP807:CW807" si="1260">CP808+CP810</f>
        <v>0</v>
      </c>
      <c r="CQ807" s="55">
        <f t="shared" si="1260"/>
        <v>0</v>
      </c>
      <c r="CR807" s="55">
        <f t="shared" si="1260"/>
        <v>0</v>
      </c>
      <c r="CS807" s="55">
        <f t="shared" si="1260"/>
        <v>0</v>
      </c>
      <c r="CT807" s="55">
        <f t="shared" si="1260"/>
        <v>0</v>
      </c>
      <c r="CU807" s="55">
        <f t="shared" si="1260"/>
        <v>0</v>
      </c>
      <c r="CV807" s="55">
        <f t="shared" si="1260"/>
        <v>0</v>
      </c>
      <c r="CW807" s="55">
        <f t="shared" si="1260"/>
        <v>2659</v>
      </c>
      <c r="CX807" s="55">
        <f t="shared" ref="CX807:DF807" si="1261">CX808+CX810</f>
        <v>0</v>
      </c>
      <c r="CY807" s="55">
        <f t="shared" si="1261"/>
        <v>0</v>
      </c>
      <c r="CZ807" s="55">
        <f t="shared" si="1261"/>
        <v>0</v>
      </c>
      <c r="DA807" s="55">
        <f t="shared" si="1261"/>
        <v>0</v>
      </c>
      <c r="DB807" s="55">
        <f t="shared" si="1261"/>
        <v>0</v>
      </c>
      <c r="DC807" s="55">
        <f t="shared" si="1261"/>
        <v>0</v>
      </c>
      <c r="DD807" s="55">
        <f t="shared" si="1261"/>
        <v>0</v>
      </c>
      <c r="DE807" s="55">
        <f t="shared" si="1261"/>
        <v>2659</v>
      </c>
      <c r="DF807" s="55">
        <f t="shared" si="1261"/>
        <v>0</v>
      </c>
    </row>
    <row r="808" spans="1:110" s="19" customFormat="1" ht="53.25" customHeight="1">
      <c r="A808" s="63" t="s">
        <v>442</v>
      </c>
      <c r="B808" s="64" t="s">
        <v>146</v>
      </c>
      <c r="C808" s="64" t="s">
        <v>134</v>
      </c>
      <c r="D808" s="65" t="s">
        <v>441</v>
      </c>
      <c r="E808" s="64"/>
      <c r="F808" s="55"/>
      <c r="G808" s="55"/>
      <c r="H808" s="55"/>
      <c r="I808" s="55"/>
      <c r="J808" s="55"/>
      <c r="K808" s="140"/>
      <c r="L808" s="140"/>
      <c r="M808" s="55"/>
      <c r="N808" s="55"/>
      <c r="O808" s="55"/>
      <c r="P808" s="55"/>
      <c r="Q808" s="55"/>
      <c r="R808" s="141"/>
      <c r="S808" s="141"/>
      <c r="T808" s="55"/>
      <c r="U808" s="55"/>
      <c r="V808" s="141"/>
      <c r="W808" s="141"/>
      <c r="X808" s="55"/>
      <c r="Y808" s="55"/>
      <c r="Z808" s="141"/>
      <c r="AA808" s="55"/>
      <c r="AB808" s="55"/>
      <c r="AC808" s="141"/>
      <c r="AD808" s="141"/>
      <c r="AE808" s="141"/>
      <c r="AF808" s="55"/>
      <c r="AG808" s="141"/>
      <c r="AH808" s="55"/>
      <c r="AI808" s="141"/>
      <c r="AJ808" s="141"/>
      <c r="AK808" s="55"/>
      <c r="AL808" s="55"/>
      <c r="AM808" s="55">
        <f t="shared" si="1254"/>
        <v>11750</v>
      </c>
      <c r="AN808" s="55">
        <f t="shared" si="1254"/>
        <v>11750</v>
      </c>
      <c r="AO808" s="55">
        <f t="shared" si="1254"/>
        <v>0</v>
      </c>
      <c r="AP808" s="55">
        <f t="shared" si="1254"/>
        <v>0</v>
      </c>
      <c r="AQ808" s="55">
        <f t="shared" si="1254"/>
        <v>11750</v>
      </c>
      <c r="AR808" s="55">
        <f t="shared" si="1254"/>
        <v>0</v>
      </c>
      <c r="AS808" s="55">
        <f t="shared" si="1254"/>
        <v>0</v>
      </c>
      <c r="AT808" s="55">
        <f t="shared" si="1254"/>
        <v>11750</v>
      </c>
      <c r="AU808" s="55">
        <f t="shared" si="1254"/>
        <v>0</v>
      </c>
      <c r="AV808" s="55">
        <f t="shared" si="1254"/>
        <v>4451</v>
      </c>
      <c r="AW808" s="55">
        <f t="shared" si="1254"/>
        <v>0</v>
      </c>
      <c r="AX808" s="55">
        <f t="shared" si="1254"/>
        <v>0</v>
      </c>
      <c r="AY808" s="55">
        <f t="shared" si="1254"/>
        <v>16201</v>
      </c>
      <c r="AZ808" s="55">
        <f t="shared" ref="AZ808:DF808" si="1262">AZ809</f>
        <v>0</v>
      </c>
      <c r="BA808" s="55">
        <f t="shared" si="1262"/>
        <v>0</v>
      </c>
      <c r="BB808" s="55">
        <f t="shared" si="1262"/>
        <v>0</v>
      </c>
      <c r="BC808" s="55">
        <f t="shared" si="1262"/>
        <v>0</v>
      </c>
      <c r="BD808" s="55">
        <f t="shared" si="1262"/>
        <v>0</v>
      </c>
      <c r="BE808" s="55">
        <f t="shared" si="1262"/>
        <v>16201</v>
      </c>
      <c r="BF808" s="55">
        <f t="shared" si="1262"/>
        <v>0</v>
      </c>
      <c r="BG808" s="55">
        <f t="shared" si="1262"/>
        <v>0</v>
      </c>
      <c r="BH808" s="55">
        <f t="shared" si="1262"/>
        <v>0</v>
      </c>
      <c r="BI808" s="55">
        <f t="shared" si="1262"/>
        <v>0</v>
      </c>
      <c r="BJ808" s="55">
        <f t="shared" si="1262"/>
        <v>0</v>
      </c>
      <c r="BK808" s="55">
        <f t="shared" si="1262"/>
        <v>0</v>
      </c>
      <c r="BL808" s="55">
        <f t="shared" si="1262"/>
        <v>16201</v>
      </c>
      <c r="BM808" s="55">
        <f t="shared" si="1262"/>
        <v>0</v>
      </c>
      <c r="BN808" s="55">
        <f t="shared" si="1262"/>
        <v>-750</v>
      </c>
      <c r="BO808" s="55">
        <f t="shared" si="1262"/>
        <v>0</v>
      </c>
      <c r="BP808" s="55">
        <f t="shared" si="1262"/>
        <v>0</v>
      </c>
      <c r="BQ808" s="55">
        <f t="shared" si="1262"/>
        <v>0</v>
      </c>
      <c r="BR808" s="55">
        <f t="shared" si="1262"/>
        <v>15451</v>
      </c>
      <c r="BS808" s="55">
        <f t="shared" si="1262"/>
        <v>0</v>
      </c>
      <c r="BT808" s="55">
        <f t="shared" si="1262"/>
        <v>0</v>
      </c>
      <c r="BU808" s="55">
        <f t="shared" si="1262"/>
        <v>0</v>
      </c>
      <c r="BV808" s="55">
        <f t="shared" si="1262"/>
        <v>0</v>
      </c>
      <c r="BW808" s="55">
        <f t="shared" si="1262"/>
        <v>0</v>
      </c>
      <c r="BX808" s="55">
        <f t="shared" si="1262"/>
        <v>0</v>
      </c>
      <c r="BY808" s="55">
        <f t="shared" si="1262"/>
        <v>15451</v>
      </c>
      <c r="BZ808" s="55">
        <f t="shared" si="1262"/>
        <v>0</v>
      </c>
      <c r="CA808" s="55">
        <f t="shared" si="1262"/>
        <v>0</v>
      </c>
      <c r="CB808" s="55">
        <f t="shared" si="1262"/>
        <v>0</v>
      </c>
      <c r="CC808" s="55">
        <f t="shared" si="1262"/>
        <v>0</v>
      </c>
      <c r="CD808" s="55">
        <f t="shared" si="1262"/>
        <v>0</v>
      </c>
      <c r="CE808" s="55">
        <f t="shared" si="1262"/>
        <v>0</v>
      </c>
      <c r="CF808" s="55">
        <f t="shared" si="1262"/>
        <v>15451</v>
      </c>
      <c r="CG808" s="55">
        <f t="shared" si="1262"/>
        <v>0</v>
      </c>
      <c r="CH808" s="55">
        <f t="shared" si="1262"/>
        <v>0</v>
      </c>
      <c r="CI808" s="55">
        <f t="shared" si="1262"/>
        <v>0</v>
      </c>
      <c r="CJ808" s="55">
        <f t="shared" si="1262"/>
        <v>-13671</v>
      </c>
      <c r="CK808" s="55"/>
      <c r="CL808" s="55"/>
      <c r="CM808" s="55">
        <f t="shared" si="1262"/>
        <v>0</v>
      </c>
      <c r="CN808" s="55">
        <f t="shared" si="1262"/>
        <v>0</v>
      </c>
      <c r="CO808" s="55">
        <f t="shared" si="1262"/>
        <v>1780</v>
      </c>
      <c r="CP808" s="55">
        <f t="shared" si="1262"/>
        <v>0</v>
      </c>
      <c r="CQ808" s="55">
        <f t="shared" si="1262"/>
        <v>0</v>
      </c>
      <c r="CR808" s="55">
        <f t="shared" si="1262"/>
        <v>0</v>
      </c>
      <c r="CS808" s="55">
        <f t="shared" si="1262"/>
        <v>0</v>
      </c>
      <c r="CT808" s="55">
        <f t="shared" si="1262"/>
        <v>0</v>
      </c>
      <c r="CU808" s="55">
        <f t="shared" si="1262"/>
        <v>0</v>
      </c>
      <c r="CV808" s="55">
        <f t="shared" si="1262"/>
        <v>0</v>
      </c>
      <c r="CW808" s="55">
        <f t="shared" si="1262"/>
        <v>1780</v>
      </c>
      <c r="CX808" s="55">
        <f t="shared" si="1262"/>
        <v>0</v>
      </c>
      <c r="CY808" s="55">
        <f t="shared" si="1262"/>
        <v>0</v>
      </c>
      <c r="CZ808" s="55">
        <f t="shared" si="1262"/>
        <v>0</v>
      </c>
      <c r="DA808" s="55">
        <f t="shared" si="1262"/>
        <v>0</v>
      </c>
      <c r="DB808" s="55">
        <f t="shared" si="1262"/>
        <v>0</v>
      </c>
      <c r="DC808" s="55">
        <f t="shared" si="1262"/>
        <v>0</v>
      </c>
      <c r="DD808" s="55">
        <f t="shared" si="1262"/>
        <v>0</v>
      </c>
      <c r="DE808" s="55">
        <f t="shared" si="1262"/>
        <v>1780</v>
      </c>
      <c r="DF808" s="55">
        <f t="shared" si="1262"/>
        <v>0</v>
      </c>
    </row>
    <row r="809" spans="1:110" s="19" customFormat="1" ht="87" customHeight="1">
      <c r="A809" s="63" t="s">
        <v>283</v>
      </c>
      <c r="B809" s="64" t="s">
        <v>146</v>
      </c>
      <c r="C809" s="64" t="s">
        <v>134</v>
      </c>
      <c r="D809" s="65" t="s">
        <v>441</v>
      </c>
      <c r="E809" s="64" t="s">
        <v>158</v>
      </c>
      <c r="F809" s="55"/>
      <c r="G809" s="55"/>
      <c r="H809" s="55"/>
      <c r="I809" s="55"/>
      <c r="J809" s="55"/>
      <c r="K809" s="140"/>
      <c r="L809" s="140"/>
      <c r="M809" s="55"/>
      <c r="N809" s="55"/>
      <c r="O809" s="55"/>
      <c r="P809" s="55"/>
      <c r="Q809" s="55"/>
      <c r="R809" s="141"/>
      <c r="S809" s="141"/>
      <c r="T809" s="55"/>
      <c r="U809" s="55"/>
      <c r="V809" s="141"/>
      <c r="W809" s="141"/>
      <c r="X809" s="55"/>
      <c r="Y809" s="55"/>
      <c r="Z809" s="141"/>
      <c r="AA809" s="55"/>
      <c r="AB809" s="55"/>
      <c r="AC809" s="141"/>
      <c r="AD809" s="141"/>
      <c r="AE809" s="141"/>
      <c r="AF809" s="55"/>
      <c r="AG809" s="141"/>
      <c r="AH809" s="55"/>
      <c r="AI809" s="141"/>
      <c r="AJ809" s="141"/>
      <c r="AK809" s="55"/>
      <c r="AL809" s="55"/>
      <c r="AM809" s="55">
        <f>AN809-AK809</f>
        <v>11750</v>
      </c>
      <c r="AN809" s="55">
        <v>11750</v>
      </c>
      <c r="AO809" s="55"/>
      <c r="AP809" s="141"/>
      <c r="AQ809" s="55">
        <f>AN809+AP809</f>
        <v>11750</v>
      </c>
      <c r="AR809" s="55">
        <f>AO809</f>
        <v>0</v>
      </c>
      <c r="AS809" s="141"/>
      <c r="AT809" s="55">
        <f>AQ809+AS809</f>
        <v>11750</v>
      </c>
      <c r="AU809" s="56">
        <f>AR809</f>
        <v>0</v>
      </c>
      <c r="AV809" s="55">
        <v>4451</v>
      </c>
      <c r="AW809" s="141"/>
      <c r="AX809" s="141"/>
      <c r="AY809" s="55">
        <f>AT809+AV809+AW809+AX809</f>
        <v>16201</v>
      </c>
      <c r="AZ809" s="55">
        <f>AU809+AX809</f>
        <v>0</v>
      </c>
      <c r="BA809" s="141"/>
      <c r="BB809" s="141"/>
      <c r="BC809" s="141"/>
      <c r="BD809" s="141"/>
      <c r="BE809" s="55">
        <f>AY809+BA809+BB809+BC809+BD809</f>
        <v>16201</v>
      </c>
      <c r="BF809" s="55">
        <f>AZ809+BD809</f>
        <v>0</v>
      </c>
      <c r="BG809" s="55"/>
      <c r="BH809" s="55"/>
      <c r="BI809" s="142"/>
      <c r="BJ809" s="142"/>
      <c r="BK809" s="142"/>
      <c r="BL809" s="55">
        <f>BE809+BG809+BH809+BI809+BJ809+BK809</f>
        <v>16201</v>
      </c>
      <c r="BM809" s="55">
        <f>BF809+BK809</f>
        <v>0</v>
      </c>
      <c r="BN809" s="56">
        <v>-750</v>
      </c>
      <c r="BO809" s="141"/>
      <c r="BP809" s="141"/>
      <c r="BQ809" s="141"/>
      <c r="BR809" s="55">
        <f>BL809+BN809+BO809+BP809+BQ809</f>
        <v>15451</v>
      </c>
      <c r="BS809" s="55">
        <f>BM809+BQ809</f>
        <v>0</v>
      </c>
      <c r="BT809" s="55"/>
      <c r="BU809" s="55"/>
      <c r="BV809" s="55"/>
      <c r="BW809" s="55"/>
      <c r="BX809" s="55"/>
      <c r="BY809" s="55">
        <f>BR809+BT809+BU809+BV809+BW809+BX809</f>
        <v>15451</v>
      </c>
      <c r="BZ809" s="55">
        <f>BS809+BX809</f>
        <v>0</v>
      </c>
      <c r="CA809" s="141"/>
      <c r="CB809" s="141"/>
      <c r="CC809" s="141"/>
      <c r="CD809" s="141"/>
      <c r="CE809" s="141"/>
      <c r="CF809" s="55">
        <f>BY809+CA809+CB809+CC809+CE809</f>
        <v>15451</v>
      </c>
      <c r="CG809" s="55">
        <f>BZ809+CE809</f>
        <v>0</v>
      </c>
      <c r="CH809" s="141"/>
      <c r="CI809" s="141"/>
      <c r="CJ809" s="55">
        <v>-13671</v>
      </c>
      <c r="CK809" s="55"/>
      <c r="CL809" s="55"/>
      <c r="CM809" s="141"/>
      <c r="CN809" s="141"/>
      <c r="CO809" s="55">
        <f>CF809+CH809+CI809+CJ809+CM809+CN809</f>
        <v>1780</v>
      </c>
      <c r="CP809" s="55">
        <f>CG809+CN809</f>
        <v>0</v>
      </c>
      <c r="CQ809" s="55"/>
      <c r="CR809" s="141"/>
      <c r="CS809" s="141"/>
      <c r="CT809" s="141"/>
      <c r="CU809" s="141"/>
      <c r="CV809" s="141"/>
      <c r="CW809" s="55">
        <f>CO809+CQ809+CR809+CS809+CT809+CU809+CV809</f>
        <v>1780</v>
      </c>
      <c r="CX809" s="55">
        <f>CP809+CV809</f>
        <v>0</v>
      </c>
      <c r="CY809" s="55"/>
      <c r="CZ809" s="141"/>
      <c r="DA809" s="141"/>
      <c r="DB809" s="141"/>
      <c r="DC809" s="141"/>
      <c r="DD809" s="141"/>
      <c r="DE809" s="55">
        <f>CW809+CY809+CZ809+DA809+DB809+DC809+DD809</f>
        <v>1780</v>
      </c>
      <c r="DF809" s="55">
        <f>CX809+DD809</f>
        <v>0</v>
      </c>
    </row>
    <row r="810" spans="1:110" s="19" customFormat="1" ht="67.5" customHeight="1">
      <c r="A810" s="63" t="s">
        <v>178</v>
      </c>
      <c r="B810" s="64" t="s">
        <v>146</v>
      </c>
      <c r="C810" s="64" t="s">
        <v>134</v>
      </c>
      <c r="D810" s="65" t="s">
        <v>399</v>
      </c>
      <c r="E810" s="64"/>
      <c r="F810" s="55"/>
      <c r="G810" s="55"/>
      <c r="H810" s="55"/>
      <c r="I810" s="55"/>
      <c r="J810" s="55"/>
      <c r="K810" s="140"/>
      <c r="L810" s="140"/>
      <c r="M810" s="55"/>
      <c r="N810" s="55"/>
      <c r="O810" s="55"/>
      <c r="P810" s="55"/>
      <c r="Q810" s="55"/>
      <c r="R810" s="141"/>
      <c r="S810" s="141"/>
      <c r="T810" s="55"/>
      <c r="U810" s="55"/>
      <c r="V810" s="141"/>
      <c r="W810" s="141"/>
      <c r="X810" s="55"/>
      <c r="Y810" s="55"/>
      <c r="Z810" s="141"/>
      <c r="AA810" s="55"/>
      <c r="AB810" s="55"/>
      <c r="AC810" s="141"/>
      <c r="AD810" s="141"/>
      <c r="AE810" s="141"/>
      <c r="AF810" s="55"/>
      <c r="AG810" s="141"/>
      <c r="AH810" s="55"/>
      <c r="AI810" s="141"/>
      <c r="AJ810" s="141"/>
      <c r="AK810" s="55"/>
      <c r="AL810" s="55"/>
      <c r="AM810" s="55"/>
      <c r="AN810" s="55"/>
      <c r="AO810" s="55"/>
      <c r="AP810" s="141"/>
      <c r="AQ810" s="55"/>
      <c r="AR810" s="55"/>
      <c r="AS810" s="141"/>
      <c r="AT810" s="55"/>
      <c r="AU810" s="56"/>
      <c r="AV810" s="55"/>
      <c r="AW810" s="141"/>
      <c r="AX810" s="141"/>
      <c r="AY810" s="55"/>
      <c r="AZ810" s="55"/>
      <c r="BA810" s="141">
        <f t="shared" ref="BA810:DF810" si="1263">BA811</f>
        <v>0</v>
      </c>
      <c r="BB810" s="141">
        <f t="shared" si="1263"/>
        <v>0</v>
      </c>
      <c r="BC810" s="56">
        <f t="shared" si="1263"/>
        <v>879</v>
      </c>
      <c r="BD810" s="56">
        <f t="shared" si="1263"/>
        <v>0</v>
      </c>
      <c r="BE810" s="56">
        <f t="shared" si="1263"/>
        <v>879</v>
      </c>
      <c r="BF810" s="56">
        <f t="shared" si="1263"/>
        <v>0</v>
      </c>
      <c r="BG810" s="55">
        <f t="shared" si="1263"/>
        <v>0</v>
      </c>
      <c r="BH810" s="55">
        <f t="shared" si="1263"/>
        <v>0</v>
      </c>
      <c r="BI810" s="55">
        <f t="shared" si="1263"/>
        <v>0</v>
      </c>
      <c r="BJ810" s="55">
        <f t="shared" si="1263"/>
        <v>0</v>
      </c>
      <c r="BK810" s="55">
        <f t="shared" si="1263"/>
        <v>0</v>
      </c>
      <c r="BL810" s="55">
        <f t="shared" si="1263"/>
        <v>879</v>
      </c>
      <c r="BM810" s="55">
        <f t="shared" si="1263"/>
        <v>0</v>
      </c>
      <c r="BN810" s="55">
        <f t="shared" si="1263"/>
        <v>0</v>
      </c>
      <c r="BO810" s="55">
        <f t="shared" si="1263"/>
        <v>0</v>
      </c>
      <c r="BP810" s="55">
        <f t="shared" si="1263"/>
        <v>0</v>
      </c>
      <c r="BQ810" s="55">
        <f t="shared" si="1263"/>
        <v>0</v>
      </c>
      <c r="BR810" s="55">
        <f t="shared" si="1263"/>
        <v>879</v>
      </c>
      <c r="BS810" s="55">
        <f t="shared" si="1263"/>
        <v>0</v>
      </c>
      <c r="BT810" s="55">
        <f t="shared" si="1263"/>
        <v>0</v>
      </c>
      <c r="BU810" s="55">
        <f t="shared" si="1263"/>
        <v>0</v>
      </c>
      <c r="BV810" s="55">
        <f t="shared" si="1263"/>
        <v>0</v>
      </c>
      <c r="BW810" s="55">
        <f t="shared" si="1263"/>
        <v>0</v>
      </c>
      <c r="BX810" s="55">
        <f t="shared" si="1263"/>
        <v>0</v>
      </c>
      <c r="BY810" s="55">
        <f t="shared" si="1263"/>
        <v>879</v>
      </c>
      <c r="BZ810" s="55">
        <f t="shared" si="1263"/>
        <v>0</v>
      </c>
      <c r="CA810" s="55">
        <f t="shared" si="1263"/>
        <v>0</v>
      </c>
      <c r="CB810" s="55">
        <f t="shared" si="1263"/>
        <v>0</v>
      </c>
      <c r="CC810" s="55">
        <f t="shared" si="1263"/>
        <v>0</v>
      </c>
      <c r="CD810" s="55">
        <f t="shared" si="1263"/>
        <v>0</v>
      </c>
      <c r="CE810" s="55">
        <f t="shared" si="1263"/>
        <v>0</v>
      </c>
      <c r="CF810" s="55">
        <f t="shared" si="1263"/>
        <v>879</v>
      </c>
      <c r="CG810" s="55">
        <f t="shared" si="1263"/>
        <v>0</v>
      </c>
      <c r="CH810" s="55">
        <f t="shared" si="1263"/>
        <v>0</v>
      </c>
      <c r="CI810" s="55">
        <f t="shared" si="1263"/>
        <v>0</v>
      </c>
      <c r="CJ810" s="55">
        <f t="shared" si="1263"/>
        <v>0</v>
      </c>
      <c r="CK810" s="55"/>
      <c r="CL810" s="55"/>
      <c r="CM810" s="55">
        <f t="shared" si="1263"/>
        <v>0</v>
      </c>
      <c r="CN810" s="55">
        <f t="shared" si="1263"/>
        <v>0</v>
      </c>
      <c r="CO810" s="55">
        <f t="shared" si="1263"/>
        <v>879</v>
      </c>
      <c r="CP810" s="55">
        <f t="shared" si="1263"/>
        <v>0</v>
      </c>
      <c r="CQ810" s="55">
        <f t="shared" si="1263"/>
        <v>0</v>
      </c>
      <c r="CR810" s="55">
        <f t="shared" si="1263"/>
        <v>0</v>
      </c>
      <c r="CS810" s="55">
        <f t="shared" si="1263"/>
        <v>0</v>
      </c>
      <c r="CT810" s="55">
        <f t="shared" si="1263"/>
        <v>0</v>
      </c>
      <c r="CU810" s="55">
        <f t="shared" si="1263"/>
        <v>0</v>
      </c>
      <c r="CV810" s="55">
        <f t="shared" si="1263"/>
        <v>0</v>
      </c>
      <c r="CW810" s="55">
        <f t="shared" si="1263"/>
        <v>879</v>
      </c>
      <c r="CX810" s="55">
        <f t="shared" si="1263"/>
        <v>0</v>
      </c>
      <c r="CY810" s="55">
        <f t="shared" si="1263"/>
        <v>0</v>
      </c>
      <c r="CZ810" s="55">
        <f t="shared" si="1263"/>
        <v>0</v>
      </c>
      <c r="DA810" s="55">
        <f t="shared" si="1263"/>
        <v>0</v>
      </c>
      <c r="DB810" s="55">
        <f t="shared" si="1263"/>
        <v>0</v>
      </c>
      <c r="DC810" s="55">
        <f t="shared" si="1263"/>
        <v>0</v>
      </c>
      <c r="DD810" s="55">
        <f t="shared" si="1263"/>
        <v>0</v>
      </c>
      <c r="DE810" s="55">
        <f t="shared" si="1263"/>
        <v>879</v>
      </c>
      <c r="DF810" s="55">
        <f t="shared" si="1263"/>
        <v>0</v>
      </c>
    </row>
    <row r="811" spans="1:110" s="19" customFormat="1" ht="51.75" customHeight="1">
      <c r="A811" s="63" t="s">
        <v>144</v>
      </c>
      <c r="B811" s="64" t="s">
        <v>146</v>
      </c>
      <c r="C811" s="64" t="s">
        <v>134</v>
      </c>
      <c r="D811" s="65" t="s">
        <v>399</v>
      </c>
      <c r="E811" s="64" t="s">
        <v>145</v>
      </c>
      <c r="F811" s="55"/>
      <c r="G811" s="55"/>
      <c r="H811" s="55"/>
      <c r="I811" s="55"/>
      <c r="J811" s="55"/>
      <c r="K811" s="140"/>
      <c r="L811" s="140"/>
      <c r="M811" s="55"/>
      <c r="N811" s="55"/>
      <c r="O811" s="55"/>
      <c r="P811" s="55"/>
      <c r="Q811" s="55"/>
      <c r="R811" s="141"/>
      <c r="S811" s="141"/>
      <c r="T811" s="55"/>
      <c r="U811" s="55"/>
      <c r="V811" s="141"/>
      <c r="W811" s="141"/>
      <c r="X811" s="55"/>
      <c r="Y811" s="55"/>
      <c r="Z811" s="141"/>
      <c r="AA811" s="55"/>
      <c r="AB811" s="55"/>
      <c r="AC811" s="141"/>
      <c r="AD811" s="141"/>
      <c r="AE811" s="141"/>
      <c r="AF811" s="55"/>
      <c r="AG811" s="141"/>
      <c r="AH811" s="55"/>
      <c r="AI811" s="141"/>
      <c r="AJ811" s="141"/>
      <c r="AK811" s="55"/>
      <c r="AL811" s="55"/>
      <c r="AM811" s="55"/>
      <c r="AN811" s="55"/>
      <c r="AO811" s="55"/>
      <c r="AP811" s="141"/>
      <c r="AQ811" s="55"/>
      <c r="AR811" s="55"/>
      <c r="AS811" s="141"/>
      <c r="AT811" s="55"/>
      <c r="AU811" s="56"/>
      <c r="AV811" s="55"/>
      <c r="AW811" s="141"/>
      <c r="AX811" s="141"/>
      <c r="AY811" s="55"/>
      <c r="AZ811" s="55"/>
      <c r="BA811" s="141"/>
      <c r="BB811" s="141"/>
      <c r="BC811" s="56">
        <v>879</v>
      </c>
      <c r="BD811" s="56"/>
      <c r="BE811" s="55">
        <f>AY811+BA811+BB811+BC811+BD811</f>
        <v>879</v>
      </c>
      <c r="BF811" s="55">
        <f>AZ811+BD811</f>
        <v>0</v>
      </c>
      <c r="BG811" s="55"/>
      <c r="BH811" s="55"/>
      <c r="BI811" s="142"/>
      <c r="BJ811" s="142"/>
      <c r="BK811" s="142"/>
      <c r="BL811" s="55">
        <f>BE811+BG811+BH811+BI811+BJ811+BK811</f>
        <v>879</v>
      </c>
      <c r="BM811" s="55">
        <f>BF811+BK811</f>
        <v>0</v>
      </c>
      <c r="BN811" s="141"/>
      <c r="BO811" s="141"/>
      <c r="BP811" s="141"/>
      <c r="BQ811" s="141"/>
      <c r="BR811" s="55">
        <f>BL811+BN811+BO811+BP811+BQ811</f>
        <v>879</v>
      </c>
      <c r="BS811" s="55">
        <f>BM811+BQ811</f>
        <v>0</v>
      </c>
      <c r="BT811" s="140"/>
      <c r="BU811" s="140"/>
      <c r="BV811" s="140"/>
      <c r="BW811" s="140"/>
      <c r="BX811" s="140"/>
      <c r="BY811" s="55">
        <f>BR811+BT811+BU811+BV811+BW811+BX811</f>
        <v>879</v>
      </c>
      <c r="BZ811" s="55">
        <f>BS811+BX811</f>
        <v>0</v>
      </c>
      <c r="CA811" s="141"/>
      <c r="CB811" s="141"/>
      <c r="CC811" s="141"/>
      <c r="CD811" s="141"/>
      <c r="CE811" s="141"/>
      <c r="CF811" s="55">
        <f>BY811+CA811+CB811+CC811+CE811</f>
        <v>879</v>
      </c>
      <c r="CG811" s="55">
        <f>BZ811+CE811</f>
        <v>0</v>
      </c>
      <c r="CH811" s="141"/>
      <c r="CI811" s="141"/>
      <c r="CJ811" s="141"/>
      <c r="CK811" s="141"/>
      <c r="CL811" s="141"/>
      <c r="CM811" s="141"/>
      <c r="CN811" s="141"/>
      <c r="CO811" s="55">
        <f>CF811+CH811+CI811+CJ811+CM811+CN811</f>
        <v>879</v>
      </c>
      <c r="CP811" s="55">
        <f>CG811+CN811</f>
        <v>0</v>
      </c>
      <c r="CQ811" s="55"/>
      <c r="CR811" s="141"/>
      <c r="CS811" s="141"/>
      <c r="CT811" s="141"/>
      <c r="CU811" s="141"/>
      <c r="CV811" s="141"/>
      <c r="CW811" s="55">
        <f>CO811+CQ811+CR811+CS811+CT811+CU811+CV811</f>
        <v>879</v>
      </c>
      <c r="CX811" s="55">
        <f>CP811+CV811</f>
        <v>0</v>
      </c>
      <c r="CY811" s="55"/>
      <c r="CZ811" s="141"/>
      <c r="DA811" s="141"/>
      <c r="DB811" s="141"/>
      <c r="DC811" s="141"/>
      <c r="DD811" s="141"/>
      <c r="DE811" s="55">
        <f>CW811+CY811+CZ811+DA811+DB811+DC811+DD811</f>
        <v>879</v>
      </c>
      <c r="DF811" s="55">
        <f>CX811+DD811</f>
        <v>0</v>
      </c>
    </row>
    <row r="812" spans="1:110" s="19" customFormat="1" ht="17.25" customHeight="1">
      <c r="A812" s="49"/>
      <c r="B812" s="50"/>
      <c r="C812" s="50"/>
      <c r="D812" s="65"/>
      <c r="E812" s="64"/>
      <c r="F812" s="55"/>
      <c r="G812" s="55"/>
      <c r="H812" s="55"/>
      <c r="I812" s="55"/>
      <c r="J812" s="55"/>
      <c r="K812" s="140"/>
      <c r="L812" s="140"/>
      <c r="M812" s="55"/>
      <c r="N812" s="55"/>
      <c r="O812" s="55"/>
      <c r="P812" s="55"/>
      <c r="Q812" s="55"/>
      <c r="R812" s="141"/>
      <c r="S812" s="141"/>
      <c r="T812" s="55"/>
      <c r="U812" s="55"/>
      <c r="V812" s="141"/>
      <c r="W812" s="141"/>
      <c r="X812" s="55"/>
      <c r="Y812" s="55"/>
      <c r="Z812" s="141"/>
      <c r="AA812" s="55"/>
      <c r="AB812" s="55"/>
      <c r="AC812" s="141"/>
      <c r="AD812" s="141"/>
      <c r="AE812" s="141"/>
      <c r="AF812" s="55"/>
      <c r="AG812" s="141"/>
      <c r="AH812" s="55"/>
      <c r="AI812" s="141"/>
      <c r="AJ812" s="141"/>
      <c r="AK812" s="55"/>
      <c r="AL812" s="55"/>
      <c r="AM812" s="55"/>
      <c r="AN812" s="56"/>
      <c r="AO812" s="141"/>
      <c r="AP812" s="141"/>
      <c r="AQ812" s="141"/>
      <c r="AR812" s="141"/>
      <c r="AS812" s="141"/>
      <c r="AT812" s="141"/>
      <c r="AU812" s="141"/>
      <c r="AV812" s="141"/>
      <c r="AW812" s="141"/>
      <c r="AX812" s="141"/>
      <c r="AY812" s="141"/>
      <c r="AZ812" s="141"/>
      <c r="BA812" s="141"/>
      <c r="BB812" s="141"/>
      <c r="BC812" s="141"/>
      <c r="BD812" s="141"/>
      <c r="BE812" s="141"/>
      <c r="BF812" s="141"/>
      <c r="BG812" s="142"/>
      <c r="BH812" s="142"/>
      <c r="BI812" s="142"/>
      <c r="BJ812" s="142"/>
      <c r="BK812" s="142"/>
      <c r="BL812" s="142"/>
      <c r="BM812" s="142"/>
      <c r="BN812" s="141"/>
      <c r="BO812" s="141"/>
      <c r="BP812" s="141"/>
      <c r="BQ812" s="141"/>
      <c r="BR812" s="141"/>
      <c r="BS812" s="141"/>
      <c r="BT812" s="140"/>
      <c r="BU812" s="140"/>
      <c r="BV812" s="140"/>
      <c r="BW812" s="140"/>
      <c r="BX812" s="140"/>
      <c r="BY812" s="140"/>
      <c r="BZ812" s="140"/>
      <c r="CA812" s="141"/>
      <c r="CB812" s="141"/>
      <c r="CC812" s="141"/>
      <c r="CD812" s="141"/>
      <c r="CE812" s="141"/>
      <c r="CF812" s="141"/>
      <c r="CG812" s="141"/>
      <c r="CH812" s="141"/>
      <c r="CI812" s="141"/>
      <c r="CJ812" s="141"/>
      <c r="CK812" s="141"/>
      <c r="CL812" s="141"/>
      <c r="CM812" s="141"/>
      <c r="CN812" s="141"/>
      <c r="CO812" s="141"/>
      <c r="CP812" s="141"/>
      <c r="CQ812" s="141"/>
      <c r="CR812" s="141"/>
      <c r="CS812" s="141"/>
      <c r="CT812" s="141"/>
      <c r="CU812" s="141"/>
      <c r="CV812" s="141"/>
      <c r="CW812" s="141"/>
      <c r="CX812" s="141"/>
      <c r="CY812" s="141"/>
      <c r="CZ812" s="141"/>
      <c r="DA812" s="141"/>
      <c r="DB812" s="141"/>
      <c r="DC812" s="141"/>
      <c r="DD812" s="141"/>
      <c r="DE812" s="141"/>
      <c r="DF812" s="141"/>
    </row>
    <row r="813" spans="1:110" s="19" customFormat="1" ht="21.75" customHeight="1">
      <c r="A813" s="49" t="s">
        <v>465</v>
      </c>
      <c r="B813" s="50" t="s">
        <v>146</v>
      </c>
      <c r="C813" s="50" t="s">
        <v>135</v>
      </c>
      <c r="D813" s="65"/>
      <c r="E813" s="64"/>
      <c r="F813" s="55"/>
      <c r="G813" s="55"/>
      <c r="H813" s="55"/>
      <c r="I813" s="55"/>
      <c r="J813" s="55"/>
      <c r="K813" s="140"/>
      <c r="L813" s="140"/>
      <c r="M813" s="55"/>
      <c r="N813" s="55"/>
      <c r="O813" s="55"/>
      <c r="P813" s="55"/>
      <c r="Q813" s="55"/>
      <c r="R813" s="141"/>
      <c r="S813" s="141"/>
      <c r="T813" s="55"/>
      <c r="U813" s="55"/>
      <c r="V813" s="141"/>
      <c r="W813" s="141"/>
      <c r="X813" s="55"/>
      <c r="Y813" s="55"/>
      <c r="Z813" s="141"/>
      <c r="AA813" s="55"/>
      <c r="AB813" s="55"/>
      <c r="AC813" s="141"/>
      <c r="AD813" s="141"/>
      <c r="AE813" s="141"/>
      <c r="AF813" s="55"/>
      <c r="AG813" s="141"/>
      <c r="AH813" s="55"/>
      <c r="AI813" s="141"/>
      <c r="AJ813" s="141"/>
      <c r="AK813" s="55"/>
      <c r="AL813" s="55"/>
      <c r="AM813" s="52">
        <f t="shared" ref="AM813:BB814" si="1264">AM814</f>
        <v>4152</v>
      </c>
      <c r="AN813" s="52">
        <f t="shared" si="1264"/>
        <v>4152</v>
      </c>
      <c r="AO813" s="52">
        <f t="shared" si="1264"/>
        <v>0</v>
      </c>
      <c r="AP813" s="52">
        <f t="shared" si="1264"/>
        <v>0</v>
      </c>
      <c r="AQ813" s="52">
        <f t="shared" si="1264"/>
        <v>4152</v>
      </c>
      <c r="AR813" s="52">
        <f t="shared" si="1264"/>
        <v>0</v>
      </c>
      <c r="AS813" s="52">
        <f t="shared" si="1264"/>
        <v>0</v>
      </c>
      <c r="AT813" s="52">
        <f t="shared" si="1264"/>
        <v>4152</v>
      </c>
      <c r="AU813" s="52">
        <f t="shared" si="1264"/>
        <v>0</v>
      </c>
      <c r="AV813" s="52">
        <f t="shared" si="1264"/>
        <v>0</v>
      </c>
      <c r="AW813" s="52">
        <f t="shared" si="1264"/>
        <v>0</v>
      </c>
      <c r="AX813" s="52">
        <f t="shared" si="1264"/>
        <v>0</v>
      </c>
      <c r="AY813" s="52">
        <f t="shared" si="1264"/>
        <v>4152</v>
      </c>
      <c r="AZ813" s="52">
        <f t="shared" si="1264"/>
        <v>0</v>
      </c>
      <c r="BA813" s="52">
        <f t="shared" si="1264"/>
        <v>0</v>
      </c>
      <c r="BB813" s="52">
        <f t="shared" si="1264"/>
        <v>0</v>
      </c>
      <c r="BC813" s="52">
        <f t="shared" ref="BC813:BX814" si="1265">BC814</f>
        <v>0</v>
      </c>
      <c r="BD813" s="52">
        <f t="shared" si="1265"/>
        <v>0</v>
      </c>
      <c r="BE813" s="52">
        <f t="shared" si="1265"/>
        <v>4152</v>
      </c>
      <c r="BF813" s="52">
        <f t="shared" si="1265"/>
        <v>0</v>
      </c>
      <c r="BG813" s="52">
        <f t="shared" si="1265"/>
        <v>0</v>
      </c>
      <c r="BH813" s="52">
        <f t="shared" si="1265"/>
        <v>-24</v>
      </c>
      <c r="BI813" s="52">
        <f t="shared" si="1265"/>
        <v>0</v>
      </c>
      <c r="BJ813" s="52">
        <f t="shared" si="1265"/>
        <v>0</v>
      </c>
      <c r="BK813" s="52">
        <f t="shared" si="1265"/>
        <v>0</v>
      </c>
      <c r="BL813" s="52">
        <f t="shared" si="1265"/>
        <v>4128</v>
      </c>
      <c r="BM813" s="52">
        <f t="shared" si="1265"/>
        <v>0</v>
      </c>
      <c r="BN813" s="52">
        <f t="shared" si="1265"/>
        <v>0</v>
      </c>
      <c r="BO813" s="52">
        <f t="shared" si="1265"/>
        <v>0</v>
      </c>
      <c r="BP813" s="52">
        <f t="shared" si="1265"/>
        <v>0</v>
      </c>
      <c r="BQ813" s="52">
        <f t="shared" si="1265"/>
        <v>0</v>
      </c>
      <c r="BR813" s="52">
        <f t="shared" si="1265"/>
        <v>4128</v>
      </c>
      <c r="BS813" s="52">
        <f t="shared" ref="BM813:BS814" si="1266">BS814</f>
        <v>0</v>
      </c>
      <c r="BT813" s="52">
        <f t="shared" si="1265"/>
        <v>-113</v>
      </c>
      <c r="BU813" s="52">
        <f t="shared" si="1265"/>
        <v>0</v>
      </c>
      <c r="BV813" s="52">
        <f t="shared" si="1265"/>
        <v>0</v>
      </c>
      <c r="BW813" s="52">
        <f t="shared" si="1265"/>
        <v>0</v>
      </c>
      <c r="BX813" s="52">
        <f t="shared" si="1265"/>
        <v>0</v>
      </c>
      <c r="BY813" s="52">
        <f t="shared" ref="BT813:CI814" si="1267">BY814</f>
        <v>4015</v>
      </c>
      <c r="BZ813" s="52">
        <f t="shared" si="1267"/>
        <v>0</v>
      </c>
      <c r="CA813" s="52">
        <f t="shared" si="1267"/>
        <v>0</v>
      </c>
      <c r="CB813" s="52">
        <f t="shared" si="1267"/>
        <v>0</v>
      </c>
      <c r="CC813" s="52">
        <f t="shared" si="1267"/>
        <v>0</v>
      </c>
      <c r="CD813" s="52">
        <f t="shared" si="1267"/>
        <v>0</v>
      </c>
      <c r="CE813" s="52">
        <f t="shared" si="1267"/>
        <v>0</v>
      </c>
      <c r="CF813" s="52">
        <f t="shared" si="1267"/>
        <v>4015</v>
      </c>
      <c r="CG813" s="52">
        <f t="shared" si="1267"/>
        <v>0</v>
      </c>
      <c r="CH813" s="52">
        <f t="shared" si="1267"/>
        <v>0</v>
      </c>
      <c r="CI813" s="52">
        <f t="shared" si="1267"/>
        <v>0</v>
      </c>
      <c r="CJ813" s="52">
        <f t="shared" ref="CG813:CV814" si="1268">CJ814</f>
        <v>0</v>
      </c>
      <c r="CK813" s="52"/>
      <c r="CL813" s="52"/>
      <c r="CM813" s="52">
        <f t="shared" si="1268"/>
        <v>0</v>
      </c>
      <c r="CN813" s="52">
        <f t="shared" si="1268"/>
        <v>0</v>
      </c>
      <c r="CO813" s="52">
        <f t="shared" si="1268"/>
        <v>4015</v>
      </c>
      <c r="CP813" s="52">
        <f t="shared" si="1268"/>
        <v>0</v>
      </c>
      <c r="CQ813" s="52">
        <f t="shared" si="1268"/>
        <v>0</v>
      </c>
      <c r="CR813" s="52">
        <f t="shared" si="1268"/>
        <v>0</v>
      </c>
      <c r="CS813" s="52">
        <f t="shared" si="1268"/>
        <v>0</v>
      </c>
      <c r="CT813" s="52">
        <f t="shared" si="1268"/>
        <v>0</v>
      </c>
      <c r="CU813" s="52">
        <f t="shared" si="1268"/>
        <v>0</v>
      </c>
      <c r="CV813" s="52">
        <f t="shared" si="1268"/>
        <v>0</v>
      </c>
      <c r="CW813" s="52">
        <f t="shared" ref="CP813:DE814" si="1269">CW814</f>
        <v>4015</v>
      </c>
      <c r="CX813" s="52">
        <f t="shared" si="1269"/>
        <v>0</v>
      </c>
      <c r="CY813" s="52">
        <f t="shared" si="1269"/>
        <v>0</v>
      </c>
      <c r="CZ813" s="52">
        <f t="shared" si="1269"/>
        <v>0</v>
      </c>
      <c r="DA813" s="52">
        <f t="shared" si="1269"/>
        <v>0</v>
      </c>
      <c r="DB813" s="52">
        <f t="shared" si="1269"/>
        <v>0</v>
      </c>
      <c r="DC813" s="52">
        <f t="shared" si="1269"/>
        <v>0</v>
      </c>
      <c r="DD813" s="52">
        <f t="shared" si="1269"/>
        <v>0</v>
      </c>
      <c r="DE813" s="52">
        <f t="shared" si="1269"/>
        <v>4015</v>
      </c>
      <c r="DF813" s="52">
        <f t="shared" ref="CX813:DF814" si="1270">DF814</f>
        <v>0</v>
      </c>
    </row>
    <row r="814" spans="1:110" s="19" customFormat="1" ht="36.75" customHeight="1">
      <c r="A814" s="63" t="s">
        <v>116</v>
      </c>
      <c r="B814" s="64" t="s">
        <v>146</v>
      </c>
      <c r="C814" s="64" t="s">
        <v>135</v>
      </c>
      <c r="D814" s="65" t="s">
        <v>117</v>
      </c>
      <c r="E814" s="64"/>
      <c r="F814" s="55"/>
      <c r="G814" s="55"/>
      <c r="H814" s="55"/>
      <c r="I814" s="55"/>
      <c r="J814" s="55"/>
      <c r="K814" s="140"/>
      <c r="L814" s="140"/>
      <c r="M814" s="55"/>
      <c r="N814" s="55"/>
      <c r="O814" s="55"/>
      <c r="P814" s="55"/>
      <c r="Q814" s="55"/>
      <c r="R814" s="141"/>
      <c r="S814" s="141"/>
      <c r="T814" s="55"/>
      <c r="U814" s="55"/>
      <c r="V814" s="141"/>
      <c r="W814" s="141"/>
      <c r="X814" s="55"/>
      <c r="Y814" s="55"/>
      <c r="Z814" s="141"/>
      <c r="AA814" s="55"/>
      <c r="AB814" s="55"/>
      <c r="AC814" s="141"/>
      <c r="AD814" s="141"/>
      <c r="AE814" s="141"/>
      <c r="AF814" s="55"/>
      <c r="AG814" s="141"/>
      <c r="AH814" s="55"/>
      <c r="AI814" s="141"/>
      <c r="AJ814" s="141"/>
      <c r="AK814" s="55"/>
      <c r="AL814" s="55"/>
      <c r="AM814" s="55">
        <f t="shared" si="1264"/>
        <v>4152</v>
      </c>
      <c r="AN814" s="55">
        <f t="shared" si="1264"/>
        <v>4152</v>
      </c>
      <c r="AO814" s="55">
        <f t="shared" si="1264"/>
        <v>0</v>
      </c>
      <c r="AP814" s="55">
        <f t="shared" si="1264"/>
        <v>0</v>
      </c>
      <c r="AQ814" s="55">
        <f t="shared" si="1264"/>
        <v>4152</v>
      </c>
      <c r="AR814" s="55">
        <f t="shared" si="1264"/>
        <v>0</v>
      </c>
      <c r="AS814" s="55">
        <f t="shared" si="1264"/>
        <v>0</v>
      </c>
      <c r="AT814" s="55">
        <f t="shared" si="1264"/>
        <v>4152</v>
      </c>
      <c r="AU814" s="55">
        <f t="shared" si="1264"/>
        <v>0</v>
      </c>
      <c r="AV814" s="55">
        <f t="shared" si="1264"/>
        <v>0</v>
      </c>
      <c r="AW814" s="55">
        <f t="shared" si="1264"/>
        <v>0</v>
      </c>
      <c r="AX814" s="55">
        <f t="shared" si="1264"/>
        <v>0</v>
      </c>
      <c r="AY814" s="55">
        <f t="shared" si="1264"/>
        <v>4152</v>
      </c>
      <c r="AZ814" s="55">
        <f t="shared" si="1264"/>
        <v>0</v>
      </c>
      <c r="BA814" s="55">
        <f t="shared" si="1264"/>
        <v>0</v>
      </c>
      <c r="BB814" s="55">
        <f t="shared" si="1264"/>
        <v>0</v>
      </c>
      <c r="BC814" s="55">
        <f t="shared" si="1265"/>
        <v>0</v>
      </c>
      <c r="BD814" s="55">
        <f t="shared" si="1265"/>
        <v>0</v>
      </c>
      <c r="BE814" s="55">
        <f t="shared" si="1265"/>
        <v>4152</v>
      </c>
      <c r="BF814" s="55">
        <f t="shared" si="1265"/>
        <v>0</v>
      </c>
      <c r="BG814" s="55">
        <f t="shared" si="1265"/>
        <v>0</v>
      </c>
      <c r="BH814" s="55">
        <f t="shared" si="1265"/>
        <v>-24</v>
      </c>
      <c r="BI814" s="55">
        <f t="shared" si="1265"/>
        <v>0</v>
      </c>
      <c r="BJ814" s="55">
        <f t="shared" si="1265"/>
        <v>0</v>
      </c>
      <c r="BK814" s="55">
        <f t="shared" si="1265"/>
        <v>0</v>
      </c>
      <c r="BL814" s="55">
        <f t="shared" si="1265"/>
        <v>4128</v>
      </c>
      <c r="BM814" s="55">
        <f t="shared" si="1266"/>
        <v>0</v>
      </c>
      <c r="BN814" s="55">
        <f t="shared" si="1266"/>
        <v>0</v>
      </c>
      <c r="BO814" s="55">
        <f t="shared" si="1266"/>
        <v>0</v>
      </c>
      <c r="BP814" s="55">
        <f t="shared" si="1266"/>
        <v>0</v>
      </c>
      <c r="BQ814" s="55">
        <f t="shared" si="1266"/>
        <v>0</v>
      </c>
      <c r="BR814" s="55">
        <f t="shared" si="1266"/>
        <v>4128</v>
      </c>
      <c r="BS814" s="55">
        <f t="shared" si="1266"/>
        <v>0</v>
      </c>
      <c r="BT814" s="55">
        <f t="shared" si="1267"/>
        <v>-113</v>
      </c>
      <c r="BU814" s="55">
        <f t="shared" si="1267"/>
        <v>0</v>
      </c>
      <c r="BV814" s="55">
        <f t="shared" si="1267"/>
        <v>0</v>
      </c>
      <c r="BW814" s="55">
        <f t="shared" si="1267"/>
        <v>0</v>
      </c>
      <c r="BX814" s="55">
        <f t="shared" si="1267"/>
        <v>0</v>
      </c>
      <c r="BY814" s="55">
        <f t="shared" si="1267"/>
        <v>4015</v>
      </c>
      <c r="BZ814" s="55">
        <f t="shared" si="1267"/>
        <v>0</v>
      </c>
      <c r="CA814" s="55">
        <f t="shared" si="1267"/>
        <v>0</v>
      </c>
      <c r="CB814" s="55">
        <f t="shared" si="1267"/>
        <v>0</v>
      </c>
      <c r="CC814" s="55">
        <f t="shared" si="1267"/>
        <v>0</v>
      </c>
      <c r="CD814" s="55">
        <f t="shared" si="1267"/>
        <v>0</v>
      </c>
      <c r="CE814" s="55">
        <f t="shared" si="1267"/>
        <v>0</v>
      </c>
      <c r="CF814" s="55">
        <f t="shared" si="1267"/>
        <v>4015</v>
      </c>
      <c r="CG814" s="55">
        <f t="shared" si="1268"/>
        <v>0</v>
      </c>
      <c r="CH814" s="55">
        <f t="shared" si="1268"/>
        <v>0</v>
      </c>
      <c r="CI814" s="55">
        <f t="shared" si="1268"/>
        <v>0</v>
      </c>
      <c r="CJ814" s="55">
        <f t="shared" si="1268"/>
        <v>0</v>
      </c>
      <c r="CK814" s="55"/>
      <c r="CL814" s="55"/>
      <c r="CM814" s="55">
        <f t="shared" si="1268"/>
        <v>0</v>
      </c>
      <c r="CN814" s="55">
        <f t="shared" si="1268"/>
        <v>0</v>
      </c>
      <c r="CO814" s="55">
        <f t="shared" si="1268"/>
        <v>4015</v>
      </c>
      <c r="CP814" s="55">
        <f t="shared" si="1269"/>
        <v>0</v>
      </c>
      <c r="CQ814" s="55">
        <f t="shared" si="1269"/>
        <v>0</v>
      </c>
      <c r="CR814" s="55">
        <f t="shared" si="1269"/>
        <v>0</v>
      </c>
      <c r="CS814" s="55">
        <f t="shared" si="1269"/>
        <v>0</v>
      </c>
      <c r="CT814" s="55">
        <f t="shared" si="1269"/>
        <v>0</v>
      </c>
      <c r="CU814" s="55">
        <f t="shared" si="1269"/>
        <v>0</v>
      </c>
      <c r="CV814" s="55">
        <f t="shared" si="1269"/>
        <v>0</v>
      </c>
      <c r="CW814" s="55">
        <f t="shared" si="1269"/>
        <v>4015</v>
      </c>
      <c r="CX814" s="55">
        <f t="shared" si="1270"/>
        <v>0</v>
      </c>
      <c r="CY814" s="55">
        <f t="shared" si="1270"/>
        <v>0</v>
      </c>
      <c r="CZ814" s="55">
        <f t="shared" si="1270"/>
        <v>0</v>
      </c>
      <c r="DA814" s="55">
        <f t="shared" si="1270"/>
        <v>0</v>
      </c>
      <c r="DB814" s="55">
        <f t="shared" si="1270"/>
        <v>0</v>
      </c>
      <c r="DC814" s="55">
        <f t="shared" si="1270"/>
        <v>0</v>
      </c>
      <c r="DD814" s="55">
        <f t="shared" si="1270"/>
        <v>0</v>
      </c>
      <c r="DE814" s="55">
        <f t="shared" si="1270"/>
        <v>4015</v>
      </c>
      <c r="DF814" s="55">
        <f t="shared" si="1270"/>
        <v>0</v>
      </c>
    </row>
    <row r="815" spans="1:110" s="19" customFormat="1" ht="52.5" customHeight="1">
      <c r="A815" s="63" t="s">
        <v>144</v>
      </c>
      <c r="B815" s="64" t="s">
        <v>146</v>
      </c>
      <c r="C815" s="64" t="s">
        <v>135</v>
      </c>
      <c r="D815" s="65" t="s">
        <v>10</v>
      </c>
      <c r="E815" s="64" t="s">
        <v>145</v>
      </c>
      <c r="F815" s="55"/>
      <c r="G815" s="55"/>
      <c r="H815" s="55"/>
      <c r="I815" s="55"/>
      <c r="J815" s="55"/>
      <c r="K815" s="140"/>
      <c r="L815" s="140"/>
      <c r="M815" s="55"/>
      <c r="N815" s="55"/>
      <c r="O815" s="55"/>
      <c r="P815" s="55"/>
      <c r="Q815" s="55"/>
      <c r="R815" s="141"/>
      <c r="S815" s="141"/>
      <c r="T815" s="55"/>
      <c r="U815" s="55"/>
      <c r="V815" s="141"/>
      <c r="W815" s="141"/>
      <c r="X815" s="55"/>
      <c r="Y815" s="55"/>
      <c r="Z815" s="141"/>
      <c r="AA815" s="55"/>
      <c r="AB815" s="55"/>
      <c r="AC815" s="141"/>
      <c r="AD815" s="141"/>
      <c r="AE815" s="141"/>
      <c r="AF815" s="55"/>
      <c r="AG815" s="141"/>
      <c r="AH815" s="55"/>
      <c r="AI815" s="141"/>
      <c r="AJ815" s="141"/>
      <c r="AK815" s="55"/>
      <c r="AL815" s="55"/>
      <c r="AM815" s="55">
        <f>AN815-AK815</f>
        <v>4152</v>
      </c>
      <c r="AN815" s="55">
        <v>4152</v>
      </c>
      <c r="AO815" s="141"/>
      <c r="AP815" s="141"/>
      <c r="AQ815" s="55">
        <f>AN815+AP815</f>
        <v>4152</v>
      </c>
      <c r="AR815" s="55">
        <f>AO815</f>
        <v>0</v>
      </c>
      <c r="AS815" s="141"/>
      <c r="AT815" s="55">
        <f>AQ815+AS815</f>
        <v>4152</v>
      </c>
      <c r="AU815" s="56">
        <f>AR815</f>
        <v>0</v>
      </c>
      <c r="AV815" s="141"/>
      <c r="AW815" s="141"/>
      <c r="AX815" s="141"/>
      <c r="AY815" s="55">
        <f>AT815+AV815+AW815+AX815</f>
        <v>4152</v>
      </c>
      <c r="AZ815" s="55">
        <f>AU815+AX815</f>
        <v>0</v>
      </c>
      <c r="BA815" s="141"/>
      <c r="BB815" s="141"/>
      <c r="BC815" s="141"/>
      <c r="BD815" s="141"/>
      <c r="BE815" s="55">
        <f>AY815+BA815+BB815+BC815+BD815</f>
        <v>4152</v>
      </c>
      <c r="BF815" s="55">
        <f>AZ815+BD815</f>
        <v>0</v>
      </c>
      <c r="BG815" s="55"/>
      <c r="BH815" s="55">
        <v>-24</v>
      </c>
      <c r="BI815" s="142"/>
      <c r="BJ815" s="142"/>
      <c r="BK815" s="142"/>
      <c r="BL815" s="55">
        <f>BE815+BG815+BH815+BI815+BJ815+BK815</f>
        <v>4128</v>
      </c>
      <c r="BM815" s="55">
        <f>BF815+BK815</f>
        <v>0</v>
      </c>
      <c r="BN815" s="141"/>
      <c r="BO815" s="141"/>
      <c r="BP815" s="141"/>
      <c r="BQ815" s="141"/>
      <c r="BR815" s="55">
        <f>BL815+BN815+BO815+BP815+BQ815</f>
        <v>4128</v>
      </c>
      <c r="BS815" s="55">
        <f>BM815+BQ815</f>
        <v>0</v>
      </c>
      <c r="BT815" s="55">
        <v>-113</v>
      </c>
      <c r="BU815" s="140"/>
      <c r="BV815" s="140"/>
      <c r="BW815" s="140"/>
      <c r="BX815" s="140"/>
      <c r="BY815" s="55">
        <f>BR815+BT815+BU815+BV815+BW815+BX815</f>
        <v>4015</v>
      </c>
      <c r="BZ815" s="55">
        <f>BS815+BX815</f>
        <v>0</v>
      </c>
      <c r="CA815" s="141"/>
      <c r="CB815" s="141"/>
      <c r="CC815" s="141"/>
      <c r="CD815" s="141"/>
      <c r="CE815" s="141"/>
      <c r="CF815" s="55">
        <f>BY815+CA815+CB815+CC815+CE815</f>
        <v>4015</v>
      </c>
      <c r="CG815" s="55">
        <f>BZ815+CE815</f>
        <v>0</v>
      </c>
      <c r="CH815" s="141"/>
      <c r="CI815" s="141"/>
      <c r="CJ815" s="141"/>
      <c r="CK815" s="141"/>
      <c r="CL815" s="141"/>
      <c r="CM815" s="141"/>
      <c r="CN815" s="141"/>
      <c r="CO815" s="55">
        <f>CF815+CH815+CI815+CJ815+CM815+CN815</f>
        <v>4015</v>
      </c>
      <c r="CP815" s="55">
        <f>CG815+CN815</f>
        <v>0</v>
      </c>
      <c r="CQ815" s="55"/>
      <c r="CR815" s="141"/>
      <c r="CS815" s="141"/>
      <c r="CT815" s="141"/>
      <c r="CU815" s="141"/>
      <c r="CV815" s="141"/>
      <c r="CW815" s="55">
        <f>CO815+CQ815+CR815+CS815+CT815+CU815+CV815</f>
        <v>4015</v>
      </c>
      <c r="CX815" s="55">
        <f>CP815+CV815</f>
        <v>0</v>
      </c>
      <c r="CY815" s="55"/>
      <c r="CZ815" s="141"/>
      <c r="DA815" s="141"/>
      <c r="DB815" s="141"/>
      <c r="DC815" s="141"/>
      <c r="DD815" s="141"/>
      <c r="DE815" s="55">
        <f>CW815+CY815+CZ815+DA815+DB815+DC815+DD815</f>
        <v>4015</v>
      </c>
      <c r="DF815" s="55">
        <f>CX815+DD815</f>
        <v>0</v>
      </c>
    </row>
    <row r="816" spans="1:110" s="19" customFormat="1" ht="19.5" customHeight="1">
      <c r="A816" s="49"/>
      <c r="B816" s="50"/>
      <c r="C816" s="50"/>
      <c r="D816" s="65"/>
      <c r="E816" s="64"/>
      <c r="F816" s="55"/>
      <c r="G816" s="55"/>
      <c r="H816" s="55"/>
      <c r="I816" s="55"/>
      <c r="J816" s="55"/>
      <c r="K816" s="140"/>
      <c r="L816" s="140"/>
      <c r="M816" s="55"/>
      <c r="N816" s="55"/>
      <c r="O816" s="55"/>
      <c r="P816" s="55"/>
      <c r="Q816" s="55"/>
      <c r="R816" s="141"/>
      <c r="S816" s="141"/>
      <c r="T816" s="55"/>
      <c r="U816" s="55"/>
      <c r="V816" s="141"/>
      <c r="W816" s="141"/>
      <c r="X816" s="55"/>
      <c r="Y816" s="55"/>
      <c r="Z816" s="141"/>
      <c r="AA816" s="55"/>
      <c r="AB816" s="55"/>
      <c r="AC816" s="141"/>
      <c r="AD816" s="141"/>
      <c r="AE816" s="141"/>
      <c r="AF816" s="55"/>
      <c r="AG816" s="141"/>
      <c r="AH816" s="55"/>
      <c r="AI816" s="141"/>
      <c r="AJ816" s="141"/>
      <c r="AK816" s="55"/>
      <c r="AL816" s="55"/>
      <c r="AM816" s="55"/>
      <c r="AN816" s="56"/>
      <c r="AO816" s="141"/>
      <c r="AP816" s="141"/>
      <c r="AQ816" s="141"/>
      <c r="AR816" s="141"/>
      <c r="AS816" s="141"/>
      <c r="AT816" s="141"/>
      <c r="AU816" s="141"/>
      <c r="AV816" s="141"/>
      <c r="AW816" s="141"/>
      <c r="AX816" s="141"/>
      <c r="AY816" s="141"/>
      <c r="AZ816" s="141"/>
      <c r="BA816" s="141"/>
      <c r="BB816" s="141"/>
      <c r="BC816" s="141"/>
      <c r="BD816" s="141"/>
      <c r="BE816" s="141"/>
      <c r="BF816" s="141"/>
      <c r="BG816" s="142"/>
      <c r="BH816" s="142"/>
      <c r="BI816" s="142"/>
      <c r="BJ816" s="142"/>
      <c r="BK816" s="142"/>
      <c r="BL816" s="142"/>
      <c r="BM816" s="142"/>
      <c r="BN816" s="141"/>
      <c r="BO816" s="141"/>
      <c r="BP816" s="141"/>
      <c r="BQ816" s="141"/>
      <c r="BR816" s="141"/>
      <c r="BS816" s="141"/>
      <c r="BT816" s="140"/>
      <c r="BU816" s="140"/>
      <c r="BV816" s="140"/>
      <c r="BW816" s="140"/>
      <c r="BX816" s="140"/>
      <c r="BY816" s="140"/>
      <c r="BZ816" s="140"/>
      <c r="CA816" s="141"/>
      <c r="CB816" s="141"/>
      <c r="CC816" s="141"/>
      <c r="CD816" s="141"/>
      <c r="CE816" s="141"/>
      <c r="CF816" s="141"/>
      <c r="CG816" s="141"/>
      <c r="CH816" s="141"/>
      <c r="CI816" s="141"/>
      <c r="CJ816" s="141"/>
      <c r="CK816" s="141"/>
      <c r="CL816" s="141"/>
      <c r="CM816" s="141"/>
      <c r="CN816" s="141"/>
      <c r="CO816" s="141"/>
      <c r="CP816" s="141"/>
      <c r="CQ816" s="141"/>
      <c r="CR816" s="141"/>
      <c r="CS816" s="141"/>
      <c r="CT816" s="141"/>
      <c r="CU816" s="141"/>
      <c r="CV816" s="141"/>
      <c r="CW816" s="141"/>
      <c r="CX816" s="141"/>
      <c r="CY816" s="141"/>
      <c r="CZ816" s="141"/>
      <c r="DA816" s="141"/>
      <c r="DB816" s="141"/>
      <c r="DC816" s="141"/>
      <c r="DD816" s="141"/>
      <c r="DE816" s="141"/>
      <c r="DF816" s="141"/>
    </row>
    <row r="817" spans="1:110" s="19" customFormat="1" ht="36.75" hidden="1" customHeight="1">
      <c r="A817" s="49" t="s">
        <v>466</v>
      </c>
      <c r="B817" s="50" t="s">
        <v>146</v>
      </c>
      <c r="C817" s="50" t="s">
        <v>164</v>
      </c>
      <c r="D817" s="65"/>
      <c r="E817" s="64"/>
      <c r="F817" s="55"/>
      <c r="G817" s="55"/>
      <c r="H817" s="55"/>
      <c r="I817" s="55"/>
      <c r="J817" s="55"/>
      <c r="K817" s="140"/>
      <c r="L817" s="140"/>
      <c r="M817" s="55"/>
      <c r="N817" s="55"/>
      <c r="O817" s="55"/>
      <c r="P817" s="55"/>
      <c r="Q817" s="55"/>
      <c r="R817" s="141"/>
      <c r="S817" s="141"/>
      <c r="T817" s="55"/>
      <c r="U817" s="55"/>
      <c r="V817" s="141"/>
      <c r="W817" s="141"/>
      <c r="X817" s="55"/>
      <c r="Y817" s="55"/>
      <c r="Z817" s="141"/>
      <c r="AA817" s="55"/>
      <c r="AB817" s="55"/>
      <c r="AC817" s="141"/>
      <c r="AD817" s="141"/>
      <c r="AE817" s="141"/>
      <c r="AF817" s="55"/>
      <c r="AG817" s="141"/>
      <c r="AH817" s="55"/>
      <c r="AI817" s="141"/>
      <c r="AJ817" s="141"/>
      <c r="AK817" s="55"/>
      <c r="AL817" s="55"/>
      <c r="AM817" s="55"/>
      <c r="AN817" s="56"/>
      <c r="AO817" s="141"/>
      <c r="AP817" s="141"/>
      <c r="AQ817" s="141"/>
      <c r="AR817" s="141"/>
      <c r="AS817" s="141"/>
      <c r="AT817" s="141"/>
      <c r="AU817" s="141"/>
      <c r="AV817" s="141"/>
      <c r="AW817" s="141"/>
      <c r="AX817" s="141"/>
      <c r="AY817" s="141"/>
      <c r="AZ817" s="141"/>
      <c r="BA817" s="141"/>
      <c r="BB817" s="141"/>
      <c r="BC817" s="141"/>
      <c r="BD817" s="141"/>
      <c r="BE817" s="141"/>
      <c r="BF817" s="141"/>
      <c r="BG817" s="142"/>
      <c r="BH817" s="142"/>
      <c r="BI817" s="142"/>
      <c r="BJ817" s="142"/>
      <c r="BK817" s="142"/>
      <c r="BL817" s="142"/>
      <c r="BM817" s="142"/>
      <c r="BN817" s="141"/>
      <c r="BO817" s="141"/>
      <c r="BP817" s="141"/>
      <c r="BQ817" s="141"/>
      <c r="BR817" s="141"/>
      <c r="BS817" s="141"/>
      <c r="BT817" s="140"/>
      <c r="BU817" s="140"/>
      <c r="BV817" s="140"/>
      <c r="BW817" s="140"/>
      <c r="BX817" s="140"/>
      <c r="BY817" s="140"/>
      <c r="BZ817" s="140"/>
      <c r="CA817" s="141"/>
      <c r="CB817" s="141"/>
      <c r="CC817" s="141"/>
      <c r="CD817" s="141"/>
      <c r="CE817" s="141"/>
      <c r="CF817" s="141"/>
      <c r="CG817" s="141"/>
      <c r="CH817" s="141"/>
      <c r="CI817" s="141"/>
      <c r="CJ817" s="141"/>
      <c r="CK817" s="141"/>
      <c r="CL817" s="141"/>
      <c r="CM817" s="141"/>
      <c r="CN817" s="141"/>
      <c r="CO817" s="141"/>
      <c r="CP817" s="141"/>
      <c r="CQ817" s="141"/>
      <c r="CR817" s="141"/>
      <c r="CS817" s="141"/>
      <c r="CT817" s="141"/>
      <c r="CU817" s="141"/>
      <c r="CV817" s="141"/>
      <c r="CW817" s="141"/>
      <c r="CX817" s="141"/>
      <c r="CY817" s="141"/>
      <c r="CZ817" s="141"/>
      <c r="DA817" s="141"/>
      <c r="DB817" s="141"/>
      <c r="DC817" s="141"/>
      <c r="DD817" s="141"/>
      <c r="DE817" s="141"/>
      <c r="DF817" s="141"/>
    </row>
    <row r="818" spans="1:110" s="19" customFormat="1" ht="28.5" hidden="1" customHeight="1">
      <c r="A818" s="63"/>
      <c r="B818" s="64"/>
      <c r="C818" s="64"/>
      <c r="D818" s="65"/>
      <c r="E818" s="64"/>
      <c r="F818" s="55"/>
      <c r="G818" s="55"/>
      <c r="H818" s="55"/>
      <c r="I818" s="55"/>
      <c r="J818" s="55"/>
      <c r="K818" s="140"/>
      <c r="L818" s="140"/>
      <c r="M818" s="55"/>
      <c r="N818" s="55"/>
      <c r="O818" s="55"/>
      <c r="P818" s="55"/>
      <c r="Q818" s="55"/>
      <c r="R818" s="141"/>
      <c r="S818" s="141"/>
      <c r="T818" s="55"/>
      <c r="U818" s="55"/>
      <c r="V818" s="141"/>
      <c r="W818" s="141"/>
      <c r="X818" s="55"/>
      <c r="Y818" s="55"/>
      <c r="Z818" s="141"/>
      <c r="AA818" s="55"/>
      <c r="AB818" s="55"/>
      <c r="AC818" s="141"/>
      <c r="AD818" s="141"/>
      <c r="AE818" s="141"/>
      <c r="AF818" s="55"/>
      <c r="AG818" s="141"/>
      <c r="AH818" s="55"/>
      <c r="AI818" s="141"/>
      <c r="AJ818" s="141"/>
      <c r="AK818" s="55"/>
      <c r="AL818" s="55"/>
      <c r="AM818" s="55"/>
      <c r="AN818" s="56"/>
      <c r="AO818" s="141"/>
      <c r="AP818" s="141"/>
      <c r="AQ818" s="141"/>
      <c r="AR818" s="141"/>
      <c r="AS818" s="141"/>
      <c r="AT818" s="141"/>
      <c r="AU818" s="141"/>
      <c r="AV818" s="141"/>
      <c r="AW818" s="141"/>
      <c r="AX818" s="141"/>
      <c r="AY818" s="141"/>
      <c r="AZ818" s="141"/>
      <c r="BA818" s="141"/>
      <c r="BB818" s="141"/>
      <c r="BC818" s="141"/>
      <c r="BD818" s="141"/>
      <c r="BE818" s="141"/>
      <c r="BF818" s="141"/>
      <c r="BG818" s="142"/>
      <c r="BH818" s="142"/>
      <c r="BI818" s="142"/>
      <c r="BJ818" s="142"/>
      <c r="BK818" s="142"/>
      <c r="BL818" s="142"/>
      <c r="BM818" s="142"/>
      <c r="BN818" s="141"/>
      <c r="BO818" s="141"/>
      <c r="BP818" s="141"/>
      <c r="BQ818" s="141"/>
      <c r="BR818" s="141"/>
      <c r="BS818" s="141"/>
      <c r="BT818" s="140"/>
      <c r="BU818" s="140"/>
      <c r="BV818" s="140"/>
      <c r="BW818" s="140"/>
      <c r="BX818" s="140"/>
      <c r="BY818" s="140"/>
      <c r="BZ818" s="140"/>
      <c r="CA818" s="141"/>
      <c r="CB818" s="141"/>
      <c r="CC818" s="141"/>
      <c r="CD818" s="141"/>
      <c r="CE818" s="141"/>
      <c r="CF818" s="141"/>
      <c r="CG818" s="141"/>
      <c r="CH818" s="141"/>
      <c r="CI818" s="141"/>
      <c r="CJ818" s="141"/>
      <c r="CK818" s="141"/>
      <c r="CL818" s="141"/>
      <c r="CM818" s="141"/>
      <c r="CN818" s="141"/>
      <c r="CO818" s="141"/>
      <c r="CP818" s="141"/>
      <c r="CQ818" s="141"/>
      <c r="CR818" s="141"/>
      <c r="CS818" s="141"/>
      <c r="CT818" s="141"/>
      <c r="CU818" s="141"/>
      <c r="CV818" s="141"/>
      <c r="CW818" s="141"/>
      <c r="CX818" s="141"/>
      <c r="CY818" s="141"/>
      <c r="CZ818" s="141"/>
      <c r="DA818" s="141"/>
      <c r="DB818" s="141"/>
      <c r="DC818" s="141"/>
      <c r="DD818" s="141"/>
      <c r="DE818" s="141"/>
      <c r="DF818" s="141"/>
    </row>
    <row r="819" spans="1:110" s="19" customFormat="1" ht="41.25" customHeight="1">
      <c r="A819" s="42" t="s">
        <v>457</v>
      </c>
      <c r="B819" s="43" t="s">
        <v>456</v>
      </c>
      <c r="C819" s="43"/>
      <c r="D819" s="146"/>
      <c r="E819" s="43"/>
      <c r="F819" s="45"/>
      <c r="G819" s="45"/>
      <c r="H819" s="45"/>
      <c r="I819" s="45"/>
      <c r="J819" s="45"/>
      <c r="K819" s="147"/>
      <c r="L819" s="147"/>
      <c r="M819" s="45"/>
      <c r="N819" s="45"/>
      <c r="O819" s="45"/>
      <c r="P819" s="45"/>
      <c r="Q819" s="45"/>
      <c r="R819" s="148"/>
      <c r="S819" s="148"/>
      <c r="T819" s="45"/>
      <c r="U819" s="45"/>
      <c r="V819" s="148"/>
      <c r="W819" s="148"/>
      <c r="X819" s="45"/>
      <c r="Y819" s="45"/>
      <c r="Z819" s="148"/>
      <c r="AA819" s="45"/>
      <c r="AB819" s="45"/>
      <c r="AC819" s="148"/>
      <c r="AD819" s="148"/>
      <c r="AE819" s="148"/>
      <c r="AF819" s="45"/>
      <c r="AG819" s="148"/>
      <c r="AH819" s="45"/>
      <c r="AI819" s="148"/>
      <c r="AJ819" s="148"/>
      <c r="AK819" s="45"/>
      <c r="AL819" s="45"/>
      <c r="AM819" s="45">
        <f t="shared" ref="AM819:AT819" si="1271">AM821+AM824+AM826</f>
        <v>4634</v>
      </c>
      <c r="AN819" s="45">
        <f t="shared" si="1271"/>
        <v>4634</v>
      </c>
      <c r="AO819" s="45">
        <f t="shared" si="1271"/>
        <v>0</v>
      </c>
      <c r="AP819" s="45">
        <f t="shared" si="1271"/>
        <v>0</v>
      </c>
      <c r="AQ819" s="45">
        <f t="shared" si="1271"/>
        <v>4634</v>
      </c>
      <c r="AR819" s="45">
        <f t="shared" si="1271"/>
        <v>0</v>
      </c>
      <c r="AS819" s="45">
        <f t="shared" si="1271"/>
        <v>0</v>
      </c>
      <c r="AT819" s="45">
        <f t="shared" si="1271"/>
        <v>4634</v>
      </c>
      <c r="AU819" s="45">
        <f t="shared" ref="AU819:BL819" si="1272">AU821+AU824+AU826</f>
        <v>0</v>
      </c>
      <c r="AV819" s="45">
        <f t="shared" si="1272"/>
        <v>6780</v>
      </c>
      <c r="AW819" s="45">
        <f t="shared" si="1272"/>
        <v>0</v>
      </c>
      <c r="AX819" s="45">
        <f t="shared" si="1272"/>
        <v>0</v>
      </c>
      <c r="AY819" s="45">
        <f t="shared" si="1272"/>
        <v>11414</v>
      </c>
      <c r="AZ819" s="45">
        <f t="shared" si="1272"/>
        <v>0</v>
      </c>
      <c r="BA819" s="45">
        <f t="shared" si="1272"/>
        <v>-3</v>
      </c>
      <c r="BB819" s="45">
        <f t="shared" si="1272"/>
        <v>0</v>
      </c>
      <c r="BC819" s="45">
        <f t="shared" si="1272"/>
        <v>-8</v>
      </c>
      <c r="BD819" s="45">
        <f t="shared" si="1272"/>
        <v>0</v>
      </c>
      <c r="BE819" s="45">
        <f t="shared" si="1272"/>
        <v>11403</v>
      </c>
      <c r="BF819" s="45">
        <f t="shared" si="1272"/>
        <v>0</v>
      </c>
      <c r="BG819" s="45">
        <f t="shared" si="1272"/>
        <v>0</v>
      </c>
      <c r="BH819" s="45">
        <f t="shared" si="1272"/>
        <v>0</v>
      </c>
      <c r="BI819" s="45">
        <f t="shared" si="1272"/>
        <v>0</v>
      </c>
      <c r="BJ819" s="45">
        <f t="shared" si="1272"/>
        <v>0</v>
      </c>
      <c r="BK819" s="45">
        <f t="shared" si="1272"/>
        <v>0</v>
      </c>
      <c r="BL819" s="45">
        <f t="shared" si="1272"/>
        <v>11403</v>
      </c>
      <c r="BM819" s="45">
        <f t="shared" ref="BM819:BS819" si="1273">BM821+BM824+BM826</f>
        <v>0</v>
      </c>
      <c r="BN819" s="45">
        <f t="shared" si="1273"/>
        <v>0</v>
      </c>
      <c r="BO819" s="45">
        <f t="shared" si="1273"/>
        <v>0</v>
      </c>
      <c r="BP819" s="45">
        <f t="shared" si="1273"/>
        <v>0</v>
      </c>
      <c r="BQ819" s="45">
        <f t="shared" si="1273"/>
        <v>0</v>
      </c>
      <c r="BR819" s="45">
        <f t="shared" si="1273"/>
        <v>11403</v>
      </c>
      <c r="BS819" s="45">
        <f t="shared" si="1273"/>
        <v>0</v>
      </c>
      <c r="BT819" s="45">
        <f t="shared" ref="BT819:CW819" si="1274">BT821+BT824+BT826</f>
        <v>0</v>
      </c>
      <c r="BU819" s="45">
        <f>BU821+BU824+BU826</f>
        <v>0</v>
      </c>
      <c r="BV819" s="45">
        <f>BV821+BV824+BV826</f>
        <v>0</v>
      </c>
      <c r="BW819" s="45">
        <f>BW821+BW824+BW826</f>
        <v>0</v>
      </c>
      <c r="BX819" s="45">
        <f>BX821+BX824+BX826</f>
        <v>0</v>
      </c>
      <c r="BY819" s="45">
        <f t="shared" si="1274"/>
        <v>11403</v>
      </c>
      <c r="BZ819" s="45">
        <f t="shared" si="1274"/>
        <v>0</v>
      </c>
      <c r="CA819" s="45">
        <f t="shared" si="1274"/>
        <v>0</v>
      </c>
      <c r="CB819" s="45">
        <f t="shared" si="1274"/>
        <v>0</v>
      </c>
      <c r="CC819" s="45">
        <f t="shared" si="1274"/>
        <v>0</v>
      </c>
      <c r="CD819" s="45">
        <f>CD821+CD824+CD826</f>
        <v>0</v>
      </c>
      <c r="CE819" s="45">
        <f t="shared" si="1274"/>
        <v>0</v>
      </c>
      <c r="CF819" s="45">
        <f t="shared" si="1274"/>
        <v>11403</v>
      </c>
      <c r="CG819" s="45">
        <f t="shared" si="1274"/>
        <v>0</v>
      </c>
      <c r="CH819" s="45">
        <f t="shared" si="1274"/>
        <v>0</v>
      </c>
      <c r="CI819" s="45">
        <f t="shared" si="1274"/>
        <v>0</v>
      </c>
      <c r="CJ819" s="45">
        <f t="shared" si="1274"/>
        <v>0</v>
      </c>
      <c r="CK819" s="45">
        <f t="shared" si="1274"/>
        <v>-70</v>
      </c>
      <c r="CL819" s="45">
        <f t="shared" si="1274"/>
        <v>0</v>
      </c>
      <c r="CM819" s="45">
        <f t="shared" si="1274"/>
        <v>0</v>
      </c>
      <c r="CN819" s="45">
        <f t="shared" si="1274"/>
        <v>0</v>
      </c>
      <c r="CO819" s="45">
        <f t="shared" si="1274"/>
        <v>11333</v>
      </c>
      <c r="CP819" s="45">
        <f t="shared" si="1274"/>
        <v>0</v>
      </c>
      <c r="CQ819" s="45">
        <f t="shared" si="1274"/>
        <v>0</v>
      </c>
      <c r="CR819" s="45">
        <f t="shared" si="1274"/>
        <v>0</v>
      </c>
      <c r="CS819" s="45">
        <f t="shared" si="1274"/>
        <v>0</v>
      </c>
      <c r="CT819" s="45">
        <f t="shared" si="1274"/>
        <v>0</v>
      </c>
      <c r="CU819" s="45">
        <f t="shared" si="1274"/>
        <v>0</v>
      </c>
      <c r="CV819" s="45">
        <f t="shared" si="1274"/>
        <v>0</v>
      </c>
      <c r="CW819" s="45">
        <f t="shared" si="1274"/>
        <v>11333</v>
      </c>
      <c r="CX819" s="45">
        <f t="shared" ref="CX819:DF819" si="1275">CX821+CX824+CX826</f>
        <v>0</v>
      </c>
      <c r="CY819" s="45">
        <f t="shared" si="1275"/>
        <v>0</v>
      </c>
      <c r="CZ819" s="45">
        <f t="shared" si="1275"/>
        <v>0</v>
      </c>
      <c r="DA819" s="45">
        <f t="shared" si="1275"/>
        <v>0</v>
      </c>
      <c r="DB819" s="45">
        <f t="shared" si="1275"/>
        <v>0</v>
      </c>
      <c r="DC819" s="45">
        <f t="shared" si="1275"/>
        <v>0</v>
      </c>
      <c r="DD819" s="45">
        <f t="shared" si="1275"/>
        <v>0</v>
      </c>
      <c r="DE819" s="45">
        <f t="shared" si="1275"/>
        <v>11333</v>
      </c>
      <c r="DF819" s="45">
        <f t="shared" si="1275"/>
        <v>0</v>
      </c>
    </row>
    <row r="820" spans="1:110" s="19" customFormat="1" ht="20.25" customHeight="1">
      <c r="A820" s="42"/>
      <c r="B820" s="43"/>
      <c r="C820" s="43"/>
      <c r="D820" s="146"/>
      <c r="E820" s="43"/>
      <c r="F820" s="45"/>
      <c r="G820" s="45"/>
      <c r="H820" s="45"/>
      <c r="I820" s="45"/>
      <c r="J820" s="45"/>
      <c r="K820" s="147"/>
      <c r="L820" s="147"/>
      <c r="M820" s="45"/>
      <c r="N820" s="45"/>
      <c r="O820" s="45"/>
      <c r="P820" s="45"/>
      <c r="Q820" s="45"/>
      <c r="R820" s="148"/>
      <c r="S820" s="148"/>
      <c r="T820" s="45"/>
      <c r="U820" s="45"/>
      <c r="V820" s="148"/>
      <c r="W820" s="148"/>
      <c r="X820" s="45"/>
      <c r="Y820" s="45"/>
      <c r="Z820" s="148"/>
      <c r="AA820" s="45"/>
      <c r="AB820" s="45"/>
      <c r="AC820" s="148"/>
      <c r="AD820" s="148"/>
      <c r="AE820" s="148"/>
      <c r="AF820" s="45"/>
      <c r="AG820" s="148"/>
      <c r="AH820" s="45"/>
      <c r="AI820" s="148"/>
      <c r="AJ820" s="148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141"/>
      <c r="BB820" s="141"/>
      <c r="BC820" s="141"/>
      <c r="BD820" s="141"/>
      <c r="BE820" s="141"/>
      <c r="BF820" s="141"/>
      <c r="BG820" s="142"/>
      <c r="BH820" s="142"/>
      <c r="BI820" s="142"/>
      <c r="BJ820" s="142"/>
      <c r="BK820" s="142"/>
      <c r="BL820" s="142"/>
      <c r="BM820" s="142"/>
      <c r="BN820" s="142"/>
      <c r="BO820" s="142"/>
      <c r="BP820" s="142"/>
      <c r="BQ820" s="142"/>
      <c r="BR820" s="142"/>
      <c r="BS820" s="142"/>
      <c r="BT820" s="140"/>
      <c r="BU820" s="140"/>
      <c r="BV820" s="140"/>
      <c r="BW820" s="140"/>
      <c r="BX820" s="140"/>
      <c r="BY820" s="140"/>
      <c r="BZ820" s="140"/>
      <c r="CA820" s="141"/>
      <c r="CB820" s="141"/>
      <c r="CC820" s="141"/>
      <c r="CD820" s="141"/>
      <c r="CE820" s="141"/>
      <c r="CF820" s="141"/>
      <c r="CG820" s="141"/>
      <c r="CH820" s="141"/>
      <c r="CI820" s="141"/>
      <c r="CJ820" s="141"/>
      <c r="CK820" s="141"/>
      <c r="CL820" s="141"/>
      <c r="CM820" s="141"/>
      <c r="CN820" s="141"/>
      <c r="CO820" s="141"/>
      <c r="CP820" s="141"/>
      <c r="CQ820" s="141"/>
      <c r="CR820" s="141"/>
      <c r="CS820" s="141"/>
      <c r="CT820" s="141"/>
      <c r="CU820" s="141"/>
      <c r="CV820" s="141"/>
      <c r="CW820" s="141"/>
      <c r="CX820" s="141"/>
      <c r="CY820" s="141"/>
      <c r="CZ820" s="141"/>
      <c r="DA820" s="141"/>
      <c r="DB820" s="141"/>
      <c r="DC820" s="141"/>
      <c r="DD820" s="141"/>
      <c r="DE820" s="141"/>
      <c r="DF820" s="141"/>
    </row>
    <row r="821" spans="1:110" s="19" customFormat="1" ht="18.75" hidden="1">
      <c r="A821" s="49" t="s">
        <v>101</v>
      </c>
      <c r="B821" s="50" t="s">
        <v>148</v>
      </c>
      <c r="C821" s="50" t="s">
        <v>134</v>
      </c>
      <c r="D821" s="65"/>
      <c r="E821" s="64"/>
      <c r="F821" s="55"/>
      <c r="G821" s="55"/>
      <c r="H821" s="55"/>
      <c r="I821" s="55"/>
      <c r="J821" s="55"/>
      <c r="K821" s="140"/>
      <c r="L821" s="140"/>
      <c r="M821" s="55"/>
      <c r="N821" s="55"/>
      <c r="O821" s="55"/>
      <c r="P821" s="55"/>
      <c r="Q821" s="55"/>
      <c r="R821" s="141"/>
      <c r="S821" s="141"/>
      <c r="T821" s="55"/>
      <c r="U821" s="55"/>
      <c r="V821" s="141"/>
      <c r="W821" s="141"/>
      <c r="X821" s="55"/>
      <c r="Y821" s="55"/>
      <c r="Z821" s="141"/>
      <c r="AA821" s="55"/>
      <c r="AB821" s="55"/>
      <c r="AC821" s="141"/>
      <c r="AD821" s="141"/>
      <c r="AE821" s="141"/>
      <c r="AF821" s="55"/>
      <c r="AG821" s="141"/>
      <c r="AH821" s="55"/>
      <c r="AI821" s="141"/>
      <c r="AJ821" s="141"/>
      <c r="AK821" s="55"/>
      <c r="AL821" s="55"/>
      <c r="AM821" s="55">
        <f t="shared" ref="AM821:AZ822" si="1276">AM822</f>
        <v>4230</v>
      </c>
      <c r="AN821" s="55">
        <f t="shared" si="1276"/>
        <v>4230</v>
      </c>
      <c r="AO821" s="55">
        <f t="shared" si="1276"/>
        <v>0</v>
      </c>
      <c r="AP821" s="55">
        <f t="shared" si="1276"/>
        <v>0</v>
      </c>
      <c r="AQ821" s="55">
        <f t="shared" si="1276"/>
        <v>4230</v>
      </c>
      <c r="AR821" s="55">
        <f t="shared" si="1276"/>
        <v>0</v>
      </c>
      <c r="AS821" s="55">
        <f t="shared" si="1276"/>
        <v>0</v>
      </c>
      <c r="AT821" s="55">
        <f t="shared" si="1276"/>
        <v>4230</v>
      </c>
      <c r="AU821" s="55">
        <f t="shared" si="1276"/>
        <v>0</v>
      </c>
      <c r="AV821" s="55">
        <f t="shared" si="1276"/>
        <v>-4230</v>
      </c>
      <c r="AW821" s="55">
        <f t="shared" si="1276"/>
        <v>0</v>
      </c>
      <c r="AX821" s="55">
        <f t="shared" si="1276"/>
        <v>0</v>
      </c>
      <c r="AY821" s="55">
        <f t="shared" si="1276"/>
        <v>0</v>
      </c>
      <c r="AZ821" s="55">
        <f t="shared" si="1276"/>
        <v>0</v>
      </c>
      <c r="BA821" s="141"/>
      <c r="BB821" s="141"/>
      <c r="BC821" s="141"/>
      <c r="BD821" s="141"/>
      <c r="BE821" s="141"/>
      <c r="BF821" s="141"/>
      <c r="BG821" s="142"/>
      <c r="BH821" s="142"/>
      <c r="BI821" s="142"/>
      <c r="BJ821" s="142"/>
      <c r="BK821" s="142"/>
      <c r="BL821" s="142"/>
      <c r="BM821" s="142"/>
      <c r="BN821" s="142"/>
      <c r="BO821" s="142"/>
      <c r="BP821" s="142"/>
      <c r="BQ821" s="142"/>
      <c r="BR821" s="142"/>
      <c r="BS821" s="142"/>
      <c r="BT821" s="140"/>
      <c r="BU821" s="140"/>
      <c r="BV821" s="140"/>
      <c r="BW821" s="140"/>
      <c r="BX821" s="140"/>
      <c r="BY821" s="140"/>
      <c r="BZ821" s="140"/>
      <c r="CA821" s="141"/>
      <c r="CB821" s="141"/>
      <c r="CC821" s="141"/>
      <c r="CD821" s="141"/>
      <c r="CE821" s="141"/>
      <c r="CF821" s="141"/>
      <c r="CG821" s="141"/>
      <c r="CH821" s="141"/>
      <c r="CI821" s="141"/>
      <c r="CJ821" s="141"/>
      <c r="CK821" s="141"/>
      <c r="CL821" s="141"/>
      <c r="CM821" s="141"/>
      <c r="CN821" s="141"/>
      <c r="CO821" s="141"/>
      <c r="CP821" s="141"/>
      <c r="CQ821" s="141"/>
      <c r="CR821" s="141"/>
      <c r="CS821" s="141"/>
      <c r="CT821" s="141"/>
      <c r="CU821" s="141"/>
      <c r="CV821" s="141"/>
      <c r="CW821" s="141"/>
      <c r="CX821" s="141"/>
      <c r="CY821" s="141"/>
      <c r="CZ821" s="141"/>
      <c r="DA821" s="141"/>
      <c r="DB821" s="141"/>
      <c r="DC821" s="141"/>
      <c r="DD821" s="141"/>
      <c r="DE821" s="141"/>
      <c r="DF821" s="141"/>
    </row>
    <row r="822" spans="1:110" s="19" customFormat="1" ht="16.5" hidden="1">
      <c r="A822" s="63" t="s">
        <v>175</v>
      </c>
      <c r="B822" s="64" t="s">
        <v>148</v>
      </c>
      <c r="C822" s="64" t="s">
        <v>134</v>
      </c>
      <c r="D822" s="65" t="s">
        <v>102</v>
      </c>
      <c r="E822" s="64"/>
      <c r="F822" s="55"/>
      <c r="G822" s="55"/>
      <c r="H822" s="55"/>
      <c r="I822" s="55"/>
      <c r="J822" s="55"/>
      <c r="K822" s="140"/>
      <c r="L822" s="140"/>
      <c r="M822" s="55"/>
      <c r="N822" s="55"/>
      <c r="O822" s="55"/>
      <c r="P822" s="55"/>
      <c r="Q822" s="55"/>
      <c r="R822" s="141"/>
      <c r="S822" s="141"/>
      <c r="T822" s="55"/>
      <c r="U822" s="55"/>
      <c r="V822" s="141"/>
      <c r="W822" s="141"/>
      <c r="X822" s="55"/>
      <c r="Y822" s="55"/>
      <c r="Z822" s="141"/>
      <c r="AA822" s="55"/>
      <c r="AB822" s="55"/>
      <c r="AC822" s="141"/>
      <c r="AD822" s="141"/>
      <c r="AE822" s="141"/>
      <c r="AF822" s="55"/>
      <c r="AG822" s="141"/>
      <c r="AH822" s="55"/>
      <c r="AI822" s="141"/>
      <c r="AJ822" s="141"/>
      <c r="AK822" s="55"/>
      <c r="AL822" s="55"/>
      <c r="AM822" s="55">
        <f t="shared" si="1276"/>
        <v>4230</v>
      </c>
      <c r="AN822" s="55">
        <f t="shared" si="1276"/>
        <v>4230</v>
      </c>
      <c r="AO822" s="55">
        <f t="shared" si="1276"/>
        <v>0</v>
      </c>
      <c r="AP822" s="55">
        <f t="shared" si="1276"/>
        <v>0</v>
      </c>
      <c r="AQ822" s="55">
        <f t="shared" si="1276"/>
        <v>4230</v>
      </c>
      <c r="AR822" s="55">
        <f t="shared" si="1276"/>
        <v>0</v>
      </c>
      <c r="AS822" s="55">
        <f t="shared" si="1276"/>
        <v>0</v>
      </c>
      <c r="AT822" s="55">
        <f t="shared" si="1276"/>
        <v>4230</v>
      </c>
      <c r="AU822" s="55">
        <f t="shared" si="1276"/>
        <v>0</v>
      </c>
      <c r="AV822" s="55">
        <f t="shared" si="1276"/>
        <v>-4230</v>
      </c>
      <c r="AW822" s="55">
        <f t="shared" si="1276"/>
        <v>0</v>
      </c>
      <c r="AX822" s="55">
        <f t="shared" si="1276"/>
        <v>0</v>
      </c>
      <c r="AY822" s="55">
        <f t="shared" si="1276"/>
        <v>0</v>
      </c>
      <c r="AZ822" s="55">
        <f t="shared" si="1276"/>
        <v>0</v>
      </c>
      <c r="BA822" s="141"/>
      <c r="BB822" s="141"/>
      <c r="BC822" s="141"/>
      <c r="BD822" s="141"/>
      <c r="BE822" s="141"/>
      <c r="BF822" s="141"/>
      <c r="BG822" s="142"/>
      <c r="BH822" s="142"/>
      <c r="BI822" s="142"/>
      <c r="BJ822" s="142"/>
      <c r="BK822" s="142"/>
      <c r="BL822" s="142"/>
      <c r="BM822" s="142"/>
      <c r="BN822" s="142"/>
      <c r="BO822" s="142"/>
      <c r="BP822" s="142"/>
      <c r="BQ822" s="142"/>
      <c r="BR822" s="142"/>
      <c r="BS822" s="142"/>
      <c r="BT822" s="140"/>
      <c r="BU822" s="140"/>
      <c r="BV822" s="140"/>
      <c r="BW822" s="140"/>
      <c r="BX822" s="140"/>
      <c r="BY822" s="140"/>
      <c r="BZ822" s="140"/>
      <c r="CA822" s="141"/>
      <c r="CB822" s="141"/>
      <c r="CC822" s="141"/>
      <c r="CD822" s="141"/>
      <c r="CE822" s="141"/>
      <c r="CF822" s="141"/>
      <c r="CG822" s="141"/>
      <c r="CH822" s="141"/>
      <c r="CI822" s="141"/>
      <c r="CJ822" s="141"/>
      <c r="CK822" s="141"/>
      <c r="CL822" s="141"/>
      <c r="CM822" s="141"/>
      <c r="CN822" s="141"/>
      <c r="CO822" s="141"/>
      <c r="CP822" s="141"/>
      <c r="CQ822" s="141"/>
      <c r="CR822" s="141"/>
      <c r="CS822" s="141"/>
      <c r="CT822" s="141"/>
      <c r="CU822" s="141"/>
      <c r="CV822" s="141"/>
      <c r="CW822" s="141"/>
      <c r="CX822" s="141"/>
      <c r="CY822" s="141"/>
      <c r="CZ822" s="141"/>
      <c r="DA822" s="141"/>
      <c r="DB822" s="141"/>
      <c r="DC822" s="141"/>
      <c r="DD822" s="141"/>
      <c r="DE822" s="141"/>
      <c r="DF822" s="141"/>
    </row>
    <row r="823" spans="1:110" s="19" customFormat="1" ht="33" hidden="1">
      <c r="A823" s="63" t="s">
        <v>136</v>
      </c>
      <c r="B823" s="64" t="s">
        <v>148</v>
      </c>
      <c r="C823" s="64" t="s">
        <v>134</v>
      </c>
      <c r="D823" s="65" t="s">
        <v>102</v>
      </c>
      <c r="E823" s="64" t="s">
        <v>137</v>
      </c>
      <c r="F823" s="55"/>
      <c r="G823" s="55"/>
      <c r="H823" s="55"/>
      <c r="I823" s="55"/>
      <c r="J823" s="55"/>
      <c r="K823" s="140"/>
      <c r="L823" s="140"/>
      <c r="M823" s="55"/>
      <c r="N823" s="55"/>
      <c r="O823" s="55"/>
      <c r="P823" s="55"/>
      <c r="Q823" s="55"/>
      <c r="R823" s="141"/>
      <c r="S823" s="141"/>
      <c r="T823" s="55"/>
      <c r="U823" s="55"/>
      <c r="V823" s="141"/>
      <c r="W823" s="141"/>
      <c r="X823" s="55"/>
      <c r="Y823" s="55"/>
      <c r="Z823" s="141"/>
      <c r="AA823" s="55"/>
      <c r="AB823" s="55"/>
      <c r="AC823" s="141"/>
      <c r="AD823" s="141"/>
      <c r="AE823" s="141"/>
      <c r="AF823" s="55"/>
      <c r="AG823" s="141"/>
      <c r="AH823" s="55"/>
      <c r="AI823" s="141"/>
      <c r="AJ823" s="141"/>
      <c r="AK823" s="55"/>
      <c r="AL823" s="55"/>
      <c r="AM823" s="55">
        <f>AN823-AK823</f>
        <v>4230</v>
      </c>
      <c r="AN823" s="55">
        <v>4230</v>
      </c>
      <c r="AO823" s="141"/>
      <c r="AP823" s="141"/>
      <c r="AQ823" s="55">
        <f>AN823+AP823</f>
        <v>4230</v>
      </c>
      <c r="AR823" s="55">
        <f>AO823</f>
        <v>0</v>
      </c>
      <c r="AS823" s="141"/>
      <c r="AT823" s="55">
        <f>AQ823+AS823</f>
        <v>4230</v>
      </c>
      <c r="AU823" s="56">
        <f>AR823</f>
        <v>0</v>
      </c>
      <c r="AV823" s="55">
        <v>-4230</v>
      </c>
      <c r="AW823" s="141"/>
      <c r="AX823" s="141"/>
      <c r="AY823" s="55">
        <f>AT823+AV823+AW823+AX823</f>
        <v>0</v>
      </c>
      <c r="AZ823" s="55">
        <f>AU823+AX823</f>
        <v>0</v>
      </c>
      <c r="BA823" s="141"/>
      <c r="BB823" s="141"/>
      <c r="BC823" s="141"/>
      <c r="BD823" s="141"/>
      <c r="BE823" s="141"/>
      <c r="BF823" s="141"/>
      <c r="BG823" s="142"/>
      <c r="BH823" s="142"/>
      <c r="BI823" s="142"/>
      <c r="BJ823" s="142"/>
      <c r="BK823" s="142"/>
      <c r="BL823" s="142"/>
      <c r="BM823" s="142"/>
      <c r="BN823" s="142"/>
      <c r="BO823" s="142"/>
      <c r="BP823" s="142"/>
      <c r="BQ823" s="142"/>
      <c r="BR823" s="142"/>
      <c r="BS823" s="142"/>
      <c r="BT823" s="140"/>
      <c r="BU823" s="140"/>
      <c r="BV823" s="140"/>
      <c r="BW823" s="140"/>
      <c r="BX823" s="140"/>
      <c r="BY823" s="140"/>
      <c r="BZ823" s="140"/>
      <c r="CA823" s="141"/>
      <c r="CB823" s="141"/>
      <c r="CC823" s="141"/>
      <c r="CD823" s="141"/>
      <c r="CE823" s="141"/>
      <c r="CF823" s="141"/>
      <c r="CG823" s="141"/>
      <c r="CH823" s="141"/>
      <c r="CI823" s="141"/>
      <c r="CJ823" s="141"/>
      <c r="CK823" s="141"/>
      <c r="CL823" s="141"/>
      <c r="CM823" s="141"/>
      <c r="CN823" s="141"/>
      <c r="CO823" s="141"/>
      <c r="CP823" s="141"/>
      <c r="CQ823" s="141"/>
      <c r="CR823" s="141"/>
      <c r="CS823" s="141"/>
      <c r="CT823" s="141"/>
      <c r="CU823" s="141"/>
      <c r="CV823" s="141"/>
      <c r="CW823" s="141"/>
      <c r="CX823" s="141"/>
      <c r="CY823" s="141"/>
      <c r="CZ823" s="141"/>
      <c r="DA823" s="141"/>
      <c r="DB823" s="141"/>
      <c r="DC823" s="141"/>
      <c r="DD823" s="141"/>
      <c r="DE823" s="141"/>
      <c r="DF823" s="141"/>
    </row>
    <row r="824" spans="1:110" s="19" customFormat="1" ht="18.75" hidden="1">
      <c r="A824" s="49" t="s">
        <v>462</v>
      </c>
      <c r="B824" s="50" t="s">
        <v>148</v>
      </c>
      <c r="C824" s="50" t="s">
        <v>135</v>
      </c>
      <c r="D824" s="65"/>
      <c r="E824" s="64"/>
      <c r="F824" s="55"/>
      <c r="G824" s="55"/>
      <c r="H824" s="55"/>
      <c r="I824" s="55"/>
      <c r="J824" s="55"/>
      <c r="K824" s="140"/>
      <c r="L824" s="140"/>
      <c r="M824" s="55"/>
      <c r="N824" s="55"/>
      <c r="O824" s="55"/>
      <c r="P824" s="55"/>
      <c r="Q824" s="55"/>
      <c r="R824" s="141"/>
      <c r="S824" s="141"/>
      <c r="T824" s="55"/>
      <c r="U824" s="55"/>
      <c r="V824" s="141"/>
      <c r="W824" s="141"/>
      <c r="X824" s="55"/>
      <c r="Y824" s="55"/>
      <c r="Z824" s="141"/>
      <c r="AA824" s="55"/>
      <c r="AB824" s="55"/>
      <c r="AC824" s="141"/>
      <c r="AD824" s="141"/>
      <c r="AE824" s="141"/>
      <c r="AF824" s="55"/>
      <c r="AG824" s="141"/>
      <c r="AH824" s="55"/>
      <c r="AI824" s="141"/>
      <c r="AJ824" s="141"/>
      <c r="AK824" s="55"/>
      <c r="AL824" s="55"/>
      <c r="AM824" s="55"/>
      <c r="AN824" s="56"/>
      <c r="AO824" s="141"/>
      <c r="AP824" s="141"/>
      <c r="AQ824" s="141"/>
      <c r="AR824" s="141"/>
      <c r="AS824" s="141"/>
      <c r="AT824" s="141"/>
      <c r="AU824" s="141"/>
      <c r="AV824" s="141"/>
      <c r="AW824" s="141"/>
      <c r="AX824" s="141"/>
      <c r="AY824" s="141"/>
      <c r="AZ824" s="141"/>
      <c r="BA824" s="141"/>
      <c r="BB824" s="141"/>
      <c r="BC824" s="141"/>
      <c r="BD824" s="141"/>
      <c r="BE824" s="141"/>
      <c r="BF824" s="141"/>
      <c r="BG824" s="142"/>
      <c r="BH824" s="142"/>
      <c r="BI824" s="142"/>
      <c r="BJ824" s="142"/>
      <c r="BK824" s="142"/>
      <c r="BL824" s="142"/>
      <c r="BM824" s="142"/>
      <c r="BN824" s="142"/>
      <c r="BO824" s="142"/>
      <c r="BP824" s="142"/>
      <c r="BQ824" s="142"/>
      <c r="BR824" s="142"/>
      <c r="BS824" s="142"/>
      <c r="BT824" s="140"/>
      <c r="BU824" s="140"/>
      <c r="BV824" s="140"/>
      <c r="BW824" s="140"/>
      <c r="BX824" s="140"/>
      <c r="BY824" s="140"/>
      <c r="BZ824" s="140"/>
      <c r="CA824" s="141"/>
      <c r="CB824" s="141"/>
      <c r="CC824" s="141"/>
      <c r="CD824" s="141"/>
      <c r="CE824" s="141"/>
      <c r="CF824" s="141"/>
      <c r="CG824" s="141"/>
      <c r="CH824" s="141"/>
      <c r="CI824" s="141"/>
      <c r="CJ824" s="141"/>
      <c r="CK824" s="141"/>
      <c r="CL824" s="141"/>
      <c r="CM824" s="141"/>
      <c r="CN824" s="141"/>
      <c r="CO824" s="141"/>
      <c r="CP824" s="141"/>
      <c r="CQ824" s="141"/>
      <c r="CR824" s="141"/>
      <c r="CS824" s="141"/>
      <c r="CT824" s="141"/>
      <c r="CU824" s="141"/>
      <c r="CV824" s="141"/>
      <c r="CW824" s="141"/>
      <c r="CX824" s="141"/>
      <c r="CY824" s="141"/>
      <c r="CZ824" s="141"/>
      <c r="DA824" s="141"/>
      <c r="DB824" s="141"/>
      <c r="DC824" s="141"/>
      <c r="DD824" s="141"/>
      <c r="DE824" s="141"/>
      <c r="DF824" s="141"/>
    </row>
    <row r="825" spans="1:110" s="19" customFormat="1" ht="18.75" hidden="1">
      <c r="A825" s="63"/>
      <c r="B825" s="50"/>
      <c r="C825" s="50"/>
      <c r="D825" s="65"/>
      <c r="E825" s="64"/>
      <c r="F825" s="55"/>
      <c r="G825" s="55"/>
      <c r="H825" s="55"/>
      <c r="I825" s="55"/>
      <c r="J825" s="55"/>
      <c r="K825" s="140"/>
      <c r="L825" s="140"/>
      <c r="M825" s="55"/>
      <c r="N825" s="55"/>
      <c r="O825" s="55"/>
      <c r="P825" s="55"/>
      <c r="Q825" s="55"/>
      <c r="R825" s="141"/>
      <c r="S825" s="141"/>
      <c r="T825" s="55"/>
      <c r="U825" s="55"/>
      <c r="V825" s="141"/>
      <c r="W825" s="141"/>
      <c r="X825" s="55"/>
      <c r="Y825" s="55"/>
      <c r="Z825" s="141"/>
      <c r="AA825" s="55"/>
      <c r="AB825" s="55"/>
      <c r="AC825" s="141"/>
      <c r="AD825" s="141"/>
      <c r="AE825" s="141"/>
      <c r="AF825" s="55"/>
      <c r="AG825" s="141"/>
      <c r="AH825" s="55"/>
      <c r="AI825" s="141"/>
      <c r="AJ825" s="141"/>
      <c r="AK825" s="55"/>
      <c r="AL825" s="55"/>
      <c r="AM825" s="55"/>
      <c r="AN825" s="56"/>
      <c r="AO825" s="141"/>
      <c r="AP825" s="141"/>
      <c r="AQ825" s="141"/>
      <c r="AR825" s="141"/>
      <c r="AS825" s="141"/>
      <c r="AT825" s="141"/>
      <c r="AU825" s="141"/>
      <c r="AV825" s="141"/>
      <c r="AW825" s="141"/>
      <c r="AX825" s="141"/>
      <c r="AY825" s="141"/>
      <c r="AZ825" s="141"/>
      <c r="BA825" s="141"/>
      <c r="BB825" s="141"/>
      <c r="BC825" s="141"/>
      <c r="BD825" s="141"/>
      <c r="BE825" s="141"/>
      <c r="BF825" s="141"/>
      <c r="BG825" s="142"/>
      <c r="BH825" s="142"/>
      <c r="BI825" s="142"/>
      <c r="BJ825" s="142"/>
      <c r="BK825" s="142"/>
      <c r="BL825" s="142"/>
      <c r="BM825" s="142"/>
      <c r="BN825" s="142"/>
      <c r="BO825" s="142"/>
      <c r="BP825" s="142"/>
      <c r="BQ825" s="142"/>
      <c r="BR825" s="142"/>
      <c r="BS825" s="142"/>
      <c r="BT825" s="140"/>
      <c r="BU825" s="140"/>
      <c r="BV825" s="140"/>
      <c r="BW825" s="140"/>
      <c r="BX825" s="140"/>
      <c r="BY825" s="140"/>
      <c r="BZ825" s="140"/>
      <c r="CA825" s="141"/>
      <c r="CB825" s="141"/>
      <c r="CC825" s="141"/>
      <c r="CD825" s="141"/>
      <c r="CE825" s="141"/>
      <c r="CF825" s="141"/>
      <c r="CG825" s="141"/>
      <c r="CH825" s="141"/>
      <c r="CI825" s="141"/>
      <c r="CJ825" s="141"/>
      <c r="CK825" s="141"/>
      <c r="CL825" s="141"/>
      <c r="CM825" s="141"/>
      <c r="CN825" s="141"/>
      <c r="CO825" s="141"/>
      <c r="CP825" s="141"/>
      <c r="CQ825" s="141"/>
      <c r="CR825" s="141"/>
      <c r="CS825" s="141"/>
      <c r="CT825" s="141"/>
      <c r="CU825" s="141"/>
      <c r="CV825" s="141"/>
      <c r="CW825" s="141"/>
      <c r="CX825" s="141"/>
      <c r="CY825" s="141"/>
      <c r="CZ825" s="141"/>
      <c r="DA825" s="141"/>
      <c r="DB825" s="141"/>
      <c r="DC825" s="141"/>
      <c r="DD825" s="141"/>
      <c r="DE825" s="141"/>
      <c r="DF825" s="141"/>
    </row>
    <row r="826" spans="1:110" s="19" customFormat="1" ht="36.75" customHeight="1">
      <c r="A826" s="49" t="s">
        <v>463</v>
      </c>
      <c r="B826" s="50" t="s">
        <v>148</v>
      </c>
      <c r="C826" s="50" t="s">
        <v>142</v>
      </c>
      <c r="D826" s="65"/>
      <c r="E826" s="64"/>
      <c r="F826" s="55"/>
      <c r="G826" s="55"/>
      <c r="H826" s="55"/>
      <c r="I826" s="55"/>
      <c r="J826" s="55"/>
      <c r="K826" s="140"/>
      <c r="L826" s="140"/>
      <c r="M826" s="55"/>
      <c r="N826" s="55"/>
      <c r="O826" s="55"/>
      <c r="P826" s="55"/>
      <c r="Q826" s="55"/>
      <c r="R826" s="141"/>
      <c r="S826" s="141"/>
      <c r="T826" s="55"/>
      <c r="U826" s="55"/>
      <c r="V826" s="141"/>
      <c r="W826" s="141"/>
      <c r="X826" s="55"/>
      <c r="Y826" s="55"/>
      <c r="Z826" s="141"/>
      <c r="AA826" s="55"/>
      <c r="AB826" s="55"/>
      <c r="AC826" s="141"/>
      <c r="AD826" s="141"/>
      <c r="AE826" s="141"/>
      <c r="AF826" s="55"/>
      <c r="AG826" s="141"/>
      <c r="AH826" s="55"/>
      <c r="AI826" s="141"/>
      <c r="AJ826" s="141"/>
      <c r="AK826" s="55"/>
      <c r="AL826" s="55"/>
      <c r="AM826" s="52">
        <f t="shared" ref="AM826:AU826" si="1277">AM831</f>
        <v>404</v>
      </c>
      <c r="AN826" s="52">
        <f t="shared" si="1277"/>
        <v>404</v>
      </c>
      <c r="AO826" s="52">
        <f t="shared" si="1277"/>
        <v>0</v>
      </c>
      <c r="AP826" s="52">
        <f t="shared" si="1277"/>
        <v>0</v>
      </c>
      <c r="AQ826" s="52">
        <f t="shared" si="1277"/>
        <v>404</v>
      </c>
      <c r="AR826" s="52">
        <f t="shared" si="1277"/>
        <v>0</v>
      </c>
      <c r="AS826" s="52">
        <f t="shared" si="1277"/>
        <v>0</v>
      </c>
      <c r="AT826" s="52">
        <f t="shared" si="1277"/>
        <v>404</v>
      </c>
      <c r="AU826" s="52">
        <f t="shared" si="1277"/>
        <v>0</v>
      </c>
      <c r="AV826" s="52">
        <f>AV829+AV831</f>
        <v>11010</v>
      </c>
      <c r="AW826" s="52">
        <f>AW829+AW831</f>
        <v>0</v>
      </c>
      <c r="AX826" s="52">
        <f>AX829+AX831</f>
        <v>0</v>
      </c>
      <c r="AY826" s="52">
        <f>AY829+AY831</f>
        <v>11414</v>
      </c>
      <c r="AZ826" s="52">
        <f>AZ829+AZ831</f>
        <v>0</v>
      </c>
      <c r="BA826" s="52">
        <f>BA827+BA831</f>
        <v>-3</v>
      </c>
      <c r="BB826" s="52">
        <f>BB827+BB831</f>
        <v>0</v>
      </c>
      <c r="BC826" s="52">
        <f>BC827+BC831</f>
        <v>-8</v>
      </c>
      <c r="BD826" s="52">
        <f>BD827+BD831</f>
        <v>0</v>
      </c>
      <c r="BE826" s="52">
        <f>BE827+BE831</f>
        <v>11403</v>
      </c>
      <c r="BF826" s="52">
        <f t="shared" ref="BF826:BL826" si="1278">BF827+BF831</f>
        <v>0</v>
      </c>
      <c r="BG826" s="52">
        <f t="shared" si="1278"/>
        <v>0</v>
      </c>
      <c r="BH826" s="52">
        <f t="shared" si="1278"/>
        <v>0</v>
      </c>
      <c r="BI826" s="52">
        <f t="shared" si="1278"/>
        <v>0</v>
      </c>
      <c r="BJ826" s="52">
        <f t="shared" si="1278"/>
        <v>0</v>
      </c>
      <c r="BK826" s="52">
        <f t="shared" si="1278"/>
        <v>0</v>
      </c>
      <c r="BL826" s="52">
        <f t="shared" si="1278"/>
        <v>11403</v>
      </c>
      <c r="BM826" s="52">
        <f t="shared" ref="BM826:BS826" si="1279">BM827+BM831</f>
        <v>0</v>
      </c>
      <c r="BN826" s="52">
        <f t="shared" si="1279"/>
        <v>0</v>
      </c>
      <c r="BO826" s="52">
        <f t="shared" si="1279"/>
        <v>0</v>
      </c>
      <c r="BP826" s="52">
        <f t="shared" si="1279"/>
        <v>0</v>
      </c>
      <c r="BQ826" s="52">
        <f t="shared" si="1279"/>
        <v>0</v>
      </c>
      <c r="BR826" s="52">
        <f t="shared" si="1279"/>
        <v>11403</v>
      </c>
      <c r="BS826" s="52">
        <f t="shared" si="1279"/>
        <v>0</v>
      </c>
      <c r="BT826" s="52">
        <f t="shared" ref="BT826:BY826" si="1280">BT827+BT831</f>
        <v>0</v>
      </c>
      <c r="BU826" s="52">
        <f t="shared" si="1280"/>
        <v>0</v>
      </c>
      <c r="BV826" s="52">
        <f t="shared" si="1280"/>
        <v>0</v>
      </c>
      <c r="BW826" s="52">
        <f t="shared" si="1280"/>
        <v>0</v>
      </c>
      <c r="BX826" s="52">
        <f t="shared" si="1280"/>
        <v>0</v>
      </c>
      <c r="BY826" s="52">
        <f t="shared" si="1280"/>
        <v>11403</v>
      </c>
      <c r="BZ826" s="52">
        <f t="shared" ref="BZ826:CF826" si="1281">BZ827+BZ831</f>
        <v>0</v>
      </c>
      <c r="CA826" s="52">
        <f t="shared" si="1281"/>
        <v>0</v>
      </c>
      <c r="CB826" s="52">
        <f t="shared" si="1281"/>
        <v>0</v>
      </c>
      <c r="CC826" s="52">
        <f t="shared" si="1281"/>
        <v>0</v>
      </c>
      <c r="CD826" s="52">
        <f>CD827+CD831</f>
        <v>0</v>
      </c>
      <c r="CE826" s="52">
        <f t="shared" si="1281"/>
        <v>0</v>
      </c>
      <c r="CF826" s="52">
        <f t="shared" si="1281"/>
        <v>11403</v>
      </c>
      <c r="CG826" s="52">
        <f t="shared" ref="CG826:CO826" si="1282">CG827+CG831</f>
        <v>0</v>
      </c>
      <c r="CH826" s="52">
        <f t="shared" si="1282"/>
        <v>0</v>
      </c>
      <c r="CI826" s="52">
        <f t="shared" si="1282"/>
        <v>0</v>
      </c>
      <c r="CJ826" s="52">
        <f t="shared" si="1282"/>
        <v>0</v>
      </c>
      <c r="CK826" s="52">
        <f t="shared" si="1282"/>
        <v>-70</v>
      </c>
      <c r="CL826" s="52">
        <f t="shared" si="1282"/>
        <v>0</v>
      </c>
      <c r="CM826" s="52">
        <f t="shared" si="1282"/>
        <v>0</v>
      </c>
      <c r="CN826" s="52">
        <f t="shared" si="1282"/>
        <v>0</v>
      </c>
      <c r="CO826" s="52">
        <f t="shared" si="1282"/>
        <v>11333</v>
      </c>
      <c r="CP826" s="52">
        <f t="shared" ref="CP826:CW826" si="1283">CP827+CP831</f>
        <v>0</v>
      </c>
      <c r="CQ826" s="52">
        <f t="shared" si="1283"/>
        <v>0</v>
      </c>
      <c r="CR826" s="52">
        <f t="shared" si="1283"/>
        <v>0</v>
      </c>
      <c r="CS826" s="52">
        <f t="shared" si="1283"/>
        <v>0</v>
      </c>
      <c r="CT826" s="52">
        <f t="shared" si="1283"/>
        <v>0</v>
      </c>
      <c r="CU826" s="52">
        <f t="shared" si="1283"/>
        <v>0</v>
      </c>
      <c r="CV826" s="52">
        <f t="shared" si="1283"/>
        <v>0</v>
      </c>
      <c r="CW826" s="52">
        <f t="shared" si="1283"/>
        <v>11333</v>
      </c>
      <c r="CX826" s="52">
        <f t="shared" ref="CX826:DF826" si="1284">CX827+CX831</f>
        <v>0</v>
      </c>
      <c r="CY826" s="52">
        <f t="shared" si="1284"/>
        <v>0</v>
      </c>
      <c r="CZ826" s="52">
        <f t="shared" si="1284"/>
        <v>0</v>
      </c>
      <c r="DA826" s="52">
        <f t="shared" si="1284"/>
        <v>0</v>
      </c>
      <c r="DB826" s="52">
        <f t="shared" si="1284"/>
        <v>0</v>
      </c>
      <c r="DC826" s="52">
        <f t="shared" si="1284"/>
        <v>0</v>
      </c>
      <c r="DD826" s="52">
        <f t="shared" si="1284"/>
        <v>0</v>
      </c>
      <c r="DE826" s="52">
        <f t="shared" si="1284"/>
        <v>11333</v>
      </c>
      <c r="DF826" s="52">
        <f t="shared" si="1284"/>
        <v>0</v>
      </c>
    </row>
    <row r="827" spans="1:110" s="19" customFormat="1" ht="21" customHeight="1">
      <c r="A827" s="63" t="s">
        <v>549</v>
      </c>
      <c r="B827" s="64" t="s">
        <v>148</v>
      </c>
      <c r="C827" s="64" t="s">
        <v>142</v>
      </c>
      <c r="D827" s="65" t="s">
        <v>548</v>
      </c>
      <c r="E827" s="64"/>
      <c r="F827" s="55"/>
      <c r="G827" s="55"/>
      <c r="H827" s="55"/>
      <c r="I827" s="55"/>
      <c r="J827" s="55"/>
      <c r="K827" s="140"/>
      <c r="L827" s="140"/>
      <c r="M827" s="55"/>
      <c r="N827" s="55"/>
      <c r="O827" s="55"/>
      <c r="P827" s="55"/>
      <c r="Q827" s="55"/>
      <c r="R827" s="141"/>
      <c r="S827" s="141"/>
      <c r="T827" s="55"/>
      <c r="U827" s="55"/>
      <c r="V827" s="141"/>
      <c r="W827" s="141"/>
      <c r="X827" s="55"/>
      <c r="Y827" s="55"/>
      <c r="Z827" s="141"/>
      <c r="AA827" s="55"/>
      <c r="AB827" s="55"/>
      <c r="AC827" s="141"/>
      <c r="AD827" s="141"/>
      <c r="AE827" s="141"/>
      <c r="AF827" s="55"/>
      <c r="AG827" s="141"/>
      <c r="AH827" s="55"/>
      <c r="AI827" s="141"/>
      <c r="AJ827" s="141"/>
      <c r="AK827" s="55"/>
      <c r="AL827" s="55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5">
        <f>BA828+BA829</f>
        <v>401</v>
      </c>
      <c r="BB827" s="55">
        <f>BB828+BB829</f>
        <v>0</v>
      </c>
      <c r="BC827" s="55">
        <f>BC828+BC829</f>
        <v>-8</v>
      </c>
      <c r="BD827" s="55">
        <f>BD828+BD829</f>
        <v>0</v>
      </c>
      <c r="BE827" s="55">
        <f>BE828+BE829</f>
        <v>11403</v>
      </c>
      <c r="BF827" s="55">
        <f t="shared" ref="BF827:BL827" si="1285">BF828+BF829</f>
        <v>0</v>
      </c>
      <c r="BG827" s="55">
        <f t="shared" si="1285"/>
        <v>0</v>
      </c>
      <c r="BH827" s="55">
        <f t="shared" si="1285"/>
        <v>0</v>
      </c>
      <c r="BI827" s="55">
        <f t="shared" si="1285"/>
        <v>0</v>
      </c>
      <c r="BJ827" s="55">
        <f t="shared" si="1285"/>
        <v>0</v>
      </c>
      <c r="BK827" s="55">
        <f t="shared" si="1285"/>
        <v>0</v>
      </c>
      <c r="BL827" s="55">
        <f t="shared" si="1285"/>
        <v>11403</v>
      </c>
      <c r="BM827" s="55">
        <f t="shared" ref="BM827:BS827" si="1286">BM828+BM829</f>
        <v>0</v>
      </c>
      <c r="BN827" s="55">
        <f t="shared" si="1286"/>
        <v>0</v>
      </c>
      <c r="BO827" s="55">
        <f t="shared" si="1286"/>
        <v>0</v>
      </c>
      <c r="BP827" s="55">
        <f t="shared" si="1286"/>
        <v>0</v>
      </c>
      <c r="BQ827" s="55">
        <f t="shared" si="1286"/>
        <v>0</v>
      </c>
      <c r="BR827" s="55">
        <f t="shared" si="1286"/>
        <v>11403</v>
      </c>
      <c r="BS827" s="55">
        <f t="shared" si="1286"/>
        <v>0</v>
      </c>
      <c r="BT827" s="55">
        <f t="shared" ref="BT827:BY827" si="1287">BT828+BT829</f>
        <v>0</v>
      </c>
      <c r="BU827" s="55">
        <f t="shared" si="1287"/>
        <v>0</v>
      </c>
      <c r="BV827" s="55">
        <f t="shared" si="1287"/>
        <v>0</v>
      </c>
      <c r="BW827" s="55">
        <f t="shared" si="1287"/>
        <v>0</v>
      </c>
      <c r="BX827" s="55">
        <f t="shared" si="1287"/>
        <v>0</v>
      </c>
      <c r="BY827" s="55">
        <f t="shared" si="1287"/>
        <v>11403</v>
      </c>
      <c r="BZ827" s="55">
        <f t="shared" ref="BZ827:CF827" si="1288">BZ828+BZ829</f>
        <v>0</v>
      </c>
      <c r="CA827" s="55">
        <f t="shared" si="1288"/>
        <v>0</v>
      </c>
      <c r="CB827" s="55">
        <f t="shared" si="1288"/>
        <v>0</v>
      </c>
      <c r="CC827" s="55">
        <f t="shared" si="1288"/>
        <v>0</v>
      </c>
      <c r="CD827" s="55">
        <f>CD828+CD829</f>
        <v>0</v>
      </c>
      <c r="CE827" s="55">
        <f t="shared" si="1288"/>
        <v>0</v>
      </c>
      <c r="CF827" s="55">
        <f t="shared" si="1288"/>
        <v>11403</v>
      </c>
      <c r="CG827" s="55">
        <f t="shared" ref="CG827:CO827" si="1289">CG828+CG829</f>
        <v>0</v>
      </c>
      <c r="CH827" s="55">
        <f t="shared" si="1289"/>
        <v>0</v>
      </c>
      <c r="CI827" s="55">
        <f t="shared" si="1289"/>
        <v>0</v>
      </c>
      <c r="CJ827" s="55">
        <f t="shared" si="1289"/>
        <v>0</v>
      </c>
      <c r="CK827" s="55">
        <f t="shared" si="1289"/>
        <v>-70</v>
      </c>
      <c r="CL827" s="55">
        <f t="shared" si="1289"/>
        <v>0</v>
      </c>
      <c r="CM827" s="55">
        <f t="shared" si="1289"/>
        <v>0</v>
      </c>
      <c r="CN827" s="55">
        <f t="shared" si="1289"/>
        <v>0</v>
      </c>
      <c r="CO827" s="55">
        <f t="shared" si="1289"/>
        <v>11333</v>
      </c>
      <c r="CP827" s="55">
        <f t="shared" ref="CP827:CW827" si="1290">CP828+CP829</f>
        <v>0</v>
      </c>
      <c r="CQ827" s="55">
        <f t="shared" si="1290"/>
        <v>0</v>
      </c>
      <c r="CR827" s="55">
        <f t="shared" si="1290"/>
        <v>0</v>
      </c>
      <c r="CS827" s="55">
        <f t="shared" si="1290"/>
        <v>0</v>
      </c>
      <c r="CT827" s="55">
        <f t="shared" si="1290"/>
        <v>0</v>
      </c>
      <c r="CU827" s="55">
        <f t="shared" si="1290"/>
        <v>0</v>
      </c>
      <c r="CV827" s="55">
        <f t="shared" si="1290"/>
        <v>0</v>
      </c>
      <c r="CW827" s="55">
        <f t="shared" si="1290"/>
        <v>11333</v>
      </c>
      <c r="CX827" s="55">
        <f t="shared" ref="CX827:DF827" si="1291">CX828+CX829</f>
        <v>0</v>
      </c>
      <c r="CY827" s="55">
        <f t="shared" si="1291"/>
        <v>0</v>
      </c>
      <c r="CZ827" s="55">
        <f t="shared" si="1291"/>
        <v>0</v>
      </c>
      <c r="DA827" s="55">
        <f t="shared" si="1291"/>
        <v>0</v>
      </c>
      <c r="DB827" s="55">
        <f t="shared" si="1291"/>
        <v>0</v>
      </c>
      <c r="DC827" s="55">
        <f t="shared" si="1291"/>
        <v>0</v>
      </c>
      <c r="DD827" s="55">
        <f t="shared" si="1291"/>
        <v>0</v>
      </c>
      <c r="DE827" s="55">
        <f t="shared" si="1291"/>
        <v>11333</v>
      </c>
      <c r="DF827" s="55">
        <f t="shared" si="1291"/>
        <v>0</v>
      </c>
    </row>
    <row r="828" spans="1:110" s="19" customFormat="1" ht="51.75" customHeight="1">
      <c r="A828" s="63" t="s">
        <v>144</v>
      </c>
      <c r="B828" s="64" t="s">
        <v>148</v>
      </c>
      <c r="C828" s="64" t="s">
        <v>142</v>
      </c>
      <c r="D828" s="65" t="s">
        <v>548</v>
      </c>
      <c r="E828" s="64" t="s">
        <v>145</v>
      </c>
      <c r="F828" s="55"/>
      <c r="G828" s="55"/>
      <c r="H828" s="55"/>
      <c r="I828" s="55"/>
      <c r="J828" s="55"/>
      <c r="K828" s="140"/>
      <c r="L828" s="140"/>
      <c r="M828" s="55"/>
      <c r="N828" s="55"/>
      <c r="O828" s="55"/>
      <c r="P828" s="55"/>
      <c r="Q828" s="55"/>
      <c r="R828" s="141"/>
      <c r="S828" s="141"/>
      <c r="T828" s="55"/>
      <c r="U828" s="55"/>
      <c r="V828" s="141"/>
      <c r="W828" s="141"/>
      <c r="X828" s="55"/>
      <c r="Y828" s="55"/>
      <c r="Z828" s="141"/>
      <c r="AA828" s="55"/>
      <c r="AB828" s="55"/>
      <c r="AC828" s="141"/>
      <c r="AD828" s="141"/>
      <c r="AE828" s="141"/>
      <c r="AF828" s="55"/>
      <c r="AG828" s="141"/>
      <c r="AH828" s="55"/>
      <c r="AI828" s="141"/>
      <c r="AJ828" s="141"/>
      <c r="AK828" s="55"/>
      <c r="AL828" s="55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5">
        <f>404-3</f>
        <v>401</v>
      </c>
      <c r="BB828" s="52"/>
      <c r="BC828" s="52"/>
      <c r="BD828" s="52"/>
      <c r="BE828" s="55">
        <f>AY828+BA828+BB828+BC828+BD828</f>
        <v>401</v>
      </c>
      <c r="BF828" s="55">
        <f>AZ828+BD828</f>
        <v>0</v>
      </c>
      <c r="BG828" s="55"/>
      <c r="BH828" s="55"/>
      <c r="BI828" s="142"/>
      <c r="BJ828" s="142"/>
      <c r="BK828" s="142"/>
      <c r="BL828" s="55">
        <f>BE828+BG828+BH828+BI828+BJ828+BK828</f>
        <v>401</v>
      </c>
      <c r="BM828" s="55">
        <f>BF828+BK828</f>
        <v>0</v>
      </c>
      <c r="BN828" s="141"/>
      <c r="BO828" s="141"/>
      <c r="BP828" s="141"/>
      <c r="BQ828" s="141"/>
      <c r="BR828" s="55">
        <f>BL828+BN828+BO828+BP828+BQ828</f>
        <v>401</v>
      </c>
      <c r="BS828" s="55">
        <f>BM828+BQ828</f>
        <v>0</v>
      </c>
      <c r="BT828" s="140"/>
      <c r="BU828" s="140"/>
      <c r="BV828" s="140"/>
      <c r="BW828" s="140"/>
      <c r="BX828" s="140"/>
      <c r="BY828" s="55">
        <f>BR828+BT828+BU828+BV828+BW828+BX828</f>
        <v>401</v>
      </c>
      <c r="BZ828" s="55">
        <f>BS828+BX828</f>
        <v>0</v>
      </c>
      <c r="CA828" s="141"/>
      <c r="CB828" s="141"/>
      <c r="CC828" s="141"/>
      <c r="CD828" s="141"/>
      <c r="CE828" s="141"/>
      <c r="CF828" s="55">
        <f>BY828+CA828+CB828+CC828+CE828</f>
        <v>401</v>
      </c>
      <c r="CG828" s="55">
        <f>BZ828+CE828</f>
        <v>0</v>
      </c>
      <c r="CH828" s="141"/>
      <c r="CI828" s="141"/>
      <c r="CJ828" s="141"/>
      <c r="CK828" s="141"/>
      <c r="CL828" s="141"/>
      <c r="CM828" s="141"/>
      <c r="CN828" s="141"/>
      <c r="CO828" s="55">
        <f>CF828+CH828+CI828+CJ828+CM828+CN828</f>
        <v>401</v>
      </c>
      <c r="CP828" s="55">
        <f>CG828+CN828</f>
        <v>0</v>
      </c>
      <c r="CQ828" s="55"/>
      <c r="CR828" s="141"/>
      <c r="CS828" s="141"/>
      <c r="CT828" s="141"/>
      <c r="CU828" s="141"/>
      <c r="CV828" s="141"/>
      <c r="CW828" s="55">
        <f>CO828+CQ828+CR828+CS828+CT828+CU828+CV828</f>
        <v>401</v>
      </c>
      <c r="CX828" s="55">
        <f>CP828+CV828</f>
        <v>0</v>
      </c>
      <c r="CY828" s="55"/>
      <c r="CZ828" s="141"/>
      <c r="DA828" s="141"/>
      <c r="DB828" s="141"/>
      <c r="DC828" s="141"/>
      <c r="DD828" s="141"/>
      <c r="DE828" s="55">
        <f>CW828+CY828+CZ828+DA828+DB828+DC828+DD828</f>
        <v>401</v>
      </c>
      <c r="DF828" s="55">
        <f>CX828+DD828</f>
        <v>0</v>
      </c>
    </row>
    <row r="829" spans="1:110" s="19" customFormat="1" ht="33" customHeight="1">
      <c r="A829" s="63" t="s">
        <v>546</v>
      </c>
      <c r="B829" s="64" t="s">
        <v>148</v>
      </c>
      <c r="C829" s="64" t="s">
        <v>142</v>
      </c>
      <c r="D829" s="65" t="s">
        <v>545</v>
      </c>
      <c r="E829" s="64"/>
      <c r="F829" s="55"/>
      <c r="G829" s="55"/>
      <c r="H829" s="55"/>
      <c r="I829" s="55"/>
      <c r="J829" s="55"/>
      <c r="K829" s="140"/>
      <c r="L829" s="140"/>
      <c r="M829" s="55"/>
      <c r="N829" s="55"/>
      <c r="O829" s="55"/>
      <c r="P829" s="55"/>
      <c r="Q829" s="55"/>
      <c r="R829" s="141"/>
      <c r="S829" s="141"/>
      <c r="T829" s="55"/>
      <c r="U829" s="55"/>
      <c r="V829" s="141"/>
      <c r="W829" s="141"/>
      <c r="X829" s="55"/>
      <c r="Y829" s="55"/>
      <c r="Z829" s="141"/>
      <c r="AA829" s="55"/>
      <c r="AB829" s="55"/>
      <c r="AC829" s="141"/>
      <c r="AD829" s="141"/>
      <c r="AE829" s="141"/>
      <c r="AF829" s="55"/>
      <c r="AG829" s="141"/>
      <c r="AH829" s="55"/>
      <c r="AI829" s="141"/>
      <c r="AJ829" s="141"/>
      <c r="AK829" s="55"/>
      <c r="AL829" s="55"/>
      <c r="AM829" s="52"/>
      <c r="AN829" s="52"/>
      <c r="AO829" s="52"/>
      <c r="AP829" s="52"/>
      <c r="AQ829" s="52"/>
      <c r="AR829" s="52"/>
      <c r="AS829" s="52"/>
      <c r="AT829" s="52"/>
      <c r="AU829" s="52"/>
      <c r="AV829" s="55">
        <f>AV830</f>
        <v>11010</v>
      </c>
      <c r="AW829" s="55">
        <f>AW830</f>
        <v>0</v>
      </c>
      <c r="AX829" s="55">
        <f>AX830</f>
        <v>0</v>
      </c>
      <c r="AY829" s="55">
        <f>AY830</f>
        <v>11010</v>
      </c>
      <c r="AZ829" s="55">
        <f t="shared" ref="AZ829:DF829" si="1292">AZ830</f>
        <v>0</v>
      </c>
      <c r="BA829" s="55">
        <f t="shared" si="1292"/>
        <v>0</v>
      </c>
      <c r="BB829" s="55">
        <f t="shared" si="1292"/>
        <v>0</v>
      </c>
      <c r="BC829" s="55">
        <f t="shared" si="1292"/>
        <v>-8</v>
      </c>
      <c r="BD829" s="55">
        <f t="shared" si="1292"/>
        <v>0</v>
      </c>
      <c r="BE829" s="55">
        <f t="shared" si="1292"/>
        <v>11002</v>
      </c>
      <c r="BF829" s="55">
        <f t="shared" si="1292"/>
        <v>0</v>
      </c>
      <c r="BG829" s="55">
        <f t="shared" si="1292"/>
        <v>0</v>
      </c>
      <c r="BH829" s="55">
        <f t="shared" si="1292"/>
        <v>0</v>
      </c>
      <c r="BI829" s="55">
        <f t="shared" si="1292"/>
        <v>0</v>
      </c>
      <c r="BJ829" s="55">
        <f t="shared" si="1292"/>
        <v>0</v>
      </c>
      <c r="BK829" s="55">
        <f t="shared" si="1292"/>
        <v>0</v>
      </c>
      <c r="BL829" s="55">
        <f t="shared" si="1292"/>
        <v>11002</v>
      </c>
      <c r="BM829" s="55">
        <f t="shared" si="1292"/>
        <v>0</v>
      </c>
      <c r="BN829" s="55">
        <f t="shared" si="1292"/>
        <v>0</v>
      </c>
      <c r="BO829" s="55">
        <f t="shared" si="1292"/>
        <v>0</v>
      </c>
      <c r="BP829" s="55">
        <f t="shared" si="1292"/>
        <v>0</v>
      </c>
      <c r="BQ829" s="55">
        <f t="shared" si="1292"/>
        <v>0</v>
      </c>
      <c r="BR829" s="55">
        <f t="shared" si="1292"/>
        <v>11002</v>
      </c>
      <c r="BS829" s="55">
        <f t="shared" si="1292"/>
        <v>0</v>
      </c>
      <c r="BT829" s="55">
        <f t="shared" si="1292"/>
        <v>0</v>
      </c>
      <c r="BU829" s="55">
        <f t="shared" si="1292"/>
        <v>0</v>
      </c>
      <c r="BV829" s="55">
        <f t="shared" si="1292"/>
        <v>0</v>
      </c>
      <c r="BW829" s="55">
        <f t="shared" si="1292"/>
        <v>0</v>
      </c>
      <c r="BX829" s="55">
        <f t="shared" si="1292"/>
        <v>0</v>
      </c>
      <c r="BY829" s="55">
        <f t="shared" si="1292"/>
        <v>11002</v>
      </c>
      <c r="BZ829" s="55">
        <f t="shared" si="1292"/>
        <v>0</v>
      </c>
      <c r="CA829" s="55">
        <f t="shared" si="1292"/>
        <v>0</v>
      </c>
      <c r="CB829" s="55">
        <f t="shared" si="1292"/>
        <v>0</v>
      </c>
      <c r="CC829" s="55">
        <f t="shared" si="1292"/>
        <v>0</v>
      </c>
      <c r="CD829" s="55">
        <f t="shared" si="1292"/>
        <v>0</v>
      </c>
      <c r="CE829" s="55">
        <f t="shared" si="1292"/>
        <v>0</v>
      </c>
      <c r="CF829" s="55">
        <f t="shared" si="1292"/>
        <v>11002</v>
      </c>
      <c r="CG829" s="55">
        <f t="shared" si="1292"/>
        <v>0</v>
      </c>
      <c r="CH829" s="55">
        <f t="shared" si="1292"/>
        <v>0</v>
      </c>
      <c r="CI829" s="55">
        <f t="shared" si="1292"/>
        <v>0</v>
      </c>
      <c r="CJ829" s="55">
        <f t="shared" si="1292"/>
        <v>0</v>
      </c>
      <c r="CK829" s="55">
        <f t="shared" si="1292"/>
        <v>-70</v>
      </c>
      <c r="CL829" s="55">
        <f t="shared" si="1292"/>
        <v>0</v>
      </c>
      <c r="CM829" s="55">
        <f t="shared" si="1292"/>
        <v>0</v>
      </c>
      <c r="CN829" s="55">
        <f t="shared" si="1292"/>
        <v>0</v>
      </c>
      <c r="CO829" s="55">
        <f t="shared" si="1292"/>
        <v>10932</v>
      </c>
      <c r="CP829" s="55">
        <f t="shared" si="1292"/>
        <v>0</v>
      </c>
      <c r="CQ829" s="55">
        <f t="shared" si="1292"/>
        <v>0</v>
      </c>
      <c r="CR829" s="55">
        <f t="shared" si="1292"/>
        <v>0</v>
      </c>
      <c r="CS829" s="55">
        <f t="shared" si="1292"/>
        <v>0</v>
      </c>
      <c r="CT829" s="55">
        <f t="shared" si="1292"/>
        <v>0</v>
      </c>
      <c r="CU829" s="55">
        <f t="shared" si="1292"/>
        <v>0</v>
      </c>
      <c r="CV829" s="55">
        <f t="shared" si="1292"/>
        <v>0</v>
      </c>
      <c r="CW829" s="55">
        <f t="shared" si="1292"/>
        <v>10932</v>
      </c>
      <c r="CX829" s="55">
        <f t="shared" si="1292"/>
        <v>0</v>
      </c>
      <c r="CY829" s="55">
        <f t="shared" si="1292"/>
        <v>0</v>
      </c>
      <c r="CZ829" s="55">
        <f t="shared" si="1292"/>
        <v>0</v>
      </c>
      <c r="DA829" s="55">
        <f t="shared" si="1292"/>
        <v>0</v>
      </c>
      <c r="DB829" s="55">
        <f t="shared" si="1292"/>
        <v>0</v>
      </c>
      <c r="DC829" s="55">
        <f t="shared" si="1292"/>
        <v>0</v>
      </c>
      <c r="DD829" s="55">
        <f t="shared" si="1292"/>
        <v>0</v>
      </c>
      <c r="DE829" s="55">
        <f t="shared" si="1292"/>
        <v>10932</v>
      </c>
      <c r="DF829" s="55">
        <f t="shared" si="1292"/>
        <v>0</v>
      </c>
    </row>
    <row r="830" spans="1:110" s="19" customFormat="1" ht="42.75" customHeight="1">
      <c r="A830" s="63" t="s">
        <v>136</v>
      </c>
      <c r="B830" s="64" t="s">
        <v>148</v>
      </c>
      <c r="C830" s="64" t="s">
        <v>142</v>
      </c>
      <c r="D830" s="65" t="s">
        <v>545</v>
      </c>
      <c r="E830" s="64" t="s">
        <v>137</v>
      </c>
      <c r="F830" s="55"/>
      <c r="G830" s="55"/>
      <c r="H830" s="55"/>
      <c r="I830" s="55"/>
      <c r="J830" s="55"/>
      <c r="K830" s="140"/>
      <c r="L830" s="140"/>
      <c r="M830" s="55"/>
      <c r="N830" s="55"/>
      <c r="O830" s="55"/>
      <c r="P830" s="55"/>
      <c r="Q830" s="55"/>
      <c r="R830" s="141"/>
      <c r="S830" s="141"/>
      <c r="T830" s="55"/>
      <c r="U830" s="55"/>
      <c r="V830" s="141"/>
      <c r="W830" s="141"/>
      <c r="X830" s="55"/>
      <c r="Y830" s="55"/>
      <c r="Z830" s="141"/>
      <c r="AA830" s="55"/>
      <c r="AB830" s="55"/>
      <c r="AC830" s="141"/>
      <c r="AD830" s="141"/>
      <c r="AE830" s="141"/>
      <c r="AF830" s="55"/>
      <c r="AG830" s="141"/>
      <c r="AH830" s="55"/>
      <c r="AI830" s="141"/>
      <c r="AJ830" s="141"/>
      <c r="AK830" s="55"/>
      <c r="AL830" s="55"/>
      <c r="AM830" s="52"/>
      <c r="AN830" s="52"/>
      <c r="AO830" s="52"/>
      <c r="AP830" s="52"/>
      <c r="AQ830" s="52"/>
      <c r="AR830" s="52"/>
      <c r="AS830" s="52"/>
      <c r="AT830" s="52"/>
      <c r="AU830" s="52"/>
      <c r="AV830" s="55">
        <v>11010</v>
      </c>
      <c r="AW830" s="52"/>
      <c r="AX830" s="52"/>
      <c r="AY830" s="55">
        <f>AT830+AV830+AW830+AX830</f>
        <v>11010</v>
      </c>
      <c r="AZ830" s="55">
        <f>AU830+AX830</f>
        <v>0</v>
      </c>
      <c r="BA830" s="141"/>
      <c r="BB830" s="141"/>
      <c r="BC830" s="56">
        <v>-8</v>
      </c>
      <c r="BD830" s="141"/>
      <c r="BE830" s="55">
        <f>AY830+BA830+BB830+BC830+BD830</f>
        <v>11002</v>
      </c>
      <c r="BF830" s="55">
        <f>AZ830+BD830</f>
        <v>0</v>
      </c>
      <c r="BG830" s="55"/>
      <c r="BH830" s="55"/>
      <c r="BI830" s="142"/>
      <c r="BJ830" s="142"/>
      <c r="BK830" s="142"/>
      <c r="BL830" s="55">
        <f>BE830+BG830+BH830+BI830+BJ830+BK830</f>
        <v>11002</v>
      </c>
      <c r="BM830" s="55">
        <f>BF830+BK830</f>
        <v>0</v>
      </c>
      <c r="BN830" s="141"/>
      <c r="BO830" s="141"/>
      <c r="BP830" s="141"/>
      <c r="BQ830" s="141"/>
      <c r="BR830" s="55">
        <f>BL830+BN830+BO830+BP830+BQ830</f>
        <v>11002</v>
      </c>
      <c r="BS830" s="55">
        <f>BM830+BQ830</f>
        <v>0</v>
      </c>
      <c r="BT830" s="140"/>
      <c r="BU830" s="140"/>
      <c r="BV830" s="140"/>
      <c r="BW830" s="140"/>
      <c r="BX830" s="140"/>
      <c r="BY830" s="55">
        <f>BR830+BT830+BU830+BV830+BW830+BX830</f>
        <v>11002</v>
      </c>
      <c r="BZ830" s="55">
        <f>BS830+BX830</f>
        <v>0</v>
      </c>
      <c r="CA830" s="141"/>
      <c r="CB830" s="141"/>
      <c r="CC830" s="141"/>
      <c r="CD830" s="141"/>
      <c r="CE830" s="141"/>
      <c r="CF830" s="55">
        <f>BY830+CA830+CB830+CC830+CE830</f>
        <v>11002</v>
      </c>
      <c r="CG830" s="55">
        <f>BZ830+CE830</f>
        <v>0</v>
      </c>
      <c r="CH830" s="141"/>
      <c r="CI830" s="141"/>
      <c r="CJ830" s="141"/>
      <c r="CK830" s="56">
        <v>-70</v>
      </c>
      <c r="CL830" s="141"/>
      <c r="CM830" s="141"/>
      <c r="CN830" s="141"/>
      <c r="CO830" s="55">
        <f>CF830+CH830+CI830+CJ830+CM830+CN830+CK830+CL830</f>
        <v>10932</v>
      </c>
      <c r="CP830" s="55">
        <f>CG830+CN830</f>
        <v>0</v>
      </c>
      <c r="CQ830" s="55"/>
      <c r="CR830" s="141"/>
      <c r="CS830" s="141"/>
      <c r="CT830" s="141"/>
      <c r="CU830" s="141"/>
      <c r="CV830" s="141"/>
      <c r="CW830" s="55">
        <f>CO830+CQ830+CR830+CS830+CT830+CU830+CV830</f>
        <v>10932</v>
      </c>
      <c r="CX830" s="55">
        <f>CP830+CV830</f>
        <v>0</v>
      </c>
      <c r="CY830" s="55"/>
      <c r="CZ830" s="141"/>
      <c r="DA830" s="141"/>
      <c r="DB830" s="141"/>
      <c r="DC830" s="141"/>
      <c r="DD830" s="141"/>
      <c r="DE830" s="55">
        <f>CW830+CY830+CZ830+DA830+DB830+DC830+DD830</f>
        <v>10932</v>
      </c>
      <c r="DF830" s="55">
        <f>CX830+DD830</f>
        <v>0</v>
      </c>
    </row>
    <row r="831" spans="1:110" s="19" customFormat="1" ht="33" hidden="1" customHeight="1">
      <c r="A831" s="63" t="s">
        <v>99</v>
      </c>
      <c r="B831" s="64" t="s">
        <v>148</v>
      </c>
      <c r="C831" s="64" t="s">
        <v>142</v>
      </c>
      <c r="D831" s="65" t="s">
        <v>100</v>
      </c>
      <c r="E831" s="64"/>
      <c r="F831" s="55"/>
      <c r="G831" s="55"/>
      <c r="H831" s="55"/>
      <c r="I831" s="55"/>
      <c r="J831" s="55"/>
      <c r="K831" s="140"/>
      <c r="L831" s="140"/>
      <c r="M831" s="55"/>
      <c r="N831" s="55"/>
      <c r="O831" s="55"/>
      <c r="P831" s="55"/>
      <c r="Q831" s="55"/>
      <c r="R831" s="141"/>
      <c r="S831" s="141"/>
      <c r="T831" s="55"/>
      <c r="U831" s="55"/>
      <c r="V831" s="141"/>
      <c r="W831" s="141"/>
      <c r="X831" s="55"/>
      <c r="Y831" s="55"/>
      <c r="Z831" s="141"/>
      <c r="AA831" s="55"/>
      <c r="AB831" s="55"/>
      <c r="AC831" s="141"/>
      <c r="AD831" s="141"/>
      <c r="AE831" s="141"/>
      <c r="AF831" s="55"/>
      <c r="AG831" s="141"/>
      <c r="AH831" s="55"/>
      <c r="AI831" s="141"/>
      <c r="AJ831" s="141"/>
      <c r="AK831" s="55"/>
      <c r="AL831" s="55"/>
      <c r="AM831" s="55">
        <f t="shared" ref="AM831:BF831" si="1293">AM832</f>
        <v>404</v>
      </c>
      <c r="AN831" s="55">
        <f t="shared" si="1293"/>
        <v>404</v>
      </c>
      <c r="AO831" s="55">
        <f t="shared" si="1293"/>
        <v>0</v>
      </c>
      <c r="AP831" s="55">
        <f t="shared" si="1293"/>
        <v>0</v>
      </c>
      <c r="AQ831" s="55">
        <f t="shared" si="1293"/>
        <v>404</v>
      </c>
      <c r="AR831" s="55">
        <f t="shared" si="1293"/>
        <v>0</v>
      </c>
      <c r="AS831" s="55">
        <f t="shared" si="1293"/>
        <v>0</v>
      </c>
      <c r="AT831" s="55">
        <f t="shared" si="1293"/>
        <v>404</v>
      </c>
      <c r="AU831" s="55">
        <f t="shared" si="1293"/>
        <v>0</v>
      </c>
      <c r="AV831" s="55">
        <f t="shared" si="1293"/>
        <v>0</v>
      </c>
      <c r="AW831" s="55">
        <f t="shared" si="1293"/>
        <v>0</v>
      </c>
      <c r="AX831" s="55">
        <f t="shared" si="1293"/>
        <v>0</v>
      </c>
      <c r="AY831" s="55">
        <f t="shared" si="1293"/>
        <v>404</v>
      </c>
      <c r="AZ831" s="55">
        <f t="shared" si="1293"/>
        <v>0</v>
      </c>
      <c r="BA831" s="55">
        <f t="shared" si="1293"/>
        <v>-404</v>
      </c>
      <c r="BB831" s="55">
        <f t="shared" si="1293"/>
        <v>0</v>
      </c>
      <c r="BC831" s="55">
        <f t="shared" si="1293"/>
        <v>0</v>
      </c>
      <c r="BD831" s="55">
        <f t="shared" si="1293"/>
        <v>0</v>
      </c>
      <c r="BE831" s="55">
        <f t="shared" si="1293"/>
        <v>0</v>
      </c>
      <c r="BF831" s="55">
        <f t="shared" si="1293"/>
        <v>0</v>
      </c>
      <c r="BG831" s="55"/>
      <c r="BH831" s="55"/>
      <c r="BI831" s="142"/>
      <c r="BJ831" s="142"/>
      <c r="BK831" s="142"/>
      <c r="BL831" s="142"/>
      <c r="BM831" s="142"/>
      <c r="BN831" s="141"/>
      <c r="BO831" s="141"/>
      <c r="BP831" s="141"/>
      <c r="BQ831" s="141"/>
      <c r="BR831" s="141"/>
      <c r="BS831" s="141"/>
      <c r="BT831" s="140"/>
      <c r="BU831" s="140"/>
      <c r="BV831" s="140"/>
      <c r="BW831" s="140"/>
      <c r="BX831" s="140"/>
      <c r="BY831" s="140"/>
      <c r="BZ831" s="140"/>
      <c r="CA831" s="141"/>
      <c r="CB831" s="141"/>
      <c r="CC831" s="141"/>
      <c r="CD831" s="141"/>
      <c r="CE831" s="141"/>
      <c r="CF831" s="141"/>
      <c r="CG831" s="141"/>
      <c r="CH831" s="141"/>
      <c r="CI831" s="141"/>
      <c r="CJ831" s="141"/>
      <c r="CK831" s="141"/>
      <c r="CL831" s="141"/>
      <c r="CM831" s="141"/>
      <c r="CN831" s="141"/>
      <c r="CO831" s="141"/>
      <c r="CP831" s="141"/>
      <c r="CQ831" s="141"/>
      <c r="CR831" s="141"/>
      <c r="CS831" s="141"/>
      <c r="CT831" s="141"/>
      <c r="CU831" s="141"/>
      <c r="CV831" s="141"/>
      <c r="CW831" s="141"/>
      <c r="CX831" s="141"/>
      <c r="CY831" s="141"/>
      <c r="CZ831" s="141"/>
      <c r="DA831" s="141"/>
      <c r="DB831" s="141"/>
      <c r="DC831" s="141"/>
      <c r="DD831" s="141"/>
      <c r="DE831" s="141"/>
      <c r="DF831" s="141"/>
    </row>
    <row r="832" spans="1:110" s="19" customFormat="1" ht="51.75" hidden="1" customHeight="1">
      <c r="A832" s="63" t="s">
        <v>144</v>
      </c>
      <c r="B832" s="64" t="s">
        <v>148</v>
      </c>
      <c r="C832" s="64" t="s">
        <v>142</v>
      </c>
      <c r="D832" s="65" t="s">
        <v>100</v>
      </c>
      <c r="E832" s="64" t="s">
        <v>145</v>
      </c>
      <c r="F832" s="55"/>
      <c r="G832" s="55"/>
      <c r="H832" s="55"/>
      <c r="I832" s="55"/>
      <c r="J832" s="55"/>
      <c r="K832" s="140"/>
      <c r="L832" s="140"/>
      <c r="M832" s="55"/>
      <c r="N832" s="55"/>
      <c r="O832" s="55"/>
      <c r="P832" s="55"/>
      <c r="Q832" s="55"/>
      <c r="R832" s="141"/>
      <c r="S832" s="141"/>
      <c r="T832" s="55"/>
      <c r="U832" s="55"/>
      <c r="V832" s="141"/>
      <c r="W832" s="141"/>
      <c r="X832" s="55"/>
      <c r="Y832" s="55"/>
      <c r="Z832" s="141"/>
      <c r="AA832" s="55"/>
      <c r="AB832" s="55"/>
      <c r="AC832" s="141"/>
      <c r="AD832" s="141"/>
      <c r="AE832" s="141"/>
      <c r="AF832" s="55"/>
      <c r="AG832" s="141"/>
      <c r="AH832" s="55"/>
      <c r="AI832" s="141"/>
      <c r="AJ832" s="141"/>
      <c r="AK832" s="55"/>
      <c r="AL832" s="55"/>
      <c r="AM832" s="55">
        <f>AN832-AK832</f>
        <v>404</v>
      </c>
      <c r="AN832" s="56">
        <v>404</v>
      </c>
      <c r="AO832" s="56"/>
      <c r="AP832" s="141"/>
      <c r="AQ832" s="55">
        <f>AN832+AP832</f>
        <v>404</v>
      </c>
      <c r="AR832" s="55">
        <f>AO832</f>
        <v>0</v>
      </c>
      <c r="AS832" s="141"/>
      <c r="AT832" s="55">
        <f>AQ832+AS832</f>
        <v>404</v>
      </c>
      <c r="AU832" s="56">
        <f>AR832</f>
        <v>0</v>
      </c>
      <c r="AV832" s="141"/>
      <c r="AW832" s="141"/>
      <c r="AX832" s="141"/>
      <c r="AY832" s="55">
        <f>AT832+AV832+AW832+AX832</f>
        <v>404</v>
      </c>
      <c r="AZ832" s="55">
        <f>AU832+AX832</f>
        <v>0</v>
      </c>
      <c r="BA832" s="56">
        <v>-404</v>
      </c>
      <c r="BB832" s="141"/>
      <c r="BC832" s="141"/>
      <c r="BD832" s="141"/>
      <c r="BE832" s="55">
        <f>AY832+BA832+BB832+BC832+BD832</f>
        <v>0</v>
      </c>
      <c r="BF832" s="55">
        <f>AZ832+BD832</f>
        <v>0</v>
      </c>
      <c r="BG832" s="55"/>
      <c r="BH832" s="55"/>
      <c r="BI832" s="142"/>
      <c r="BJ832" s="142"/>
      <c r="BK832" s="142"/>
      <c r="BL832" s="142"/>
      <c r="BM832" s="142"/>
      <c r="BN832" s="141"/>
      <c r="BO832" s="141"/>
      <c r="BP832" s="141"/>
      <c r="BQ832" s="141"/>
      <c r="BR832" s="141"/>
      <c r="BS832" s="141"/>
      <c r="BT832" s="140"/>
      <c r="BU832" s="140"/>
      <c r="BV832" s="140"/>
      <c r="BW832" s="140"/>
      <c r="BX832" s="140"/>
      <c r="BY832" s="140"/>
      <c r="BZ832" s="140"/>
      <c r="CA832" s="141"/>
      <c r="CB832" s="141"/>
      <c r="CC832" s="141"/>
      <c r="CD832" s="141"/>
      <c r="CE832" s="141"/>
      <c r="CF832" s="141"/>
      <c r="CG832" s="141"/>
      <c r="CH832" s="141"/>
      <c r="CI832" s="141"/>
      <c r="CJ832" s="141"/>
      <c r="CK832" s="141"/>
      <c r="CL832" s="141"/>
      <c r="CM832" s="141"/>
      <c r="CN832" s="141"/>
      <c r="CO832" s="141"/>
      <c r="CP832" s="141"/>
      <c r="CQ832" s="141"/>
      <c r="CR832" s="141"/>
      <c r="CS832" s="141"/>
      <c r="CT832" s="141"/>
      <c r="CU832" s="141"/>
      <c r="CV832" s="141"/>
      <c r="CW832" s="141"/>
      <c r="CX832" s="141"/>
      <c r="CY832" s="141"/>
      <c r="CZ832" s="141"/>
      <c r="DA832" s="141"/>
      <c r="DB832" s="141"/>
      <c r="DC832" s="141"/>
      <c r="DD832" s="141"/>
      <c r="DE832" s="141"/>
      <c r="DF832" s="141"/>
    </row>
    <row r="833" spans="1:110" s="19" customFormat="1" ht="21" customHeight="1">
      <c r="A833" s="63"/>
      <c r="B833" s="50"/>
      <c r="C833" s="50"/>
      <c r="D833" s="65"/>
      <c r="E833" s="64"/>
      <c r="F833" s="55"/>
      <c r="G833" s="55"/>
      <c r="H833" s="55"/>
      <c r="I833" s="55"/>
      <c r="J833" s="55"/>
      <c r="K833" s="140"/>
      <c r="L833" s="140"/>
      <c r="M833" s="55"/>
      <c r="N833" s="55"/>
      <c r="O833" s="55"/>
      <c r="P833" s="55"/>
      <c r="Q833" s="55"/>
      <c r="R833" s="141"/>
      <c r="S833" s="141"/>
      <c r="T833" s="55"/>
      <c r="U833" s="55"/>
      <c r="V833" s="141"/>
      <c r="W833" s="141"/>
      <c r="X833" s="55"/>
      <c r="Y833" s="55"/>
      <c r="Z833" s="141"/>
      <c r="AA833" s="55"/>
      <c r="AB833" s="55"/>
      <c r="AC833" s="141"/>
      <c r="AD833" s="141"/>
      <c r="AE833" s="141"/>
      <c r="AF833" s="55"/>
      <c r="AG833" s="141"/>
      <c r="AH833" s="55"/>
      <c r="AI833" s="141"/>
      <c r="AJ833" s="141"/>
      <c r="AK833" s="55"/>
      <c r="AL833" s="55"/>
      <c r="AM833" s="55"/>
      <c r="AN833" s="56"/>
      <c r="AO833" s="141"/>
      <c r="AP833" s="141"/>
      <c r="AQ833" s="141"/>
      <c r="AR833" s="141"/>
      <c r="AS833" s="141"/>
      <c r="AT833" s="141"/>
      <c r="AU833" s="141"/>
      <c r="AV833" s="141"/>
      <c r="AW833" s="141"/>
      <c r="AX833" s="141"/>
      <c r="AY833" s="141"/>
      <c r="AZ833" s="141"/>
      <c r="BA833" s="141"/>
      <c r="BB833" s="141"/>
      <c r="BC833" s="141"/>
      <c r="BD833" s="141"/>
      <c r="BE833" s="141"/>
      <c r="BF833" s="141"/>
      <c r="BG833" s="142"/>
      <c r="BH833" s="142"/>
      <c r="BI833" s="142"/>
      <c r="BJ833" s="142"/>
      <c r="BK833" s="142"/>
      <c r="BL833" s="142"/>
      <c r="BM833" s="142"/>
      <c r="BN833" s="141"/>
      <c r="BO833" s="141"/>
      <c r="BP833" s="141"/>
      <c r="BQ833" s="141"/>
      <c r="BR833" s="141"/>
      <c r="BS833" s="141"/>
      <c r="BT833" s="140"/>
      <c r="BU833" s="140"/>
      <c r="BV833" s="140"/>
      <c r="BW833" s="140"/>
      <c r="BX833" s="140"/>
      <c r="BY833" s="140"/>
      <c r="BZ833" s="140"/>
      <c r="CA833" s="141"/>
      <c r="CB833" s="141"/>
      <c r="CC833" s="141"/>
      <c r="CD833" s="141"/>
      <c r="CE833" s="141"/>
      <c r="CF833" s="141"/>
      <c r="CG833" s="141"/>
      <c r="CH833" s="141"/>
      <c r="CI833" s="141"/>
      <c r="CJ833" s="141"/>
      <c r="CK833" s="141"/>
      <c r="CL833" s="141"/>
      <c r="CM833" s="141"/>
      <c r="CN833" s="141"/>
      <c r="CO833" s="141"/>
      <c r="CP833" s="141"/>
      <c r="CQ833" s="141"/>
      <c r="CR833" s="141"/>
      <c r="CS833" s="141"/>
      <c r="CT833" s="141"/>
      <c r="CU833" s="141"/>
      <c r="CV833" s="141"/>
      <c r="CW833" s="141"/>
      <c r="CX833" s="141"/>
      <c r="CY833" s="141"/>
      <c r="CZ833" s="141"/>
      <c r="DA833" s="141"/>
      <c r="DB833" s="141"/>
      <c r="DC833" s="141"/>
      <c r="DD833" s="141"/>
      <c r="DE833" s="141"/>
      <c r="DF833" s="141"/>
    </row>
    <row r="834" spans="1:110" s="19" customFormat="1" ht="59.25" customHeight="1">
      <c r="A834" s="42" t="s">
        <v>453</v>
      </c>
      <c r="B834" s="43" t="s">
        <v>451</v>
      </c>
      <c r="C834" s="64"/>
      <c r="D834" s="65"/>
      <c r="E834" s="64"/>
      <c r="F834" s="55"/>
      <c r="G834" s="55"/>
      <c r="H834" s="55"/>
      <c r="I834" s="55"/>
      <c r="J834" s="55"/>
      <c r="K834" s="140"/>
      <c r="L834" s="140"/>
      <c r="M834" s="55"/>
      <c r="N834" s="55"/>
      <c r="O834" s="55"/>
      <c r="P834" s="55"/>
      <c r="Q834" s="55"/>
      <c r="R834" s="141"/>
      <c r="S834" s="141"/>
      <c r="T834" s="55"/>
      <c r="U834" s="55"/>
      <c r="V834" s="141"/>
      <c r="W834" s="141"/>
      <c r="X834" s="55"/>
      <c r="Y834" s="55"/>
      <c r="Z834" s="141"/>
      <c r="AA834" s="55"/>
      <c r="AB834" s="55"/>
      <c r="AC834" s="141"/>
      <c r="AD834" s="141"/>
      <c r="AE834" s="141"/>
      <c r="AF834" s="55"/>
      <c r="AG834" s="141"/>
      <c r="AH834" s="55"/>
      <c r="AI834" s="141"/>
      <c r="AJ834" s="141"/>
      <c r="AK834" s="55"/>
      <c r="AL834" s="55"/>
      <c r="AM834" s="45">
        <f t="shared" ref="AM834:BS834" si="1294">AM836</f>
        <v>124557</v>
      </c>
      <c r="AN834" s="45">
        <f t="shared" si="1294"/>
        <v>124557</v>
      </c>
      <c r="AO834" s="45">
        <f t="shared" si="1294"/>
        <v>0</v>
      </c>
      <c r="AP834" s="45">
        <f t="shared" si="1294"/>
        <v>0</v>
      </c>
      <c r="AQ834" s="45">
        <f t="shared" si="1294"/>
        <v>124557</v>
      </c>
      <c r="AR834" s="45">
        <f t="shared" si="1294"/>
        <v>0</v>
      </c>
      <c r="AS834" s="45">
        <f t="shared" si="1294"/>
        <v>0</v>
      </c>
      <c r="AT834" s="45">
        <f t="shared" si="1294"/>
        <v>124557</v>
      </c>
      <c r="AU834" s="45">
        <f t="shared" si="1294"/>
        <v>0</v>
      </c>
      <c r="AV834" s="45">
        <f t="shared" si="1294"/>
        <v>0</v>
      </c>
      <c r="AW834" s="45">
        <f t="shared" si="1294"/>
        <v>0</v>
      </c>
      <c r="AX834" s="45">
        <f t="shared" si="1294"/>
        <v>0</v>
      </c>
      <c r="AY834" s="45">
        <f t="shared" si="1294"/>
        <v>124557</v>
      </c>
      <c r="AZ834" s="45">
        <f t="shared" si="1294"/>
        <v>0</v>
      </c>
      <c r="BA834" s="45">
        <f t="shared" si="1294"/>
        <v>-11777</v>
      </c>
      <c r="BB834" s="45">
        <f t="shared" si="1294"/>
        <v>0</v>
      </c>
      <c r="BC834" s="45">
        <f t="shared" si="1294"/>
        <v>0</v>
      </c>
      <c r="BD834" s="45">
        <f t="shared" si="1294"/>
        <v>0</v>
      </c>
      <c r="BE834" s="45">
        <f t="shared" si="1294"/>
        <v>112780</v>
      </c>
      <c r="BF834" s="45">
        <f t="shared" si="1294"/>
        <v>0</v>
      </c>
      <c r="BG834" s="45">
        <f t="shared" si="1294"/>
        <v>-28974</v>
      </c>
      <c r="BH834" s="45">
        <f t="shared" si="1294"/>
        <v>0</v>
      </c>
      <c r="BI834" s="45">
        <f t="shared" si="1294"/>
        <v>0</v>
      </c>
      <c r="BJ834" s="45">
        <f t="shared" si="1294"/>
        <v>0</v>
      </c>
      <c r="BK834" s="45">
        <f t="shared" si="1294"/>
        <v>0</v>
      </c>
      <c r="BL834" s="45">
        <f t="shared" si="1294"/>
        <v>83806</v>
      </c>
      <c r="BM834" s="45">
        <f t="shared" si="1294"/>
        <v>0</v>
      </c>
      <c r="BN834" s="45">
        <f t="shared" si="1294"/>
        <v>0</v>
      </c>
      <c r="BO834" s="45">
        <f t="shared" si="1294"/>
        <v>0</v>
      </c>
      <c r="BP834" s="45">
        <f t="shared" si="1294"/>
        <v>0</v>
      </c>
      <c r="BQ834" s="45">
        <f t="shared" si="1294"/>
        <v>0</v>
      </c>
      <c r="BR834" s="45">
        <f t="shared" si="1294"/>
        <v>83806</v>
      </c>
      <c r="BS834" s="45">
        <f t="shared" si="1294"/>
        <v>0</v>
      </c>
      <c r="BT834" s="45">
        <f t="shared" ref="BT834:BY834" si="1295">BT836</f>
        <v>-26986</v>
      </c>
      <c r="BU834" s="45">
        <f t="shared" si="1295"/>
        <v>0</v>
      </c>
      <c r="BV834" s="45">
        <f t="shared" si="1295"/>
        <v>0</v>
      </c>
      <c r="BW834" s="45">
        <f t="shared" si="1295"/>
        <v>0</v>
      </c>
      <c r="BX834" s="45">
        <f t="shared" si="1295"/>
        <v>0</v>
      </c>
      <c r="BY834" s="45">
        <f t="shared" si="1295"/>
        <v>56820</v>
      </c>
      <c r="BZ834" s="45">
        <f t="shared" ref="BZ834:CF834" si="1296">BZ836</f>
        <v>0</v>
      </c>
      <c r="CA834" s="45">
        <f t="shared" si="1296"/>
        <v>0</v>
      </c>
      <c r="CB834" s="45">
        <f t="shared" si="1296"/>
        <v>0</v>
      </c>
      <c r="CC834" s="45">
        <f t="shared" si="1296"/>
        <v>-10937</v>
      </c>
      <c r="CD834" s="45">
        <f>CD836</f>
        <v>0</v>
      </c>
      <c r="CE834" s="45">
        <f t="shared" si="1296"/>
        <v>0</v>
      </c>
      <c r="CF834" s="45">
        <f t="shared" si="1296"/>
        <v>45883</v>
      </c>
      <c r="CG834" s="45">
        <f t="shared" ref="CG834:CW834" si="1297">CG836</f>
        <v>0</v>
      </c>
      <c r="CH834" s="45">
        <f t="shared" si="1297"/>
        <v>0</v>
      </c>
      <c r="CI834" s="45">
        <f t="shared" si="1297"/>
        <v>0</v>
      </c>
      <c r="CJ834" s="45">
        <f t="shared" si="1297"/>
        <v>-10800</v>
      </c>
      <c r="CK834" s="45"/>
      <c r="CL834" s="45"/>
      <c r="CM834" s="45">
        <f t="shared" si="1297"/>
        <v>0</v>
      </c>
      <c r="CN834" s="45">
        <f t="shared" si="1297"/>
        <v>0</v>
      </c>
      <c r="CO834" s="45">
        <f t="shared" si="1297"/>
        <v>35083</v>
      </c>
      <c r="CP834" s="45">
        <f t="shared" si="1297"/>
        <v>0</v>
      </c>
      <c r="CQ834" s="45">
        <f t="shared" si="1297"/>
        <v>0</v>
      </c>
      <c r="CR834" s="45">
        <f t="shared" si="1297"/>
        <v>0</v>
      </c>
      <c r="CS834" s="45">
        <f t="shared" si="1297"/>
        <v>0</v>
      </c>
      <c r="CT834" s="45">
        <f t="shared" si="1297"/>
        <v>0</v>
      </c>
      <c r="CU834" s="45">
        <f t="shared" si="1297"/>
        <v>0</v>
      </c>
      <c r="CV834" s="45">
        <f t="shared" si="1297"/>
        <v>0</v>
      </c>
      <c r="CW834" s="45">
        <f t="shared" si="1297"/>
        <v>35083</v>
      </c>
      <c r="CX834" s="45">
        <f t="shared" ref="CX834:DF834" si="1298">CX836</f>
        <v>0</v>
      </c>
      <c r="CY834" s="45">
        <f t="shared" si="1298"/>
        <v>-5000</v>
      </c>
      <c r="CZ834" s="45">
        <f t="shared" si="1298"/>
        <v>0</v>
      </c>
      <c r="DA834" s="45">
        <f t="shared" si="1298"/>
        <v>0</v>
      </c>
      <c r="DB834" s="45">
        <f t="shared" si="1298"/>
        <v>0</v>
      </c>
      <c r="DC834" s="45">
        <f t="shared" si="1298"/>
        <v>0</v>
      </c>
      <c r="DD834" s="45">
        <f t="shared" si="1298"/>
        <v>0</v>
      </c>
      <c r="DE834" s="45">
        <f t="shared" si="1298"/>
        <v>30083</v>
      </c>
      <c r="DF834" s="45">
        <f t="shared" si="1298"/>
        <v>0</v>
      </c>
    </row>
    <row r="835" spans="1:110" s="19" customFormat="1" ht="12.75" customHeight="1">
      <c r="A835" s="42"/>
      <c r="B835" s="43"/>
      <c r="C835" s="64"/>
      <c r="D835" s="65"/>
      <c r="E835" s="64"/>
      <c r="F835" s="55"/>
      <c r="G835" s="55"/>
      <c r="H835" s="55"/>
      <c r="I835" s="55"/>
      <c r="J835" s="55"/>
      <c r="K835" s="140"/>
      <c r="L835" s="140"/>
      <c r="M835" s="55"/>
      <c r="N835" s="55"/>
      <c r="O835" s="55"/>
      <c r="P835" s="55"/>
      <c r="Q835" s="55"/>
      <c r="R835" s="141"/>
      <c r="S835" s="141"/>
      <c r="T835" s="55"/>
      <c r="U835" s="55"/>
      <c r="V835" s="141"/>
      <c r="W835" s="141"/>
      <c r="X835" s="55"/>
      <c r="Y835" s="55"/>
      <c r="Z835" s="141"/>
      <c r="AA835" s="55"/>
      <c r="AB835" s="55"/>
      <c r="AC835" s="141"/>
      <c r="AD835" s="141"/>
      <c r="AE835" s="141"/>
      <c r="AF835" s="55"/>
      <c r="AG835" s="141"/>
      <c r="AH835" s="55"/>
      <c r="AI835" s="141"/>
      <c r="AJ835" s="141"/>
      <c r="AK835" s="55"/>
      <c r="AL835" s="55"/>
      <c r="AM835" s="55"/>
      <c r="AN835" s="56"/>
      <c r="AO835" s="56"/>
      <c r="AP835" s="56"/>
      <c r="AQ835" s="56"/>
      <c r="AR835" s="56"/>
      <c r="AS835" s="141"/>
      <c r="AT835" s="141"/>
      <c r="AU835" s="141"/>
      <c r="AV835" s="141"/>
      <c r="AW835" s="141"/>
      <c r="AX835" s="141"/>
      <c r="AY835" s="141"/>
      <c r="AZ835" s="141"/>
      <c r="BA835" s="141"/>
      <c r="BB835" s="141"/>
      <c r="BC835" s="141"/>
      <c r="BD835" s="141"/>
      <c r="BE835" s="141"/>
      <c r="BF835" s="141"/>
      <c r="BG835" s="142"/>
      <c r="BH835" s="142"/>
      <c r="BI835" s="142"/>
      <c r="BJ835" s="142"/>
      <c r="BK835" s="142"/>
      <c r="BL835" s="142"/>
      <c r="BM835" s="142"/>
      <c r="BN835" s="141"/>
      <c r="BO835" s="141"/>
      <c r="BP835" s="141"/>
      <c r="BQ835" s="141"/>
      <c r="BR835" s="141"/>
      <c r="BS835" s="141"/>
      <c r="BT835" s="140"/>
      <c r="BU835" s="140"/>
      <c r="BV835" s="140"/>
      <c r="BW835" s="140"/>
      <c r="BX835" s="140"/>
      <c r="BY835" s="140"/>
      <c r="BZ835" s="140"/>
      <c r="CA835" s="140"/>
      <c r="CB835" s="140"/>
      <c r="CC835" s="140"/>
      <c r="CD835" s="140"/>
      <c r="CE835" s="140"/>
      <c r="CF835" s="140"/>
      <c r="CG835" s="140"/>
      <c r="CH835" s="140"/>
      <c r="CI835" s="140"/>
      <c r="CJ835" s="140"/>
      <c r="CK835" s="140"/>
      <c r="CL835" s="140"/>
      <c r="CM835" s="140"/>
      <c r="CN835" s="140"/>
      <c r="CO835" s="140"/>
      <c r="CP835" s="140"/>
      <c r="CQ835" s="140"/>
      <c r="CR835" s="141"/>
      <c r="CS835" s="141"/>
      <c r="CT835" s="141"/>
      <c r="CU835" s="141"/>
      <c r="CV835" s="141"/>
      <c r="CW835" s="141"/>
      <c r="CX835" s="141"/>
      <c r="CY835" s="141"/>
      <c r="CZ835" s="141"/>
      <c r="DA835" s="141"/>
      <c r="DB835" s="141"/>
      <c r="DC835" s="141"/>
      <c r="DD835" s="141"/>
      <c r="DE835" s="141"/>
      <c r="DF835" s="141"/>
    </row>
    <row r="836" spans="1:110" s="19" customFormat="1" ht="36.75" customHeight="1">
      <c r="A836" s="49" t="s">
        <v>455</v>
      </c>
      <c r="B836" s="50" t="s">
        <v>454</v>
      </c>
      <c r="C836" s="50" t="s">
        <v>134</v>
      </c>
      <c r="D836" s="61"/>
      <c r="E836" s="50"/>
      <c r="F836" s="52"/>
      <c r="G836" s="52"/>
      <c r="H836" s="52"/>
      <c r="I836" s="52"/>
      <c r="J836" s="52"/>
      <c r="K836" s="150"/>
      <c r="L836" s="150"/>
      <c r="M836" s="52"/>
      <c r="N836" s="52"/>
      <c r="O836" s="52"/>
      <c r="P836" s="52"/>
      <c r="Q836" s="52"/>
      <c r="R836" s="151"/>
      <c r="S836" s="151"/>
      <c r="T836" s="52"/>
      <c r="U836" s="52"/>
      <c r="V836" s="151"/>
      <c r="W836" s="151"/>
      <c r="X836" s="52"/>
      <c r="Y836" s="52"/>
      <c r="Z836" s="151"/>
      <c r="AA836" s="52"/>
      <c r="AB836" s="52"/>
      <c r="AC836" s="151"/>
      <c r="AD836" s="151"/>
      <c r="AE836" s="151"/>
      <c r="AF836" s="52"/>
      <c r="AG836" s="151"/>
      <c r="AH836" s="52"/>
      <c r="AI836" s="151"/>
      <c r="AJ836" s="151"/>
      <c r="AK836" s="52"/>
      <c r="AL836" s="52"/>
      <c r="AM836" s="52">
        <f t="shared" ref="AM836:BB837" si="1299">AM837</f>
        <v>124557</v>
      </c>
      <c r="AN836" s="52">
        <f t="shared" si="1299"/>
        <v>124557</v>
      </c>
      <c r="AO836" s="52">
        <f t="shared" si="1299"/>
        <v>0</v>
      </c>
      <c r="AP836" s="52">
        <f t="shared" si="1299"/>
        <v>0</v>
      </c>
      <c r="AQ836" s="52">
        <f t="shared" si="1299"/>
        <v>124557</v>
      </c>
      <c r="AR836" s="52">
        <f t="shared" si="1299"/>
        <v>0</v>
      </c>
      <c r="AS836" s="52">
        <f t="shared" si="1299"/>
        <v>0</v>
      </c>
      <c r="AT836" s="52">
        <f t="shared" si="1299"/>
        <v>124557</v>
      </c>
      <c r="AU836" s="52">
        <f t="shared" si="1299"/>
        <v>0</v>
      </c>
      <c r="AV836" s="52">
        <f t="shared" si="1299"/>
        <v>0</v>
      </c>
      <c r="AW836" s="52">
        <f t="shared" si="1299"/>
        <v>0</v>
      </c>
      <c r="AX836" s="52">
        <f t="shared" si="1299"/>
        <v>0</v>
      </c>
      <c r="AY836" s="52">
        <f t="shared" si="1299"/>
        <v>124557</v>
      </c>
      <c r="AZ836" s="52">
        <f t="shared" si="1299"/>
        <v>0</v>
      </c>
      <c r="BA836" s="52">
        <f t="shared" si="1299"/>
        <v>-11777</v>
      </c>
      <c r="BB836" s="52">
        <f t="shared" si="1299"/>
        <v>0</v>
      </c>
      <c r="BC836" s="52">
        <f t="shared" ref="AZ836:BO837" si="1300">BC837</f>
        <v>0</v>
      </c>
      <c r="BD836" s="52">
        <f t="shared" si="1300"/>
        <v>0</v>
      </c>
      <c r="BE836" s="52">
        <f t="shared" si="1300"/>
        <v>112780</v>
      </c>
      <c r="BF836" s="52">
        <f t="shared" si="1300"/>
        <v>0</v>
      </c>
      <c r="BG836" s="52">
        <f t="shared" si="1300"/>
        <v>-28974</v>
      </c>
      <c r="BH836" s="52">
        <f t="shared" si="1300"/>
        <v>0</v>
      </c>
      <c r="BI836" s="52">
        <f t="shared" si="1300"/>
        <v>0</v>
      </c>
      <c r="BJ836" s="52">
        <f t="shared" si="1300"/>
        <v>0</v>
      </c>
      <c r="BK836" s="52">
        <f t="shared" si="1300"/>
        <v>0</v>
      </c>
      <c r="BL836" s="52">
        <f t="shared" si="1300"/>
        <v>83806</v>
      </c>
      <c r="BM836" s="52">
        <f t="shared" si="1300"/>
        <v>0</v>
      </c>
      <c r="BN836" s="52">
        <f t="shared" si="1300"/>
        <v>0</v>
      </c>
      <c r="BO836" s="52">
        <f t="shared" si="1300"/>
        <v>0</v>
      </c>
      <c r="BP836" s="52">
        <f t="shared" ref="BM836:CB837" si="1301">BP837</f>
        <v>0</v>
      </c>
      <c r="BQ836" s="52">
        <f t="shared" si="1301"/>
        <v>0</v>
      </c>
      <c r="BR836" s="52">
        <f t="shared" si="1301"/>
        <v>83806</v>
      </c>
      <c r="BS836" s="52">
        <f t="shared" si="1301"/>
        <v>0</v>
      </c>
      <c r="BT836" s="52">
        <f t="shared" si="1301"/>
        <v>-26986</v>
      </c>
      <c r="BU836" s="52">
        <f t="shared" si="1301"/>
        <v>0</v>
      </c>
      <c r="BV836" s="52">
        <f t="shared" si="1301"/>
        <v>0</v>
      </c>
      <c r="BW836" s="52">
        <f t="shared" si="1301"/>
        <v>0</v>
      </c>
      <c r="BX836" s="52">
        <f t="shared" si="1301"/>
        <v>0</v>
      </c>
      <c r="BY836" s="52">
        <f t="shared" si="1301"/>
        <v>56820</v>
      </c>
      <c r="BZ836" s="52">
        <f t="shared" si="1301"/>
        <v>0</v>
      </c>
      <c r="CA836" s="52">
        <f t="shared" si="1301"/>
        <v>0</v>
      </c>
      <c r="CB836" s="52">
        <f t="shared" si="1301"/>
        <v>0</v>
      </c>
      <c r="CC836" s="52">
        <f t="shared" ref="BZ836:CP837" si="1302">CC837</f>
        <v>-10937</v>
      </c>
      <c r="CD836" s="52">
        <f t="shared" si="1302"/>
        <v>0</v>
      </c>
      <c r="CE836" s="52">
        <f t="shared" si="1302"/>
        <v>0</v>
      </c>
      <c r="CF836" s="52">
        <f t="shared" si="1302"/>
        <v>45883</v>
      </c>
      <c r="CG836" s="52">
        <f t="shared" si="1302"/>
        <v>0</v>
      </c>
      <c r="CH836" s="52">
        <f t="shared" si="1302"/>
        <v>0</v>
      </c>
      <c r="CI836" s="52">
        <f t="shared" si="1302"/>
        <v>0</v>
      </c>
      <c r="CJ836" s="52">
        <f t="shared" si="1302"/>
        <v>-10800</v>
      </c>
      <c r="CK836" s="52"/>
      <c r="CL836" s="52"/>
      <c r="CM836" s="52">
        <f t="shared" si="1302"/>
        <v>0</v>
      </c>
      <c r="CN836" s="52">
        <f t="shared" si="1302"/>
        <v>0</v>
      </c>
      <c r="CO836" s="52">
        <f t="shared" si="1302"/>
        <v>35083</v>
      </c>
      <c r="CP836" s="52">
        <f t="shared" si="1302"/>
        <v>0</v>
      </c>
      <c r="CQ836" s="52">
        <f t="shared" ref="CP836:DE837" si="1303">CQ837</f>
        <v>0</v>
      </c>
      <c r="CR836" s="52">
        <f t="shared" si="1303"/>
        <v>0</v>
      </c>
      <c r="CS836" s="52">
        <f t="shared" si="1303"/>
        <v>0</v>
      </c>
      <c r="CT836" s="52">
        <f t="shared" si="1303"/>
        <v>0</v>
      </c>
      <c r="CU836" s="52">
        <f t="shared" si="1303"/>
        <v>0</v>
      </c>
      <c r="CV836" s="52">
        <f t="shared" si="1303"/>
        <v>0</v>
      </c>
      <c r="CW836" s="52">
        <f t="shared" si="1303"/>
        <v>35083</v>
      </c>
      <c r="CX836" s="52">
        <f t="shared" si="1303"/>
        <v>0</v>
      </c>
      <c r="CY836" s="52">
        <f t="shared" si="1303"/>
        <v>-5000</v>
      </c>
      <c r="CZ836" s="52">
        <f t="shared" si="1303"/>
        <v>0</v>
      </c>
      <c r="DA836" s="52">
        <f t="shared" si="1303"/>
        <v>0</v>
      </c>
      <c r="DB836" s="52">
        <f t="shared" si="1303"/>
        <v>0</v>
      </c>
      <c r="DC836" s="52">
        <f t="shared" si="1303"/>
        <v>0</v>
      </c>
      <c r="DD836" s="52">
        <f t="shared" si="1303"/>
        <v>0</v>
      </c>
      <c r="DE836" s="52">
        <f t="shared" si="1303"/>
        <v>30083</v>
      </c>
      <c r="DF836" s="52">
        <f t="shared" ref="CX836:DF837" si="1304">DF837</f>
        <v>0</v>
      </c>
    </row>
    <row r="837" spans="1:110" s="19" customFormat="1" ht="24" customHeight="1">
      <c r="A837" s="63" t="s">
        <v>25</v>
      </c>
      <c r="B837" s="64" t="s">
        <v>454</v>
      </c>
      <c r="C837" s="64" t="s">
        <v>134</v>
      </c>
      <c r="D837" s="65" t="s">
        <v>26</v>
      </c>
      <c r="E837" s="64"/>
      <c r="F837" s="55"/>
      <c r="G837" s="55"/>
      <c r="H837" s="55"/>
      <c r="I837" s="55"/>
      <c r="J837" s="55"/>
      <c r="K837" s="140"/>
      <c r="L837" s="140"/>
      <c r="M837" s="55"/>
      <c r="N837" s="55"/>
      <c r="O837" s="55"/>
      <c r="P837" s="55"/>
      <c r="Q837" s="55"/>
      <c r="R837" s="141"/>
      <c r="S837" s="141"/>
      <c r="T837" s="55"/>
      <c r="U837" s="55"/>
      <c r="V837" s="141"/>
      <c r="W837" s="141"/>
      <c r="X837" s="55"/>
      <c r="Y837" s="55"/>
      <c r="Z837" s="141"/>
      <c r="AA837" s="55"/>
      <c r="AB837" s="55"/>
      <c r="AC837" s="141"/>
      <c r="AD837" s="141"/>
      <c r="AE837" s="141"/>
      <c r="AF837" s="55"/>
      <c r="AG837" s="141"/>
      <c r="AH837" s="55"/>
      <c r="AI837" s="141"/>
      <c r="AJ837" s="141"/>
      <c r="AK837" s="55"/>
      <c r="AL837" s="55"/>
      <c r="AM837" s="55">
        <f t="shared" si="1299"/>
        <v>124557</v>
      </c>
      <c r="AN837" s="55">
        <f t="shared" si="1299"/>
        <v>124557</v>
      </c>
      <c r="AO837" s="55">
        <f t="shared" si="1299"/>
        <v>0</v>
      </c>
      <c r="AP837" s="55">
        <f t="shared" si="1299"/>
        <v>0</v>
      </c>
      <c r="AQ837" s="55">
        <f t="shared" si="1299"/>
        <v>124557</v>
      </c>
      <c r="AR837" s="55">
        <f t="shared" si="1299"/>
        <v>0</v>
      </c>
      <c r="AS837" s="55">
        <f t="shared" si="1299"/>
        <v>0</v>
      </c>
      <c r="AT837" s="55">
        <f t="shared" si="1299"/>
        <v>124557</v>
      </c>
      <c r="AU837" s="55">
        <f t="shared" si="1299"/>
        <v>0</v>
      </c>
      <c r="AV837" s="55">
        <f t="shared" si="1299"/>
        <v>0</v>
      </c>
      <c r="AW837" s="55">
        <f t="shared" si="1299"/>
        <v>0</v>
      </c>
      <c r="AX837" s="55">
        <f t="shared" si="1299"/>
        <v>0</v>
      </c>
      <c r="AY837" s="55">
        <f t="shared" si="1299"/>
        <v>124557</v>
      </c>
      <c r="AZ837" s="55">
        <f t="shared" si="1300"/>
        <v>0</v>
      </c>
      <c r="BA837" s="55">
        <f t="shared" si="1300"/>
        <v>-11777</v>
      </c>
      <c r="BB837" s="55">
        <f t="shared" si="1300"/>
        <v>0</v>
      </c>
      <c r="BC837" s="55">
        <f t="shared" si="1300"/>
        <v>0</v>
      </c>
      <c r="BD837" s="55">
        <f t="shared" si="1300"/>
        <v>0</v>
      </c>
      <c r="BE837" s="55">
        <f t="shared" si="1300"/>
        <v>112780</v>
      </c>
      <c r="BF837" s="55">
        <f t="shared" si="1300"/>
        <v>0</v>
      </c>
      <c r="BG837" s="55">
        <f t="shared" si="1300"/>
        <v>-28974</v>
      </c>
      <c r="BH837" s="55">
        <f t="shared" si="1300"/>
        <v>0</v>
      </c>
      <c r="BI837" s="55">
        <f t="shared" si="1300"/>
        <v>0</v>
      </c>
      <c r="BJ837" s="55">
        <f t="shared" si="1300"/>
        <v>0</v>
      </c>
      <c r="BK837" s="55">
        <f t="shared" si="1300"/>
        <v>0</v>
      </c>
      <c r="BL837" s="55">
        <f t="shared" si="1300"/>
        <v>83806</v>
      </c>
      <c r="BM837" s="55">
        <f t="shared" si="1301"/>
        <v>0</v>
      </c>
      <c r="BN837" s="55">
        <f t="shared" si="1301"/>
        <v>0</v>
      </c>
      <c r="BO837" s="55">
        <f t="shared" si="1301"/>
        <v>0</v>
      </c>
      <c r="BP837" s="55">
        <f t="shared" si="1301"/>
        <v>0</v>
      </c>
      <c r="BQ837" s="55">
        <f t="shared" si="1301"/>
        <v>0</v>
      </c>
      <c r="BR837" s="55">
        <f t="shared" si="1301"/>
        <v>83806</v>
      </c>
      <c r="BS837" s="55">
        <f t="shared" si="1301"/>
        <v>0</v>
      </c>
      <c r="BT837" s="55">
        <f t="shared" si="1301"/>
        <v>-26986</v>
      </c>
      <c r="BU837" s="55">
        <f t="shared" si="1301"/>
        <v>0</v>
      </c>
      <c r="BV837" s="55">
        <f t="shared" si="1301"/>
        <v>0</v>
      </c>
      <c r="BW837" s="55">
        <f t="shared" si="1301"/>
        <v>0</v>
      </c>
      <c r="BX837" s="55">
        <f t="shared" si="1301"/>
        <v>0</v>
      </c>
      <c r="BY837" s="55">
        <f t="shared" si="1301"/>
        <v>56820</v>
      </c>
      <c r="BZ837" s="55">
        <f t="shared" si="1302"/>
        <v>0</v>
      </c>
      <c r="CA837" s="55">
        <f t="shared" si="1302"/>
        <v>0</v>
      </c>
      <c r="CB837" s="55">
        <f t="shared" si="1302"/>
        <v>0</v>
      </c>
      <c r="CC837" s="55">
        <f t="shared" si="1302"/>
        <v>-10937</v>
      </c>
      <c r="CD837" s="55">
        <f t="shared" si="1302"/>
        <v>0</v>
      </c>
      <c r="CE837" s="55">
        <f t="shared" si="1302"/>
        <v>0</v>
      </c>
      <c r="CF837" s="55">
        <f t="shared" si="1302"/>
        <v>45883</v>
      </c>
      <c r="CG837" s="55">
        <f t="shared" si="1302"/>
        <v>0</v>
      </c>
      <c r="CH837" s="55">
        <f t="shared" si="1302"/>
        <v>0</v>
      </c>
      <c r="CI837" s="55">
        <f t="shared" si="1302"/>
        <v>0</v>
      </c>
      <c r="CJ837" s="55">
        <f t="shared" si="1302"/>
        <v>-10800</v>
      </c>
      <c r="CK837" s="55"/>
      <c r="CL837" s="55"/>
      <c r="CM837" s="55">
        <f t="shared" si="1302"/>
        <v>0</v>
      </c>
      <c r="CN837" s="55">
        <f t="shared" si="1302"/>
        <v>0</v>
      </c>
      <c r="CO837" s="55">
        <f t="shared" si="1302"/>
        <v>35083</v>
      </c>
      <c r="CP837" s="55">
        <f t="shared" si="1303"/>
        <v>0</v>
      </c>
      <c r="CQ837" s="55">
        <f t="shared" si="1303"/>
        <v>0</v>
      </c>
      <c r="CR837" s="55">
        <f t="shared" si="1303"/>
        <v>0</v>
      </c>
      <c r="CS837" s="55">
        <f t="shared" si="1303"/>
        <v>0</v>
      </c>
      <c r="CT837" s="55">
        <f t="shared" si="1303"/>
        <v>0</v>
      </c>
      <c r="CU837" s="55">
        <f t="shared" si="1303"/>
        <v>0</v>
      </c>
      <c r="CV837" s="55">
        <f t="shared" si="1303"/>
        <v>0</v>
      </c>
      <c r="CW837" s="55">
        <f t="shared" si="1303"/>
        <v>35083</v>
      </c>
      <c r="CX837" s="55">
        <f t="shared" si="1304"/>
        <v>0</v>
      </c>
      <c r="CY837" s="55">
        <f t="shared" si="1304"/>
        <v>-5000</v>
      </c>
      <c r="CZ837" s="55">
        <f t="shared" si="1304"/>
        <v>0</v>
      </c>
      <c r="DA837" s="55">
        <f t="shared" si="1304"/>
        <v>0</v>
      </c>
      <c r="DB837" s="55">
        <f t="shared" si="1304"/>
        <v>0</v>
      </c>
      <c r="DC837" s="55">
        <f t="shared" si="1304"/>
        <v>0</v>
      </c>
      <c r="DD837" s="55">
        <f t="shared" si="1304"/>
        <v>0</v>
      </c>
      <c r="DE837" s="55">
        <f t="shared" si="1304"/>
        <v>30083</v>
      </c>
      <c r="DF837" s="55">
        <f t="shared" si="1304"/>
        <v>0</v>
      </c>
    </row>
    <row r="838" spans="1:110" s="19" customFormat="1" ht="21.75" customHeight="1">
      <c r="A838" s="63" t="s">
        <v>147</v>
      </c>
      <c r="B838" s="64" t="s">
        <v>454</v>
      </c>
      <c r="C838" s="64" t="s">
        <v>134</v>
      </c>
      <c r="D838" s="65" t="s">
        <v>26</v>
      </c>
      <c r="E838" s="64" t="s">
        <v>20</v>
      </c>
      <c r="F838" s="55"/>
      <c r="G838" s="55"/>
      <c r="H838" s="55"/>
      <c r="I838" s="55"/>
      <c r="J838" s="55"/>
      <c r="K838" s="140"/>
      <c r="L838" s="140"/>
      <c r="M838" s="55"/>
      <c r="N838" s="55"/>
      <c r="O838" s="55"/>
      <c r="P838" s="55"/>
      <c r="Q838" s="55"/>
      <c r="R838" s="141"/>
      <c r="S838" s="141"/>
      <c r="T838" s="55"/>
      <c r="U838" s="55"/>
      <c r="V838" s="141"/>
      <c r="W838" s="141"/>
      <c r="X838" s="55"/>
      <c r="Y838" s="55"/>
      <c r="Z838" s="141"/>
      <c r="AA838" s="55"/>
      <c r="AB838" s="55"/>
      <c r="AC838" s="141"/>
      <c r="AD838" s="141"/>
      <c r="AE838" s="141"/>
      <c r="AF838" s="55"/>
      <c r="AG838" s="141"/>
      <c r="AH838" s="55"/>
      <c r="AI838" s="141"/>
      <c r="AJ838" s="141"/>
      <c r="AK838" s="55"/>
      <c r="AL838" s="55"/>
      <c r="AM838" s="55">
        <f>AN838-AK838</f>
        <v>124557</v>
      </c>
      <c r="AN838" s="55">
        <f>126123-1566</f>
        <v>124557</v>
      </c>
      <c r="AO838" s="141"/>
      <c r="AP838" s="141"/>
      <c r="AQ838" s="55">
        <f>AN838+AP838</f>
        <v>124557</v>
      </c>
      <c r="AR838" s="55">
        <f>AO838</f>
        <v>0</v>
      </c>
      <c r="AS838" s="141"/>
      <c r="AT838" s="55">
        <f>AQ838+AS838</f>
        <v>124557</v>
      </c>
      <c r="AU838" s="56">
        <f>AR838</f>
        <v>0</v>
      </c>
      <c r="AV838" s="141"/>
      <c r="AW838" s="141"/>
      <c r="AX838" s="141"/>
      <c r="AY838" s="55">
        <f>AT838+AV838+AW838+AX838</f>
        <v>124557</v>
      </c>
      <c r="AZ838" s="55">
        <f>AU838+AX838</f>
        <v>0</v>
      </c>
      <c r="BA838" s="55">
        <v>-11777</v>
      </c>
      <c r="BB838" s="141"/>
      <c r="BC838" s="141"/>
      <c r="BD838" s="141"/>
      <c r="BE838" s="55">
        <f>AY838+BA838+BB838+BC838+BD838</f>
        <v>112780</v>
      </c>
      <c r="BF838" s="55">
        <f>AZ838+BD838</f>
        <v>0</v>
      </c>
      <c r="BG838" s="55">
        <v>-28974</v>
      </c>
      <c r="BH838" s="55"/>
      <c r="BI838" s="142"/>
      <c r="BJ838" s="142"/>
      <c r="BK838" s="142"/>
      <c r="BL838" s="55">
        <f>BE838+BG838+BH838+BI838+BJ838+BK838</f>
        <v>83806</v>
      </c>
      <c r="BM838" s="55">
        <f>BF838+BK838</f>
        <v>0</v>
      </c>
      <c r="BN838" s="141"/>
      <c r="BO838" s="141"/>
      <c r="BP838" s="141"/>
      <c r="BQ838" s="141"/>
      <c r="BR838" s="55">
        <f>BL838+BN838+BO838+BP838+BQ838</f>
        <v>83806</v>
      </c>
      <c r="BS838" s="55">
        <f>BM838+BQ838</f>
        <v>0</v>
      </c>
      <c r="BT838" s="55">
        <v>-26986</v>
      </c>
      <c r="BU838" s="140"/>
      <c r="BV838" s="140"/>
      <c r="BW838" s="140"/>
      <c r="BX838" s="140"/>
      <c r="BY838" s="55">
        <f>BR838+BT838+BU838+BV838+BW838+BX838</f>
        <v>56820</v>
      </c>
      <c r="BZ838" s="55">
        <f>BS838+BX838</f>
        <v>0</v>
      </c>
      <c r="CA838" s="55"/>
      <c r="CB838" s="141"/>
      <c r="CC838" s="55">
        <v>-10937</v>
      </c>
      <c r="CD838" s="55"/>
      <c r="CE838" s="141"/>
      <c r="CF838" s="55">
        <f>BY838+CA838+CB838+CC838+CE838</f>
        <v>45883</v>
      </c>
      <c r="CG838" s="55">
        <f>BZ838+CE838</f>
        <v>0</v>
      </c>
      <c r="CH838" s="141"/>
      <c r="CI838" s="141"/>
      <c r="CJ838" s="55">
        <v>-10800</v>
      </c>
      <c r="CK838" s="141"/>
      <c r="CL838" s="141"/>
      <c r="CM838" s="141"/>
      <c r="CN838" s="141"/>
      <c r="CO838" s="55">
        <f>CF838+CH838+CI838+CJ838+CM838+CN838</f>
        <v>35083</v>
      </c>
      <c r="CP838" s="55">
        <f>CG838+CN838</f>
        <v>0</v>
      </c>
      <c r="CQ838" s="55"/>
      <c r="CR838" s="141"/>
      <c r="CS838" s="141"/>
      <c r="CT838" s="141"/>
      <c r="CU838" s="141"/>
      <c r="CV838" s="141"/>
      <c r="CW838" s="55">
        <f>CO838+CQ838+CR838+CS838+CT838+CU838+CV838</f>
        <v>35083</v>
      </c>
      <c r="CX838" s="55">
        <f>CP838+CV838</f>
        <v>0</v>
      </c>
      <c r="CY838" s="55">
        <v>-5000</v>
      </c>
      <c r="CZ838" s="141"/>
      <c r="DA838" s="141"/>
      <c r="DB838" s="141"/>
      <c r="DC838" s="141"/>
      <c r="DD838" s="141"/>
      <c r="DE838" s="55">
        <f>CW838+CY838+CZ838+DA838+DB838+DC838+DD838</f>
        <v>30083</v>
      </c>
      <c r="DF838" s="55">
        <f>CX838+DD838</f>
        <v>0</v>
      </c>
    </row>
    <row r="839" spans="1:110" s="19" customFormat="1" ht="19.5" hidden="1" customHeight="1">
      <c r="A839" s="49" t="s">
        <v>309</v>
      </c>
      <c r="B839" s="64"/>
      <c r="C839" s="64"/>
      <c r="D839" s="65"/>
      <c r="E839" s="64"/>
      <c r="F839" s="52">
        <v>430993</v>
      </c>
      <c r="G839" s="52">
        <f>H839-F839</f>
        <v>-207037</v>
      </c>
      <c r="H839" s="52">
        <v>223956</v>
      </c>
      <c r="I839" s="52"/>
      <c r="J839" s="52">
        <v>460000</v>
      </c>
      <c r="K839" s="140"/>
      <c r="L839" s="140"/>
      <c r="M839" s="52">
        <v>460000</v>
      </c>
      <c r="N839" s="52">
        <f>O839-M839</f>
        <v>-213694</v>
      </c>
      <c r="O839" s="52">
        <v>246306</v>
      </c>
      <c r="P839" s="52"/>
      <c r="Q839" s="52">
        <v>284324</v>
      </c>
      <c r="R839" s="52"/>
      <c r="S839" s="52"/>
      <c r="T839" s="52">
        <v>246306</v>
      </c>
      <c r="U839" s="52">
        <v>284324</v>
      </c>
      <c r="V839" s="141"/>
      <c r="W839" s="141"/>
      <c r="X839" s="52">
        <f>T839+V839</f>
        <v>246306</v>
      </c>
      <c r="Y839" s="52">
        <f>U839+W839</f>
        <v>284324</v>
      </c>
      <c r="Z839" s="52">
        <f>-7021-1500</f>
        <v>-8521</v>
      </c>
      <c r="AA839" s="52">
        <f>X839+Z839</f>
        <v>237785</v>
      </c>
      <c r="AB839" s="52">
        <f>Y839</f>
        <v>284324</v>
      </c>
      <c r="AC839" s="52"/>
      <c r="AD839" s="52"/>
      <c r="AE839" s="52"/>
      <c r="AF839" s="52">
        <f>AA839+AC839</f>
        <v>237785</v>
      </c>
      <c r="AG839" s="52"/>
      <c r="AH839" s="52">
        <f>AB839</f>
        <v>284324</v>
      </c>
      <c r="AI839" s="52">
        <v>-47380</v>
      </c>
      <c r="AJ839" s="52">
        <v>-6263</v>
      </c>
      <c r="AK839" s="52">
        <f>AF839+AI839</f>
        <v>190405</v>
      </c>
      <c r="AL839" s="52">
        <f>AG839</f>
        <v>0</v>
      </c>
      <c r="AM839" s="52">
        <f>AN839-AK839</f>
        <v>-190405</v>
      </c>
      <c r="AN839" s="57"/>
      <c r="AO839" s="141"/>
      <c r="AP839" s="141"/>
      <c r="AQ839" s="141"/>
      <c r="AR839" s="141"/>
      <c r="AS839" s="141"/>
      <c r="AT839" s="141"/>
      <c r="AU839" s="141"/>
      <c r="AV839" s="141"/>
      <c r="AW839" s="141"/>
      <c r="AX839" s="141"/>
      <c r="AY839" s="141"/>
      <c r="AZ839" s="141"/>
      <c r="BA839" s="141"/>
      <c r="BB839" s="141"/>
      <c r="BC839" s="141"/>
      <c r="BD839" s="141"/>
      <c r="BE839" s="141"/>
      <c r="BF839" s="141"/>
      <c r="BG839" s="142"/>
      <c r="BH839" s="142"/>
      <c r="BI839" s="142"/>
      <c r="BJ839" s="142"/>
      <c r="BK839" s="142"/>
      <c r="BL839" s="142"/>
      <c r="BM839" s="142"/>
      <c r="BN839" s="141"/>
      <c r="BO839" s="141"/>
      <c r="BP839" s="141"/>
      <c r="BQ839" s="141"/>
      <c r="BR839" s="141"/>
      <c r="BS839" s="141"/>
      <c r="BT839" s="140"/>
      <c r="BU839" s="140"/>
      <c r="BV839" s="140"/>
      <c r="BW839" s="140"/>
      <c r="BX839" s="140"/>
      <c r="BY839" s="140"/>
      <c r="BZ839" s="140"/>
      <c r="CA839" s="141"/>
      <c r="CB839" s="141"/>
      <c r="CC839" s="141"/>
      <c r="CD839" s="141"/>
      <c r="CE839" s="141"/>
      <c r="CF839" s="141"/>
      <c r="CG839" s="141"/>
      <c r="CH839" s="141"/>
      <c r="CI839" s="141"/>
      <c r="CJ839" s="141"/>
      <c r="CK839" s="141"/>
      <c r="CL839" s="141"/>
      <c r="CM839" s="141"/>
      <c r="CN839" s="141"/>
      <c r="CO839" s="141"/>
      <c r="CP839" s="141"/>
      <c r="CQ839" s="141"/>
      <c r="CR839" s="141"/>
      <c r="CS839" s="141"/>
      <c r="CT839" s="141"/>
      <c r="CU839" s="141"/>
      <c r="CV839" s="141"/>
      <c r="CW839" s="141"/>
      <c r="CX839" s="141"/>
      <c r="CY839" s="141"/>
      <c r="CZ839" s="141"/>
      <c r="DA839" s="141"/>
      <c r="DB839" s="141"/>
      <c r="DC839" s="141"/>
      <c r="DD839" s="141"/>
      <c r="DE839" s="141"/>
      <c r="DF839" s="141"/>
    </row>
    <row r="840" spans="1:110" ht="15.75">
      <c r="A840" s="35"/>
      <c r="B840" s="36"/>
      <c r="C840" s="36"/>
      <c r="D840" s="37"/>
      <c r="E840" s="36"/>
      <c r="F840" s="38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38"/>
      <c r="BH840" s="38"/>
      <c r="BI840" s="38"/>
      <c r="BJ840" s="38"/>
      <c r="BK840" s="38"/>
      <c r="BL840" s="38"/>
      <c r="BM840" s="38"/>
      <c r="BN840" s="40"/>
      <c r="BO840" s="40"/>
      <c r="BP840" s="40"/>
      <c r="BQ840" s="40"/>
      <c r="BR840" s="40"/>
      <c r="BS840" s="40"/>
      <c r="BT840" s="41"/>
      <c r="BU840" s="41"/>
      <c r="BV840" s="41"/>
      <c r="BW840" s="41"/>
      <c r="BX840" s="41"/>
      <c r="BY840" s="41"/>
      <c r="BZ840" s="41"/>
      <c r="CA840" s="40"/>
      <c r="CB840" s="40"/>
      <c r="CC840" s="40"/>
      <c r="CD840" s="40"/>
      <c r="CE840" s="40"/>
      <c r="CF840" s="40"/>
      <c r="CG840" s="40"/>
      <c r="CH840" s="40"/>
      <c r="CI840" s="40"/>
      <c r="CJ840" s="40"/>
      <c r="CK840" s="40"/>
      <c r="CL840" s="40"/>
      <c r="CM840" s="40"/>
      <c r="CN840" s="40"/>
      <c r="CO840" s="40"/>
      <c r="CP840" s="40"/>
      <c r="CQ840" s="40"/>
      <c r="CR840" s="40"/>
      <c r="CS840" s="40"/>
      <c r="CT840" s="40"/>
      <c r="CU840" s="40"/>
      <c r="CV840" s="40"/>
      <c r="CW840" s="40"/>
      <c r="CX840" s="40"/>
      <c r="CY840" s="40"/>
      <c r="CZ840" s="40"/>
      <c r="DA840" s="40"/>
      <c r="DB840" s="40"/>
      <c r="DC840" s="40"/>
      <c r="DD840" s="40"/>
      <c r="DE840" s="40"/>
      <c r="DF840" s="40"/>
    </row>
    <row r="841" spans="1:110" s="8" customFormat="1" ht="26.25" customHeight="1">
      <c r="A841" s="42" t="s">
        <v>125</v>
      </c>
      <c r="B841" s="43"/>
      <c r="C841" s="43"/>
      <c r="D841" s="44"/>
      <c r="E841" s="43"/>
      <c r="F841" s="45" t="e">
        <f t="shared" ref="F841:AD841" si="1305">F19+F118+F161+F258+F387+F402+F522+F582+F670+F839</f>
        <v>#REF!</v>
      </c>
      <c r="G841" s="45" t="e">
        <f t="shared" si="1305"/>
        <v>#REF!</v>
      </c>
      <c r="H841" s="45" t="e">
        <f t="shared" si="1305"/>
        <v>#REF!</v>
      </c>
      <c r="I841" s="45" t="e">
        <f t="shared" si="1305"/>
        <v>#REF!</v>
      </c>
      <c r="J841" s="45" t="e">
        <f t="shared" si="1305"/>
        <v>#REF!</v>
      </c>
      <c r="K841" s="45" t="e">
        <f t="shared" si="1305"/>
        <v>#REF!</v>
      </c>
      <c r="L841" s="45" t="e">
        <f t="shared" si="1305"/>
        <v>#REF!</v>
      </c>
      <c r="M841" s="45" t="e">
        <f t="shared" si="1305"/>
        <v>#REF!</v>
      </c>
      <c r="N841" s="45" t="e">
        <f t="shared" si="1305"/>
        <v>#REF!</v>
      </c>
      <c r="O841" s="45" t="e">
        <f t="shared" si="1305"/>
        <v>#REF!</v>
      </c>
      <c r="P841" s="45" t="e">
        <f t="shared" si="1305"/>
        <v>#REF!</v>
      </c>
      <c r="Q841" s="45" t="e">
        <f t="shared" si="1305"/>
        <v>#REF!</v>
      </c>
      <c r="R841" s="45" t="e">
        <f t="shared" si="1305"/>
        <v>#REF!</v>
      </c>
      <c r="S841" s="45" t="e">
        <f t="shared" si="1305"/>
        <v>#REF!</v>
      </c>
      <c r="T841" s="45" t="e">
        <f t="shared" si="1305"/>
        <v>#REF!</v>
      </c>
      <c r="U841" s="45" t="e">
        <f t="shared" si="1305"/>
        <v>#REF!</v>
      </c>
      <c r="V841" s="45" t="e">
        <f t="shared" si="1305"/>
        <v>#REF!</v>
      </c>
      <c r="W841" s="45" t="e">
        <f t="shared" si="1305"/>
        <v>#REF!</v>
      </c>
      <c r="X841" s="45" t="e">
        <f t="shared" si="1305"/>
        <v>#REF!</v>
      </c>
      <c r="Y841" s="45" t="e">
        <f t="shared" si="1305"/>
        <v>#REF!</v>
      </c>
      <c r="Z841" s="45" t="e">
        <f t="shared" si="1305"/>
        <v>#REF!</v>
      </c>
      <c r="AA841" s="45" t="e">
        <f t="shared" si="1305"/>
        <v>#REF!</v>
      </c>
      <c r="AB841" s="45" t="e">
        <f t="shared" si="1305"/>
        <v>#REF!</v>
      </c>
      <c r="AC841" s="45" t="e">
        <f t="shared" si="1305"/>
        <v>#REF!</v>
      </c>
      <c r="AD841" s="45" t="e">
        <f t="shared" si="1305"/>
        <v>#REF!</v>
      </c>
      <c r="AE841" s="45"/>
      <c r="AF841" s="45" t="e">
        <f t="shared" ref="AF841:AL841" si="1306">AF19+AF118+AF161+AF258+AF387+AF402+AF522+AF582+AF670+AF839</f>
        <v>#REF!</v>
      </c>
      <c r="AG841" s="45" t="e">
        <f t="shared" si="1306"/>
        <v>#REF!</v>
      </c>
      <c r="AH841" s="45" t="e">
        <f t="shared" si="1306"/>
        <v>#REF!</v>
      </c>
      <c r="AI841" s="45" t="e">
        <f t="shared" si="1306"/>
        <v>#REF!</v>
      </c>
      <c r="AJ841" s="45" t="e">
        <f t="shared" si="1306"/>
        <v>#REF!</v>
      </c>
      <c r="AK841" s="45" t="e">
        <f t="shared" si="1306"/>
        <v>#REF!</v>
      </c>
      <c r="AL841" s="45" t="e">
        <f t="shared" si="1306"/>
        <v>#REF!</v>
      </c>
      <c r="AM841" s="45">
        <f t="shared" ref="AM841:BR841" si="1307">AM19+AM118+AM161+AM258+AM387+AM402+AM522+AM582+AM670+AM797+AM819+AM834+AM839</f>
        <v>2395243</v>
      </c>
      <c r="AN841" s="45">
        <f t="shared" si="1307"/>
        <v>7922016</v>
      </c>
      <c r="AO841" s="45">
        <f t="shared" si="1307"/>
        <v>901871</v>
      </c>
      <c r="AP841" s="45">
        <f t="shared" si="1307"/>
        <v>0</v>
      </c>
      <c r="AQ841" s="45">
        <f t="shared" si="1307"/>
        <v>7922016</v>
      </c>
      <c r="AR841" s="45">
        <f t="shared" si="1307"/>
        <v>901871</v>
      </c>
      <c r="AS841" s="45">
        <f t="shared" si="1307"/>
        <v>200060</v>
      </c>
      <c r="AT841" s="45">
        <f t="shared" si="1307"/>
        <v>8122076</v>
      </c>
      <c r="AU841" s="45">
        <f t="shared" si="1307"/>
        <v>901871</v>
      </c>
      <c r="AV841" s="45">
        <f t="shared" si="1307"/>
        <v>-9720</v>
      </c>
      <c r="AW841" s="45">
        <f t="shared" si="1307"/>
        <v>40555</v>
      </c>
      <c r="AX841" s="45">
        <f t="shared" si="1307"/>
        <v>209964</v>
      </c>
      <c r="AY841" s="45">
        <f t="shared" si="1307"/>
        <v>8362875</v>
      </c>
      <c r="AZ841" s="45">
        <f t="shared" si="1307"/>
        <v>1111835</v>
      </c>
      <c r="BA841" s="45">
        <f t="shared" si="1307"/>
        <v>28304</v>
      </c>
      <c r="BB841" s="45">
        <f t="shared" si="1307"/>
        <v>0</v>
      </c>
      <c r="BC841" s="45">
        <f t="shared" si="1307"/>
        <v>74818</v>
      </c>
      <c r="BD841" s="45">
        <f t="shared" si="1307"/>
        <v>79471</v>
      </c>
      <c r="BE841" s="45">
        <f t="shared" si="1307"/>
        <v>8545468</v>
      </c>
      <c r="BF841" s="45">
        <f t="shared" si="1307"/>
        <v>1191306</v>
      </c>
      <c r="BG841" s="45">
        <f t="shared" si="1307"/>
        <v>-28974</v>
      </c>
      <c r="BH841" s="45">
        <f t="shared" si="1307"/>
        <v>-11761</v>
      </c>
      <c r="BI841" s="45">
        <f t="shared" si="1307"/>
        <v>81892</v>
      </c>
      <c r="BJ841" s="45">
        <f t="shared" si="1307"/>
        <v>0</v>
      </c>
      <c r="BK841" s="45">
        <f t="shared" si="1307"/>
        <v>347945</v>
      </c>
      <c r="BL841" s="45">
        <f t="shared" si="1307"/>
        <v>8934570</v>
      </c>
      <c r="BM841" s="45">
        <f t="shared" si="1307"/>
        <v>1539251</v>
      </c>
      <c r="BN841" s="45">
        <f t="shared" si="1307"/>
        <v>198177</v>
      </c>
      <c r="BO841" s="45">
        <f t="shared" si="1307"/>
        <v>155537</v>
      </c>
      <c r="BP841" s="45">
        <f t="shared" si="1307"/>
        <v>0</v>
      </c>
      <c r="BQ841" s="45">
        <f t="shared" si="1307"/>
        <v>-21092</v>
      </c>
      <c r="BR841" s="45">
        <f t="shared" si="1307"/>
        <v>9267192</v>
      </c>
      <c r="BS841" s="45">
        <f t="shared" ref="BS841:DF841" si="1308">BS19+BS118+BS161+BS258+BS387+BS402+BS522+BS582+BS670+BS797+BS819+BS834+BS839</f>
        <v>1518159</v>
      </c>
      <c r="BT841" s="45">
        <f t="shared" si="1308"/>
        <v>-311415</v>
      </c>
      <c r="BU841" s="45">
        <f t="shared" si="1308"/>
        <v>146823</v>
      </c>
      <c r="BV841" s="45">
        <f t="shared" si="1308"/>
        <v>-19061</v>
      </c>
      <c r="BW841" s="45">
        <f t="shared" si="1308"/>
        <v>39750</v>
      </c>
      <c r="BX841" s="45">
        <f t="shared" si="1308"/>
        <v>331057</v>
      </c>
      <c r="BY841" s="45">
        <f t="shared" si="1308"/>
        <v>9454346</v>
      </c>
      <c r="BZ841" s="45">
        <f t="shared" si="1308"/>
        <v>1849216</v>
      </c>
      <c r="CA841" s="45">
        <f t="shared" si="1308"/>
        <v>133991</v>
      </c>
      <c r="CB841" s="45">
        <f t="shared" si="1308"/>
        <v>-4635</v>
      </c>
      <c r="CC841" s="45">
        <f t="shared" si="1308"/>
        <v>-74264</v>
      </c>
      <c r="CD841" s="45">
        <f t="shared" si="1308"/>
        <v>78899</v>
      </c>
      <c r="CE841" s="45">
        <f t="shared" si="1308"/>
        <v>50995</v>
      </c>
      <c r="CF841" s="45">
        <f t="shared" si="1308"/>
        <v>9639332</v>
      </c>
      <c r="CG841" s="45">
        <f t="shared" si="1308"/>
        <v>1900211</v>
      </c>
      <c r="CH841" s="45">
        <f t="shared" si="1308"/>
        <v>0</v>
      </c>
      <c r="CI841" s="45">
        <f t="shared" si="1308"/>
        <v>-7444</v>
      </c>
      <c r="CJ841" s="45">
        <f t="shared" si="1308"/>
        <v>-40489</v>
      </c>
      <c r="CK841" s="45">
        <f t="shared" si="1308"/>
        <v>-8782</v>
      </c>
      <c r="CL841" s="45">
        <f t="shared" si="1308"/>
        <v>-71</v>
      </c>
      <c r="CM841" s="45">
        <f t="shared" si="1308"/>
        <v>86476</v>
      </c>
      <c r="CN841" s="45">
        <f t="shared" si="1308"/>
        <v>787592</v>
      </c>
      <c r="CO841" s="45">
        <f t="shared" si="1308"/>
        <v>10456614</v>
      </c>
      <c r="CP841" s="45">
        <f t="shared" si="1308"/>
        <v>2687803</v>
      </c>
      <c r="CQ841" s="45">
        <f t="shared" si="1308"/>
        <v>0</v>
      </c>
      <c r="CR841" s="45">
        <f t="shared" si="1308"/>
        <v>-3052</v>
      </c>
      <c r="CS841" s="45">
        <f t="shared" si="1308"/>
        <v>-50112</v>
      </c>
      <c r="CT841" s="45">
        <f t="shared" si="1308"/>
        <v>-26676</v>
      </c>
      <c r="CU841" s="45">
        <f t="shared" si="1308"/>
        <v>56523</v>
      </c>
      <c r="CV841" s="45">
        <f t="shared" si="1308"/>
        <v>83460</v>
      </c>
      <c r="CW841" s="45">
        <f t="shared" si="1308"/>
        <v>10516757</v>
      </c>
      <c r="CX841" s="45">
        <f t="shared" si="1308"/>
        <v>2771263</v>
      </c>
      <c r="CY841" s="45">
        <f t="shared" si="1308"/>
        <v>-5948</v>
      </c>
      <c r="CZ841" s="45">
        <f t="shared" si="1308"/>
        <v>-7564</v>
      </c>
      <c r="DA841" s="45">
        <f t="shared" si="1308"/>
        <v>29990</v>
      </c>
      <c r="DB841" s="45">
        <f t="shared" si="1308"/>
        <v>-43732</v>
      </c>
      <c r="DC841" s="45">
        <f t="shared" si="1308"/>
        <v>0</v>
      </c>
      <c r="DD841" s="45">
        <f t="shared" si="1308"/>
        <v>75</v>
      </c>
      <c r="DE841" s="45">
        <f t="shared" si="1308"/>
        <v>10489578</v>
      </c>
      <c r="DF841" s="45">
        <f t="shared" si="1308"/>
        <v>2771338</v>
      </c>
    </row>
    <row r="842" spans="1:110" ht="60" customHeight="1">
      <c r="A842" s="20"/>
      <c r="B842" s="21"/>
      <c r="C842" s="21"/>
      <c r="D842" s="22"/>
      <c r="E842" s="21"/>
    </row>
    <row r="843" spans="1:110" s="154" customFormat="1" ht="22.5" customHeight="1">
      <c r="A843" s="196" t="s">
        <v>369</v>
      </c>
      <c r="B843" s="196"/>
      <c r="C843" s="196"/>
      <c r="D843" s="152"/>
      <c r="E843" s="191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  <c r="AA843" s="153"/>
      <c r="AB843" s="153"/>
      <c r="AC843" s="153"/>
      <c r="AD843" s="153"/>
      <c r="AE843" s="153"/>
      <c r="AF843" s="153"/>
      <c r="AG843" s="153"/>
      <c r="AH843" s="153"/>
      <c r="AI843" s="153"/>
      <c r="AJ843" s="153"/>
      <c r="AK843" s="153"/>
      <c r="AL843" s="153"/>
      <c r="AM843" s="153"/>
      <c r="AN843" s="153"/>
      <c r="AO843" s="153"/>
      <c r="AP843" s="153"/>
      <c r="AQ843" s="153"/>
      <c r="AR843" s="153"/>
      <c r="AS843" s="153"/>
      <c r="AT843" s="153"/>
      <c r="AU843" s="153"/>
      <c r="AV843" s="153"/>
      <c r="AW843" s="153"/>
      <c r="AX843" s="153"/>
      <c r="AY843" s="153"/>
      <c r="AZ843" s="153"/>
      <c r="BA843" s="153"/>
      <c r="BB843" s="153"/>
      <c r="BC843" s="153"/>
      <c r="BD843" s="153"/>
      <c r="BE843" s="153"/>
      <c r="BF843" s="153"/>
      <c r="BG843" s="153"/>
      <c r="BH843" s="153"/>
      <c r="BI843" s="153"/>
      <c r="BJ843" s="153"/>
      <c r="BK843" s="153"/>
      <c r="BL843" s="153"/>
      <c r="BM843" s="153"/>
      <c r="BN843" s="153"/>
      <c r="BO843" s="153"/>
      <c r="BT843" s="155"/>
      <c r="BU843" s="155"/>
      <c r="BV843" s="155"/>
      <c r="BW843" s="156"/>
      <c r="BX843" s="156"/>
      <c r="BY843" s="156"/>
      <c r="BZ843" s="156"/>
    </row>
    <row r="844" spans="1:110" s="154" customFormat="1" ht="22.5" customHeight="1">
      <c r="A844" s="157" t="s">
        <v>280</v>
      </c>
      <c r="B844" s="158"/>
      <c r="C844" s="158"/>
      <c r="D844" s="159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1"/>
      <c r="AD844" s="161"/>
      <c r="AE844" s="161"/>
      <c r="AF844" s="161"/>
      <c r="AG844" s="160" t="s">
        <v>370</v>
      </c>
      <c r="AH844" s="160"/>
      <c r="AI844" s="160"/>
      <c r="AJ844" s="160"/>
      <c r="AK844" s="160"/>
      <c r="AL844" s="160"/>
      <c r="AM844" s="160"/>
      <c r="AN844" s="160"/>
      <c r="AO844" s="160"/>
      <c r="AP844" s="160"/>
      <c r="AQ844" s="160"/>
      <c r="AR844" s="160"/>
      <c r="AS844" s="160"/>
      <c r="AT844" s="160"/>
      <c r="AU844" s="160"/>
      <c r="AV844" s="160"/>
      <c r="AW844" s="160"/>
      <c r="AX844" s="160"/>
      <c r="AY844" s="160"/>
      <c r="AZ844" s="160"/>
      <c r="BB844" s="160"/>
      <c r="BC844" s="160"/>
      <c r="BD844" s="160"/>
      <c r="BE844" s="160"/>
      <c r="BF844" s="160"/>
      <c r="BG844" s="160"/>
      <c r="BH844" s="160"/>
      <c r="BI844" s="160"/>
      <c r="BJ844" s="160"/>
      <c r="BK844" s="160"/>
      <c r="BL844" s="160"/>
      <c r="BM844" s="160"/>
      <c r="BN844" s="160"/>
      <c r="BO844" s="160"/>
      <c r="BP844" s="160"/>
      <c r="BQ844" s="160"/>
      <c r="BR844" s="160"/>
      <c r="BS844" s="160"/>
      <c r="BT844" s="155"/>
      <c r="BU844" s="155"/>
      <c r="BV844" s="155"/>
      <c r="BW844" s="155"/>
      <c r="BX844" s="156"/>
      <c r="BY844" s="191" t="s">
        <v>370</v>
      </c>
      <c r="BZ844" s="191"/>
      <c r="CA844" s="191"/>
      <c r="CB844" s="191"/>
      <c r="CC844" s="191"/>
      <c r="CD844" s="191"/>
      <c r="CE844" s="191"/>
      <c r="CF844" s="191"/>
      <c r="CG844" s="191"/>
      <c r="CH844" s="191"/>
      <c r="CI844" s="191"/>
      <c r="CJ844" s="191"/>
      <c r="CK844" s="191"/>
      <c r="CL844" s="191"/>
      <c r="CM844" s="191"/>
      <c r="CN844" s="191"/>
      <c r="CO844" s="191"/>
      <c r="CP844" s="191"/>
      <c r="CQ844" s="191"/>
      <c r="CR844" s="191"/>
      <c r="CS844" s="191"/>
      <c r="CT844" s="191"/>
      <c r="CU844" s="191"/>
      <c r="CV844" s="191"/>
      <c r="CW844" s="191"/>
      <c r="CX844" s="191"/>
      <c r="CY844" s="191"/>
      <c r="CZ844" s="191"/>
      <c r="DA844" s="191"/>
      <c r="DB844" s="191"/>
      <c r="DC844" s="191"/>
      <c r="DD844" s="191"/>
      <c r="DE844" s="191"/>
      <c r="DF844" s="191"/>
    </row>
    <row r="845" spans="1:110">
      <c r="CR845" s="2" t="s">
        <v>48</v>
      </c>
      <c r="CS845" s="2">
        <v>-31579</v>
      </c>
      <c r="CU845" s="32">
        <f>CU841-8262</f>
        <v>48261</v>
      </c>
    </row>
    <row r="846" spans="1:110">
      <c r="M846" s="6" t="e">
        <f>M841-M839</f>
        <v>#REF!</v>
      </c>
      <c r="N846" s="6"/>
      <c r="O846" s="6"/>
      <c r="P846" s="6" t="e">
        <f>P841-P839</f>
        <v>#REF!</v>
      </c>
      <c r="Q846" s="6"/>
      <c r="AF846" s="6" t="e">
        <f>AA841+AC841</f>
        <v>#REF!</v>
      </c>
      <c r="AM846" s="6"/>
      <c r="AT846" s="6"/>
      <c r="CS846" s="32">
        <f>CS841-CS845</f>
        <v>-18533</v>
      </c>
    </row>
    <row r="848" spans="1:110">
      <c r="A848" s="23"/>
      <c r="BY848" s="31">
        <f>BR841+BT841+BU841+BV841+BW841+BX841</f>
        <v>9454346</v>
      </c>
      <c r="BZ848" s="31">
        <f>BS841+BX841</f>
        <v>1849216</v>
      </c>
      <c r="CJ848" s="32"/>
      <c r="CK848" s="32"/>
      <c r="CL848" s="32"/>
    </row>
    <row r="849" spans="2:90">
      <c r="B849" s="24"/>
      <c r="C849" s="24"/>
      <c r="D849" s="25"/>
      <c r="E849" s="24"/>
      <c r="BY849" s="31">
        <f>BY848-BY841</f>
        <v>0</v>
      </c>
      <c r="BZ849" s="31">
        <f>BZ848-BZ841</f>
        <v>0</v>
      </c>
    </row>
    <row r="850" spans="2:90">
      <c r="AN850" s="6"/>
    </row>
    <row r="851" spans="2:90">
      <c r="CJ851" s="32"/>
      <c r="CK851" s="32"/>
      <c r="CL851" s="32"/>
    </row>
  </sheetData>
  <mergeCells count="153">
    <mergeCell ref="CR16:CR17"/>
    <mergeCell ref="CU16:CU17"/>
    <mergeCell ref="AM1:DF1"/>
    <mergeCell ref="AM2:DF2"/>
    <mergeCell ref="AM3:DF3"/>
    <mergeCell ref="DB16:DB17"/>
    <mergeCell ref="DE14:DF15"/>
    <mergeCell ref="DE16:DE17"/>
    <mergeCell ref="DF16:DF17"/>
    <mergeCell ref="CZ16:CZ17"/>
    <mergeCell ref="DA16:DA17"/>
    <mergeCell ref="DC16:DC17"/>
    <mergeCell ref="DD16:DD17"/>
    <mergeCell ref="CY14:DD15"/>
    <mergeCell ref="CY16:CY17"/>
    <mergeCell ref="CW14:CX15"/>
    <mergeCell ref="CW16:CW17"/>
    <mergeCell ref="CX16:CX17"/>
    <mergeCell ref="A10:DF12"/>
    <mergeCell ref="BL14:BM15"/>
    <mergeCell ref="CF14:CG15"/>
    <mergeCell ref="CF16:CF17"/>
    <mergeCell ref="CG16:CG17"/>
    <mergeCell ref="CA14:CE15"/>
    <mergeCell ref="CA16:CA17"/>
    <mergeCell ref="AG5:DF5"/>
    <mergeCell ref="AG6:DF6"/>
    <mergeCell ref="AF7:DF7"/>
    <mergeCell ref="BV16:BV17"/>
    <mergeCell ref="BO16:BO17"/>
    <mergeCell ref="BP16:BP17"/>
    <mergeCell ref="CD16:CD17"/>
    <mergeCell ref="BZ16:BZ17"/>
    <mergeCell ref="CB16:CB17"/>
    <mergeCell ref="BY16:BY17"/>
    <mergeCell ref="BL16:BL17"/>
    <mergeCell ref="AQ14:AR15"/>
    <mergeCell ref="AJ14:AJ17"/>
    <mergeCell ref="AQ16:AQ17"/>
    <mergeCell ref="AM16:AM17"/>
    <mergeCell ref="AN16:AN17"/>
    <mergeCell ref="AO16:AO17"/>
    <mergeCell ref="AK16:AK17"/>
    <mergeCell ref="AM14:AO15"/>
    <mergeCell ref="AP14:AP17"/>
    <mergeCell ref="CS16:CS17"/>
    <mergeCell ref="CT16:CT17"/>
    <mergeCell ref="CO14:CP15"/>
    <mergeCell ref="CO16:CO17"/>
    <mergeCell ref="BY844:DF844"/>
    <mergeCell ref="CH14:CN15"/>
    <mergeCell ref="CH16:CH17"/>
    <mergeCell ref="CJ16:CJ17"/>
    <mergeCell ref="CM16:CM17"/>
    <mergeCell ref="CN16:CN17"/>
    <mergeCell ref="BY14:BZ15"/>
    <mergeCell ref="BT14:BX15"/>
    <mergeCell ref="BM16:BM17"/>
    <mergeCell ref="BR14:BS15"/>
    <mergeCell ref="BR16:BR17"/>
    <mergeCell ref="BS16:BS17"/>
    <mergeCell ref="BN14:BQ15"/>
    <mergeCell ref="BQ16:BQ17"/>
    <mergeCell ref="BN16:BN17"/>
    <mergeCell ref="CC16:CC17"/>
    <mergeCell ref="CE16:CE17"/>
    <mergeCell ref="CL16:CL17"/>
    <mergeCell ref="CI16:CI17"/>
    <mergeCell ref="CP16:CP17"/>
    <mergeCell ref="CK16:CK17"/>
    <mergeCell ref="CV16:CV17"/>
    <mergeCell ref="CQ14:CV15"/>
    <mergeCell ref="CQ16:CQ17"/>
    <mergeCell ref="AH15:AH17"/>
    <mergeCell ref="AG16:AG17"/>
    <mergeCell ref="AK15:AL15"/>
    <mergeCell ref="AI14:AI17"/>
    <mergeCell ref="AK14:AL14"/>
    <mergeCell ref="AC14:AC17"/>
    <mergeCell ref="R15:R17"/>
    <mergeCell ref="S15:S17"/>
    <mergeCell ref="AD14:AD17"/>
    <mergeCell ref="AE14:AE17"/>
    <mergeCell ref="Z14:Z17"/>
    <mergeCell ref="T15:T17"/>
    <mergeCell ref="Y15:Y17"/>
    <mergeCell ref="AA14:AB14"/>
    <mergeCell ref="V14:W14"/>
    <mergeCell ref="X14:Y14"/>
    <mergeCell ref="V15:V17"/>
    <mergeCell ref="AF14:AH14"/>
    <mergeCell ref="AF15:AG15"/>
    <mergeCell ref="AF16:AF17"/>
    <mergeCell ref="AA15:AA17"/>
    <mergeCell ref="AB15:AB17"/>
    <mergeCell ref="AL16:AL17"/>
    <mergeCell ref="W15:W17"/>
    <mergeCell ref="X15:X17"/>
    <mergeCell ref="R14:S14"/>
    <mergeCell ref="N14:Q14"/>
    <mergeCell ref="J14:J17"/>
    <mergeCell ref="Q15:Q17"/>
    <mergeCell ref="P15:P17"/>
    <mergeCell ref="T14:U14"/>
    <mergeCell ref="U15:U17"/>
    <mergeCell ref="E843:O843"/>
    <mergeCell ref="F14:F17"/>
    <mergeCell ref="E14:E17"/>
    <mergeCell ref="H15:H17"/>
    <mergeCell ref="G15:G17"/>
    <mergeCell ref="M14:M17"/>
    <mergeCell ref="A843:C843"/>
    <mergeCell ref="D14:D17"/>
    <mergeCell ref="A14:A17"/>
    <mergeCell ref="B14:B17"/>
    <mergeCell ref="C14:C17"/>
    <mergeCell ref="L15:L17"/>
    <mergeCell ref="I15:I17"/>
    <mergeCell ref="K14:L14"/>
    <mergeCell ref="O15:O17"/>
    <mergeCell ref="G14:I14"/>
    <mergeCell ref="N15:N17"/>
    <mergeCell ref="K15:K17"/>
    <mergeCell ref="BW16:BW17"/>
    <mergeCell ref="BX16:BX17"/>
    <mergeCell ref="BU16:BU17"/>
    <mergeCell ref="BT16:BT17"/>
    <mergeCell ref="AZ16:AZ17"/>
    <mergeCell ref="BD16:BD17"/>
    <mergeCell ref="BE16:BE17"/>
    <mergeCell ref="BF16:BF17"/>
    <mergeCell ref="BH16:BH17"/>
    <mergeCell ref="AY14:AZ15"/>
    <mergeCell ref="AR16:AR17"/>
    <mergeCell ref="AY16:AY17"/>
    <mergeCell ref="AS14:AS17"/>
    <mergeCell ref="AV16:AV17"/>
    <mergeCell ref="AX16:AX17"/>
    <mergeCell ref="AW16:AW17"/>
    <mergeCell ref="AT14:AU15"/>
    <mergeCell ref="AT16:AT17"/>
    <mergeCell ref="AV14:AX15"/>
    <mergeCell ref="AU16:AU17"/>
    <mergeCell ref="BA14:BD15"/>
    <mergeCell ref="BG16:BG17"/>
    <mergeCell ref="BE14:BF15"/>
    <mergeCell ref="BK16:BK17"/>
    <mergeCell ref="BB16:BB17"/>
    <mergeCell ref="BC16:BC17"/>
    <mergeCell ref="BG14:BK15"/>
    <mergeCell ref="BJ16:BJ17"/>
    <mergeCell ref="BA16:BA17"/>
    <mergeCell ref="BI16:BI17"/>
  </mergeCells>
  <phoneticPr fontId="0" type="noConversion"/>
  <pageMargins left="0.75" right="0.25" top="0.4" bottom="0.46" header="0.23" footer="0.25"/>
  <pageSetup paperSize="9" scale="74" orientation="portrait" r:id="rId1"/>
  <headerFooter alignWithMargins="0"/>
  <rowBreaks count="38" manualBreakCount="38">
    <brk id="31" max="108" man="1"/>
    <brk id="52" max="108" man="1"/>
    <brk id="80" max="108" man="1"/>
    <brk id="130" max="108" man="1"/>
    <brk id="154" max="108" man="1"/>
    <brk id="179" max="108" man="1"/>
    <brk id="203" max="108" man="1"/>
    <brk id="226" max="108" man="1"/>
    <brk id="236" max="108" man="1"/>
    <brk id="252" max="108" man="1"/>
    <brk id="269" max="108" man="1"/>
    <brk id="287" max="108" man="1"/>
    <brk id="296" max="108" man="1"/>
    <brk id="313" max="108" man="1"/>
    <brk id="322" max="109" man="1"/>
    <brk id="334" max="109" man="1"/>
    <brk id="349" max="109" man="1"/>
    <brk id="378" max="109" man="1"/>
    <brk id="408" max="109" man="1"/>
    <brk id="427" max="109" man="1"/>
    <brk id="451" max="109" man="1"/>
    <brk id="468" max="109" man="1"/>
    <brk id="487" max="109" man="1"/>
    <brk id="499" max="109" man="1"/>
    <brk id="516" max="109" man="1"/>
    <brk id="546" max="109" man="1"/>
    <brk id="563" max="109" man="1"/>
    <brk id="581" max="109" man="1"/>
    <brk id="607" max="109" man="1"/>
    <brk id="637" max="109" man="1"/>
    <brk id="650" max="109" man="1"/>
    <brk id="689" max="109" man="1"/>
    <brk id="718" max="109" man="1"/>
    <brk id="737" max="109" man="1"/>
    <brk id="771" max="109" man="1"/>
    <brk id="782" max="109" man="1"/>
    <brk id="802" max="109" man="1"/>
    <brk id="829" max="10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2011</vt:lpstr>
      <vt:lpstr>'2011'!Заголовки_для_печати</vt:lpstr>
      <vt:lpstr>'2011'!Область_печати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Жесткова</cp:lastModifiedBy>
  <cp:lastPrinted>2011-12-21T12:02:39Z</cp:lastPrinted>
  <dcterms:created xsi:type="dcterms:W3CDTF">2007-01-25T06:11:58Z</dcterms:created>
  <dcterms:modified xsi:type="dcterms:W3CDTF">2011-12-21T12:31:02Z</dcterms:modified>
</cp:coreProperties>
</file>