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165" windowHeight="11760"/>
  </bookViews>
  <sheets>
    <sheet name="2021" sheetId="13" r:id="rId1"/>
  </sheets>
  <definedNames>
    <definedName name="_xlnm.Print_Titles" localSheetId="0">'2021'!$4:$8</definedName>
    <definedName name="_xlnm.Print_Area" localSheetId="0">'2021'!$A$1:$R$50</definedName>
  </definedNames>
  <calcPr calcId="145621"/>
</workbook>
</file>

<file path=xl/calcChain.xml><?xml version="1.0" encoding="utf-8"?>
<calcChain xmlns="http://schemas.openxmlformats.org/spreadsheetml/2006/main">
  <c r="G16" i="13" l="1"/>
  <c r="R43" i="13" l="1"/>
  <c r="K43" i="13"/>
  <c r="J43" i="13" s="1"/>
  <c r="G37" i="13"/>
  <c r="F43" i="13"/>
  <c r="B43" i="13"/>
  <c r="C48" i="13" l="1"/>
  <c r="C39" i="13"/>
  <c r="P18" i="13"/>
  <c r="R20" i="13" l="1"/>
  <c r="R19" i="13" l="1"/>
  <c r="H44" i="13"/>
  <c r="G44" i="13"/>
  <c r="F44" i="13" l="1"/>
  <c r="F47" i="13"/>
  <c r="L47" i="13"/>
  <c r="K47" i="13"/>
  <c r="J47" i="13" l="1"/>
  <c r="B47" i="13"/>
  <c r="R48" i="13"/>
  <c r="L48" i="13"/>
  <c r="K48" i="13"/>
  <c r="F48" i="13"/>
  <c r="B48" i="13"/>
  <c r="D44" i="13"/>
  <c r="J48" i="13" l="1"/>
  <c r="C42" i="13" l="1"/>
  <c r="C36" i="13"/>
  <c r="C26" i="13"/>
  <c r="C25" i="13"/>
  <c r="C16" i="13"/>
  <c r="C13" i="13"/>
  <c r="C12" i="13"/>
  <c r="R12" i="13"/>
  <c r="K12" i="13" l="1"/>
  <c r="L12" i="13"/>
  <c r="F12" i="13"/>
  <c r="B12" i="13"/>
  <c r="J12" i="13" l="1"/>
  <c r="R30" i="13"/>
  <c r="B15" i="13"/>
  <c r="K26" i="13"/>
  <c r="J26" i="13" s="1"/>
  <c r="G10" i="13" l="1"/>
  <c r="G21" i="13"/>
  <c r="F26" i="13"/>
  <c r="B26" i="13"/>
  <c r="R42" i="13" l="1"/>
  <c r="B42" i="13" l="1"/>
  <c r="K14" i="13" l="1"/>
  <c r="P16" i="13"/>
  <c r="B39" i="13"/>
  <c r="B19" i="13"/>
  <c r="B18" i="13"/>
  <c r="B14" i="13"/>
  <c r="D16" i="13"/>
  <c r="L16" i="13" s="1"/>
  <c r="K16" i="13"/>
  <c r="L50" i="13"/>
  <c r="K50" i="13"/>
  <c r="F50" i="13"/>
  <c r="B50" i="13"/>
  <c r="R46" i="13"/>
  <c r="L46" i="13"/>
  <c r="K46" i="13"/>
  <c r="F46" i="13"/>
  <c r="B46" i="13"/>
  <c r="L44" i="13"/>
  <c r="K44" i="13"/>
  <c r="B44" i="13"/>
  <c r="K42" i="13"/>
  <c r="J42" i="13" s="1"/>
  <c r="F42" i="13"/>
  <c r="R41" i="13"/>
  <c r="K41" i="13"/>
  <c r="J41" i="13" s="1"/>
  <c r="F41" i="13"/>
  <c r="B41" i="13"/>
  <c r="R39" i="13"/>
  <c r="F39" i="13"/>
  <c r="F37" i="13"/>
  <c r="B37" i="13"/>
  <c r="K36" i="13"/>
  <c r="J36" i="13" s="1"/>
  <c r="F36" i="13"/>
  <c r="B36" i="13"/>
  <c r="R34" i="13"/>
  <c r="K34" i="13"/>
  <c r="J34" i="13" s="1"/>
  <c r="F34" i="13"/>
  <c r="B34" i="13"/>
  <c r="K33" i="13"/>
  <c r="J33" i="13" s="1"/>
  <c r="F33" i="13"/>
  <c r="B33" i="13"/>
  <c r="R32" i="13"/>
  <c r="K32" i="13"/>
  <c r="J32" i="13" s="1"/>
  <c r="F32" i="13"/>
  <c r="B32" i="13"/>
  <c r="R31" i="13"/>
  <c r="K31" i="13"/>
  <c r="J31" i="13" s="1"/>
  <c r="F31" i="13"/>
  <c r="B31" i="13"/>
  <c r="K30" i="13"/>
  <c r="J30" i="13" s="1"/>
  <c r="F30" i="13"/>
  <c r="B30" i="13"/>
  <c r="R28" i="13"/>
  <c r="K28" i="13"/>
  <c r="J28" i="13" s="1"/>
  <c r="F28" i="13"/>
  <c r="B28" i="13"/>
  <c r="R27" i="13"/>
  <c r="K27" i="13"/>
  <c r="J27" i="13" s="1"/>
  <c r="F27" i="13"/>
  <c r="B27" i="13"/>
  <c r="R25" i="13"/>
  <c r="K25" i="13"/>
  <c r="J25" i="13" s="1"/>
  <c r="F25" i="13"/>
  <c r="B25" i="13"/>
  <c r="K24" i="13"/>
  <c r="J24" i="13" s="1"/>
  <c r="F24" i="13"/>
  <c r="B24" i="13"/>
  <c r="L23" i="13"/>
  <c r="K23" i="13"/>
  <c r="F23" i="13"/>
  <c r="B23" i="13"/>
  <c r="K21" i="13"/>
  <c r="J21" i="13" s="1"/>
  <c r="B21" i="13"/>
  <c r="L20" i="13"/>
  <c r="K20" i="13"/>
  <c r="F20" i="13"/>
  <c r="B20" i="13"/>
  <c r="L19" i="13"/>
  <c r="K19" i="13"/>
  <c r="F19" i="13"/>
  <c r="R18" i="13"/>
  <c r="L18" i="13"/>
  <c r="F18" i="13"/>
  <c r="R17" i="13"/>
  <c r="K17" i="13"/>
  <c r="F17" i="13"/>
  <c r="F16" i="13"/>
  <c r="R14" i="13"/>
  <c r="L14" i="13"/>
  <c r="F14" i="13"/>
  <c r="R13" i="13"/>
  <c r="L13" i="13"/>
  <c r="K13" i="13"/>
  <c r="F13" i="13"/>
  <c r="B13" i="13"/>
  <c r="H10" i="13"/>
  <c r="L10" i="13" s="1"/>
  <c r="K10" i="13"/>
  <c r="B10" i="13"/>
  <c r="M9" i="13"/>
  <c r="B9" i="13"/>
  <c r="K39" i="13" l="1"/>
  <c r="J46" i="13"/>
  <c r="J23" i="13"/>
  <c r="J13" i="13"/>
  <c r="F21" i="13"/>
  <c r="J50" i="13"/>
  <c r="J44" i="13"/>
  <c r="L17" i="13"/>
  <c r="J17" i="13" s="1"/>
  <c r="B17" i="13"/>
  <c r="J39" i="13"/>
  <c r="R16" i="13"/>
  <c r="J20" i="13"/>
  <c r="J19" i="13"/>
  <c r="K18" i="13"/>
  <c r="J18" i="13" s="1"/>
  <c r="H9" i="13"/>
  <c r="L9" i="13" s="1"/>
  <c r="J14" i="13"/>
  <c r="J10" i="13"/>
  <c r="B16" i="13"/>
  <c r="J16" i="13" s="1"/>
  <c r="G9" i="13"/>
  <c r="K9" i="13" s="1"/>
  <c r="K37" i="13"/>
  <c r="J37" i="13" s="1"/>
  <c r="F10" i="13"/>
  <c r="F9" i="13" l="1"/>
  <c r="J9" i="13"/>
</calcChain>
</file>

<file path=xl/sharedStrings.xml><?xml version="1.0" encoding="utf-8"?>
<sst xmlns="http://schemas.openxmlformats.org/spreadsheetml/2006/main" count="133" uniqueCount="102">
  <si>
    <t>Наименование задачи, мероприятия</t>
  </si>
  <si>
    <t>Финансовое обеспечение реализации муниципальной программы, тыс. руб.</t>
  </si>
  <si>
    <t>в том числе</t>
  </si>
  <si>
    <t>Вышестоящие бюджеты</t>
  </si>
  <si>
    <t>Внебюджетные средств</t>
  </si>
  <si>
    <t>Показатели муниципальной программы</t>
  </si>
  <si>
    <t>Значения показателей</t>
  </si>
  <si>
    <t>Наименований показателей</t>
  </si>
  <si>
    <t>Единицы измерения</t>
  </si>
  <si>
    <t>2=3+4</t>
  </si>
  <si>
    <t>6=7+8</t>
  </si>
  <si>
    <t>10=11+12</t>
  </si>
  <si>
    <t>Всего по муниципальной программе</t>
  </si>
  <si>
    <t>Местный бюджет</t>
  </si>
  <si>
    <t>11=3+7</t>
  </si>
  <si>
    <t>12=4+8</t>
  </si>
  <si>
    <t>Содержание МКУ "ЦОДД  ГОТ"</t>
  </si>
  <si>
    <t>Устройство пешеходных дорожек</t>
  </si>
  <si>
    <t>-</t>
  </si>
  <si>
    <t>шт.</t>
  </si>
  <si>
    <t>Задача:  Создание условий для осуществления деятельности муниципального казенного учреждения "Центр организации дорожного движения городского округа Тольятти"</t>
  </si>
  <si>
    <t xml:space="preserve">Приобретение материалов для содержания ТСОДД, ремонта остановочных павильонов   </t>
  </si>
  <si>
    <t>тыс.м2</t>
  </si>
  <si>
    <t>%</t>
  </si>
  <si>
    <t>Задача подпрограммы: выполнение мероприятий по организации  дорожного движения</t>
  </si>
  <si>
    <t xml:space="preserve">Всего </t>
  </si>
  <si>
    <t>Всего</t>
  </si>
  <si>
    <t xml:space="preserve">Проектирование устройства пешеходных дорожек </t>
  </si>
  <si>
    <t>Задача: Проведение организационных и инженерных мер, направленных на предупреждение причин возникновения дорожно-транспортных происшествий</t>
  </si>
  <si>
    <t>Устройство  искусственных дорожных неровностей</t>
  </si>
  <si>
    <t>Количество устроенных искусственных дорожных неровностей</t>
  </si>
  <si>
    <t>Задача: Оптимизация режимов движения на участках улично-дорожной сети с использованием современных схем организации  дорожного движения, технических средств организации  дорожного движения и автоматизированных систем управления дорожного движения.</t>
  </si>
  <si>
    <t xml:space="preserve">Устройство светофорных объектов для  приведения объектов г.о.Тольятти в соответствие с изменениями в  ГОСТ Р 52289-2004                                                                   
                                                                                                                    </t>
  </si>
  <si>
    <t xml:space="preserve">Устройство и перенос остановок общественного транспорта                                                                                                                                                                    </t>
  </si>
  <si>
    <t>Задача подпрограммы: выполнение мероприятий по уходу за автомобильными дорогами общего пользования местного значения и объектами дорожного хозяйства городского округа Тольятти</t>
  </si>
  <si>
    <r>
      <t>Содержание автодорог, в том числе: посадочных площадок ООТ, тротуаров, разделительных полос, элементов системы водоотвода, путепроводов, удерживающих барьерных ограждений</t>
    </r>
    <r>
      <rPr>
        <sz val="11"/>
        <color indexed="10"/>
        <rFont val="Times New Roman"/>
        <family val="1"/>
        <charset val="204"/>
      </rPr>
      <t xml:space="preserve"> </t>
    </r>
  </si>
  <si>
    <t>Площадь содержания автомобильных дорог</t>
  </si>
  <si>
    <t>Нанесение горизонтальной дорожной разметки</t>
  </si>
  <si>
    <t xml:space="preserve"> -</t>
  </si>
  <si>
    <t>Количество проектных работ на устройство пешеходных дорожек</t>
  </si>
  <si>
    <t>Количество построенных пешеходных дорожек</t>
  </si>
  <si>
    <t xml:space="preserve">Уровень исполнения бюджетной сметы расходов учреждения </t>
  </si>
  <si>
    <t>Количество приобретенных видов материалов для содержания ТСОДД, ремонта остановочных павильонов</t>
  </si>
  <si>
    <t>Количество закупленных заготовок  дорожных знаков</t>
  </si>
  <si>
    <t xml:space="preserve">Устройство линий наружного электроосвещения      </t>
  </si>
  <si>
    <t>Приобретение ограничивающих пешеходных  ограждений и выполнение работ по их установке для нужд городского округа Тольятти</t>
  </si>
  <si>
    <t>Протяженность установленных  пешеходных ограждений</t>
  </si>
  <si>
    <t>тыс.м.п.</t>
  </si>
  <si>
    <t>Количество установленных светофорных объектов</t>
  </si>
  <si>
    <t>Количество  вновь введенных (перенесенных) в эксплуатацию остановок общественного транспорта</t>
  </si>
  <si>
    <t>Проектирование устройства парковочных площадок (карманов  и стоянок)</t>
  </si>
  <si>
    <t>Количество типов горизонтальной дорожной разметки</t>
  </si>
  <si>
    <t>Количество разработанной ПСД</t>
  </si>
  <si>
    <t>Внебюджетные средства</t>
  </si>
  <si>
    <t>Капитальный ремонт дорог общего пользования местного значения городского округа Тольятти</t>
  </si>
  <si>
    <t>Количество отремонтированных дорог</t>
  </si>
  <si>
    <t>Строительство дорог общего пользования местного значения городского округа Тольятти</t>
  </si>
  <si>
    <t>Ремонт дорог общего пользования местного значения городского округа Тольятти, в т.ч. экспертиза выполненных работ:</t>
  </si>
  <si>
    <t>Площадь построенных дорог</t>
  </si>
  <si>
    <t>Площадь отремонтированных участков дорог</t>
  </si>
  <si>
    <t>Площадь отремонтированных дворовых территорий</t>
  </si>
  <si>
    <t>Количество устроенных ЛНО</t>
  </si>
  <si>
    <t>Ремонт дворовых территорий многоквартирных домов, проездов к дворовым территориям многоквартирных домов городского округа Тольяттив т.ч. экспертиза выполненных работ:</t>
  </si>
  <si>
    <t xml:space="preserve"> Задача подпрограммы: оптимизация структуры парков транспортных средств и ускорение обновления их состава  </t>
  </si>
  <si>
    <t>Количество приобретенных автобусов</t>
  </si>
  <si>
    <t xml:space="preserve">ед.
</t>
  </si>
  <si>
    <t xml:space="preserve">Подпрограмма"Модернизация и развитие автомобильных дорог  общего пользования местного значения  городского округа  Тольятти на 2021 -2025 годы" </t>
  </si>
  <si>
    <t xml:space="preserve">Подпрограмма «Развитие городского пассажирского транспорта в городском округе Тольятти на период 2021-2025гг.» </t>
  </si>
  <si>
    <t>Приобретение автобусов путем предоставления субсидий в целях возмещения затрат на оплату лизинговых платежей за автобусы большого класса, работающие на газомоторном топливе, приобретенные в рамках национального проекта «Безопасные и качественные автомобильные дороги»</t>
  </si>
  <si>
    <t>Выполнение проектно-изыскательских работ по строительству, реконструкции, капитальному ремонту и ремонту автомобильных дорог общего пользования местного значения городского округа Тольятти</t>
  </si>
  <si>
    <t xml:space="preserve">Подпрограмма "Повышение безопасности дорожного движения на период 2021-2025 г.г."  </t>
  </si>
  <si>
    <t>Утверждено на 2021 год в соответствии с решением Думы городского округа Тольятти о бюджете городского округа Тольятти</t>
  </si>
  <si>
    <t>Предлагаемые изменения на 2021год</t>
  </si>
  <si>
    <t>План с учетом изменений на 2021 год</t>
  </si>
  <si>
    <t>Утверждено на 2021 год</t>
  </si>
  <si>
    <t>Предлагаемые изменения на 2021г.</t>
  </si>
  <si>
    <t>План с учетом изменений на 2021г.</t>
  </si>
  <si>
    <t>Задача: проектирование, строительство, реконструкция,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</si>
  <si>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км.</t>
  </si>
  <si>
    <t>Количество разработанной проектно-сметной документации</t>
  </si>
  <si>
    <t>Содержание улично-дорожной сети</t>
  </si>
  <si>
    <t>Отсыпка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в городском округе Тольятти</t>
  </si>
  <si>
    <t>Площадь отремонтированных путем отсыпки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 а также дорог в зоне застройки индивидуальными жилыми домами в городском округе Тольятти</t>
  </si>
  <si>
    <t>Подпрограмма "Содержание улично-дорожной сети на 2021-2025 г.г."</t>
  </si>
  <si>
    <t>Количество диагностируемых путепроводов</t>
  </si>
  <si>
    <t>Диагностика надземных пешеходных переходов (мостов, путепроводов)</t>
  </si>
  <si>
    <t>ПИР по устройству линий наружного электроосвещения, в том числе осуществление технологического присоединения к электрическим сетям</t>
  </si>
  <si>
    <t>Приобретение  дорожных знаков  (заготовок дорожных знаков)</t>
  </si>
  <si>
    <t>Реконструкция автомобильных дорог общего пользования местного значения городского округа Тольятти</t>
  </si>
  <si>
    <t>Количество проектных работ по устройству ЛНО</t>
  </si>
  <si>
    <t>Протяжённость реконструированных автомобильных дорог общего пользования местного значения городского округа Тольятти</t>
  </si>
  <si>
    <t xml:space="preserve">Задача подпрограммы: обеспечение регулярных перевозок пассажиров по регулируемым тарифам
</t>
  </si>
  <si>
    <t>Выполнение работ по осуществлению регулярных перевозок пассажиров и багажа по регулируемым тарифам</t>
  </si>
  <si>
    <t>Предоставление субсидий исполнителям, выполняющим работы по перевозке пассажиров и багажа транспортом общего пользования,</t>
  </si>
  <si>
    <t>Количество перевезенных пассажиров льготной категории граждан</t>
  </si>
  <si>
    <t xml:space="preserve">тыс.пас.
</t>
  </si>
  <si>
    <t>предоставление субсидии на возмещение недополученных доходов и финансовое обеспечение (возмещение) затрат в связи с выполнением работ по перевозке отдельных категорий граждан по социальной карте жителя Самарской области в связи с окращением пассажиропотока в условиях угрозы новой коронавирусной инфекции (COVID-19)</t>
  </si>
  <si>
    <t>Регулярность выполнения перевозок по заключенным муниципальным контрактам</t>
  </si>
  <si>
    <t>та ли строчка??</t>
  </si>
  <si>
    <t>Проектно-изыскательские работы по капитальному ремонту путепровода</t>
  </si>
  <si>
    <t>Приложение № 2</t>
  </si>
  <si>
    <t>Предложения о внесении изменений в МП "Развитие транспортной системы и дорожного хозяйства городского округа Тольятти на 2021-2025 г.г."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</si>
</sst>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1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sz val="11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textRotation="90" wrapText="1"/>
    </xf>
    <xf numFmtId="0" fontId="1" fillId="0" borderId="0" xfId="0" applyFont="1" applyFill="1"/>
    <xf numFmtId="3" fontId="1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165" fontId="2" fillId="0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/>
    <xf numFmtId="3" fontId="1" fillId="0" borderId="3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3" fontId="15" fillId="0" borderId="3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justify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textRotation="90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/>
    <xf numFmtId="0" fontId="8" fillId="0" borderId="3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3" fontId="7" fillId="0" borderId="1" xfId="0" applyNumberFormat="1" applyFont="1" applyFill="1" applyBorder="1" applyAlignment="1">
      <alignment horizontal="center" vertical="center"/>
    </xf>
    <xf numFmtId="3" fontId="11" fillId="0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left" wrapText="1"/>
    </xf>
    <xf numFmtId="0" fontId="1" fillId="0" borderId="0" xfId="0" applyFont="1" applyFill="1" applyAlignment="1">
      <alignment horizontal="left" wrapText="1"/>
    </xf>
    <xf numFmtId="0" fontId="12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top" wrapText="1"/>
    </xf>
    <xf numFmtId="164" fontId="1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3" fontId="20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0" fontId="8" fillId="2" borderId="3" xfId="0" applyFont="1" applyFill="1" applyBorder="1" applyAlignment="1">
      <alignment horizontal="left" vertical="top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/>
    <xf numFmtId="3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/>
    <xf numFmtId="0" fontId="12" fillId="0" borderId="8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vertical="top" wrapText="1"/>
    </xf>
    <xf numFmtId="0" fontId="8" fillId="0" borderId="6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textRotation="90" wrapText="1"/>
    </xf>
    <xf numFmtId="0" fontId="1" fillId="0" borderId="3" xfId="0" applyFont="1" applyFill="1" applyBorder="1" applyAlignment="1">
      <alignment horizontal="center" vertical="top" textRotation="90" wrapText="1"/>
    </xf>
    <xf numFmtId="0" fontId="1" fillId="0" borderId="2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0" fontId="1" fillId="0" borderId="11" xfId="0" applyFont="1" applyFill="1" applyBorder="1" applyAlignment="1">
      <alignment horizontal="left" wrapText="1"/>
    </xf>
    <xf numFmtId="0" fontId="1" fillId="0" borderId="0" xfId="0" applyFont="1" applyFill="1" applyAlignment="1">
      <alignment horizontal="left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1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2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1"/>
  <sheetViews>
    <sheetView tabSelected="1" view="pageBreakPreview" zoomScaleNormal="100" zoomScaleSheetLayoutView="100" workbookViewId="0">
      <selection activeCell="G7" sqref="G7"/>
    </sheetView>
  </sheetViews>
  <sheetFormatPr defaultColWidth="8.85546875" defaultRowHeight="12.75" x14ac:dyDescent="0.2"/>
  <cols>
    <col min="1" max="1" width="38.85546875" style="4" customWidth="1"/>
    <col min="2" max="2" width="12.42578125" style="4" customWidth="1"/>
    <col min="3" max="3" width="10" style="11" customWidth="1"/>
    <col min="4" max="4" width="9.85546875" style="4" customWidth="1"/>
    <col min="5" max="5" width="6.5703125" style="4" customWidth="1"/>
    <col min="6" max="6" width="11.140625" style="4" customWidth="1"/>
    <col min="7" max="7" width="8.85546875" style="4"/>
    <col min="8" max="8" width="10.42578125" style="4" customWidth="1"/>
    <col min="9" max="9" width="4.85546875" style="4" customWidth="1"/>
    <col min="10" max="10" width="10.5703125" style="4" customWidth="1"/>
    <col min="11" max="11" width="11.5703125" style="4" customWidth="1"/>
    <col min="12" max="12" width="10.42578125" style="4" customWidth="1"/>
    <col min="13" max="13" width="5.85546875" style="4" customWidth="1"/>
    <col min="14" max="14" width="15" style="4" customWidth="1"/>
    <col min="15" max="15" width="6" style="4" customWidth="1"/>
    <col min="16" max="16" width="6.85546875" style="4" customWidth="1"/>
    <col min="17" max="18" width="8.5703125" style="4" customWidth="1"/>
    <col min="19" max="19" width="16.5703125" style="4" customWidth="1"/>
    <col min="20" max="20" width="8.85546875" style="4"/>
    <col min="21" max="22" width="12.140625" style="4" customWidth="1"/>
    <col min="23" max="23" width="8.85546875" style="4"/>
    <col min="24" max="24" width="9.140625" style="4" bestFit="1" customWidth="1"/>
    <col min="25" max="16384" width="8.85546875" style="4"/>
  </cols>
  <sheetData>
    <row r="1" spans="1:22" ht="27" customHeight="1" x14ac:dyDescent="0.25">
      <c r="P1" s="88" t="s">
        <v>100</v>
      </c>
      <c r="Q1" s="89"/>
      <c r="R1" s="89"/>
    </row>
    <row r="2" spans="1:22" x14ac:dyDescent="0.2">
      <c r="A2" s="90" t="s">
        <v>101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</row>
    <row r="4" spans="1:22" x14ac:dyDescent="0.2">
      <c r="A4" s="83" t="s">
        <v>0</v>
      </c>
      <c r="B4" s="83" t="s">
        <v>1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 t="s">
        <v>5</v>
      </c>
      <c r="O4" s="83"/>
      <c r="P4" s="83"/>
      <c r="Q4" s="83"/>
      <c r="R4" s="83"/>
    </row>
    <row r="5" spans="1:22" ht="85.5" customHeight="1" x14ac:dyDescent="0.2">
      <c r="A5" s="83"/>
      <c r="B5" s="91" t="s">
        <v>71</v>
      </c>
      <c r="C5" s="91"/>
      <c r="D5" s="91"/>
      <c r="E5" s="84" t="s">
        <v>53</v>
      </c>
      <c r="F5" s="83" t="s">
        <v>72</v>
      </c>
      <c r="G5" s="83"/>
      <c r="H5" s="83"/>
      <c r="I5" s="84" t="s">
        <v>4</v>
      </c>
      <c r="J5" s="83" t="s">
        <v>73</v>
      </c>
      <c r="K5" s="83"/>
      <c r="L5" s="83"/>
      <c r="M5" s="82" t="s">
        <v>4</v>
      </c>
      <c r="N5" s="82" t="s">
        <v>7</v>
      </c>
      <c r="O5" s="82" t="s">
        <v>8</v>
      </c>
      <c r="P5" s="83" t="s">
        <v>6</v>
      </c>
      <c r="Q5" s="83"/>
      <c r="R5" s="83"/>
    </row>
    <row r="6" spans="1:22" ht="23.25" customHeight="1" x14ac:dyDescent="0.2">
      <c r="A6" s="83"/>
      <c r="B6" s="86" t="s">
        <v>25</v>
      </c>
      <c r="C6" s="83" t="s">
        <v>2</v>
      </c>
      <c r="D6" s="83"/>
      <c r="E6" s="92"/>
      <c r="F6" s="86" t="s">
        <v>26</v>
      </c>
      <c r="G6" s="83" t="s">
        <v>2</v>
      </c>
      <c r="H6" s="83"/>
      <c r="I6" s="92"/>
      <c r="J6" s="86" t="s">
        <v>26</v>
      </c>
      <c r="K6" s="83" t="s">
        <v>2</v>
      </c>
      <c r="L6" s="83"/>
      <c r="M6" s="82"/>
      <c r="N6" s="82"/>
      <c r="O6" s="82"/>
      <c r="P6" s="84" t="s">
        <v>74</v>
      </c>
      <c r="Q6" s="84" t="s">
        <v>75</v>
      </c>
      <c r="R6" s="84" t="s">
        <v>76</v>
      </c>
    </row>
    <row r="7" spans="1:22" ht="51.75" x14ac:dyDescent="0.2">
      <c r="A7" s="83"/>
      <c r="B7" s="87"/>
      <c r="C7" s="34" t="s">
        <v>13</v>
      </c>
      <c r="D7" s="34" t="s">
        <v>3</v>
      </c>
      <c r="E7" s="85"/>
      <c r="F7" s="87"/>
      <c r="G7" s="34" t="s">
        <v>13</v>
      </c>
      <c r="H7" s="34" t="s">
        <v>3</v>
      </c>
      <c r="I7" s="85"/>
      <c r="J7" s="87"/>
      <c r="K7" s="34" t="s">
        <v>13</v>
      </c>
      <c r="L7" s="34" t="s">
        <v>3</v>
      </c>
      <c r="M7" s="82"/>
      <c r="N7" s="82"/>
      <c r="O7" s="82"/>
      <c r="P7" s="85"/>
      <c r="Q7" s="85"/>
      <c r="R7" s="85"/>
    </row>
    <row r="8" spans="1:22" ht="28.15" customHeight="1" x14ac:dyDescent="0.2">
      <c r="A8" s="33">
        <v>1</v>
      </c>
      <c r="B8" s="33" t="s">
        <v>9</v>
      </c>
      <c r="C8" s="33">
        <v>3</v>
      </c>
      <c r="D8" s="33">
        <v>4</v>
      </c>
      <c r="E8" s="33">
        <v>5</v>
      </c>
      <c r="F8" s="33" t="s">
        <v>10</v>
      </c>
      <c r="G8" s="33">
        <v>7</v>
      </c>
      <c r="H8" s="33">
        <v>8</v>
      </c>
      <c r="I8" s="33">
        <v>9</v>
      </c>
      <c r="J8" s="33" t="s">
        <v>11</v>
      </c>
      <c r="K8" s="33" t="s">
        <v>14</v>
      </c>
      <c r="L8" s="33" t="s">
        <v>15</v>
      </c>
      <c r="M8" s="33">
        <v>13</v>
      </c>
      <c r="N8" s="33">
        <v>14</v>
      </c>
      <c r="O8" s="33">
        <v>15</v>
      </c>
      <c r="P8" s="33">
        <v>16</v>
      </c>
      <c r="Q8" s="33">
        <v>17</v>
      </c>
      <c r="R8" s="33">
        <v>18</v>
      </c>
    </row>
    <row r="9" spans="1:22" s="54" customFormat="1" ht="33.6" customHeight="1" x14ac:dyDescent="0.2">
      <c r="A9" s="49" t="s">
        <v>12</v>
      </c>
      <c r="B9" s="50">
        <f>C9+D9</f>
        <v>2347385</v>
      </c>
      <c r="C9" s="50">
        <v>804121</v>
      </c>
      <c r="D9" s="50">
        <v>1543264</v>
      </c>
      <c r="E9" s="51">
        <v>112</v>
      </c>
      <c r="F9" s="50">
        <f>F10+F21+F37+F44</f>
        <v>19436</v>
      </c>
      <c r="G9" s="50">
        <f>G10+G21+G37+G44</f>
        <v>-6564</v>
      </c>
      <c r="H9" s="50">
        <f>H10+H21+H37+H44</f>
        <v>26000</v>
      </c>
      <c r="I9" s="50"/>
      <c r="J9" s="50">
        <f>K9+L9</f>
        <v>2366821</v>
      </c>
      <c r="K9" s="50">
        <f>C9+G9</f>
        <v>797557</v>
      </c>
      <c r="L9" s="50">
        <f>D9+H9</f>
        <v>1569264</v>
      </c>
      <c r="M9" s="52">
        <f>E9+I9</f>
        <v>112</v>
      </c>
      <c r="N9" s="53"/>
      <c r="O9" s="53"/>
      <c r="P9" s="53"/>
      <c r="Q9" s="53"/>
      <c r="R9" s="53"/>
    </row>
    <row r="10" spans="1:22" s="58" customFormat="1" ht="78.75" x14ac:dyDescent="0.2">
      <c r="A10" s="55" t="s">
        <v>66</v>
      </c>
      <c r="B10" s="50">
        <f>C10+D10</f>
        <v>1547126</v>
      </c>
      <c r="C10" s="50">
        <v>107886</v>
      </c>
      <c r="D10" s="50">
        <v>1439240</v>
      </c>
      <c r="E10" s="56"/>
      <c r="F10" s="50">
        <f>G10+H10</f>
        <v>19919</v>
      </c>
      <c r="G10" s="50">
        <f>SUM(G12:G20)</f>
        <v>-6081</v>
      </c>
      <c r="H10" s="50">
        <f>SUM(H13:H20)</f>
        <v>26000</v>
      </c>
      <c r="I10" s="50"/>
      <c r="J10" s="50">
        <f>K10+L10</f>
        <v>1567045</v>
      </c>
      <c r="K10" s="50">
        <f>C10+G10</f>
        <v>101805</v>
      </c>
      <c r="L10" s="50">
        <f>D10+H10</f>
        <v>1465240</v>
      </c>
      <c r="M10" s="50"/>
      <c r="N10" s="57"/>
      <c r="O10" s="57"/>
      <c r="P10" s="57"/>
      <c r="Q10" s="57"/>
      <c r="R10" s="57"/>
      <c r="S10" s="54"/>
      <c r="T10" s="54"/>
    </row>
    <row r="11" spans="1:22" ht="32.25" customHeight="1" x14ac:dyDescent="0.2">
      <c r="A11" s="65" t="s">
        <v>77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7"/>
    </row>
    <row r="12" spans="1:22" ht="133.5" hidden="1" customHeight="1" x14ac:dyDescent="0.2">
      <c r="A12" s="2" t="s">
        <v>88</v>
      </c>
      <c r="B12" s="5">
        <f>C12+D12</f>
        <v>66560</v>
      </c>
      <c r="C12" s="5">
        <f>3129+1371</f>
        <v>4500</v>
      </c>
      <c r="D12" s="5">
        <v>62060</v>
      </c>
      <c r="E12" s="43"/>
      <c r="F12" s="5">
        <f>G12+H12</f>
        <v>0</v>
      </c>
      <c r="G12" s="5"/>
      <c r="H12" s="5"/>
      <c r="I12" s="43"/>
      <c r="J12" s="5">
        <f>K12+L12</f>
        <v>66560</v>
      </c>
      <c r="K12" s="5">
        <f t="shared" ref="K12" si="0">C12+G12</f>
        <v>4500</v>
      </c>
      <c r="L12" s="5">
        <f>D12+H12</f>
        <v>62060</v>
      </c>
      <c r="M12" s="43"/>
      <c r="N12" s="14" t="s">
        <v>90</v>
      </c>
      <c r="O12" s="3" t="s">
        <v>78</v>
      </c>
      <c r="P12" s="27">
        <v>1</v>
      </c>
      <c r="Q12" s="27"/>
      <c r="R12" s="27">
        <f>P12+Q12</f>
        <v>1</v>
      </c>
    </row>
    <row r="13" spans="1:22" ht="53.25" hidden="1" customHeight="1" x14ac:dyDescent="0.2">
      <c r="A13" s="2" t="s">
        <v>54</v>
      </c>
      <c r="B13" s="5">
        <f>SUM(C13:E13)</f>
        <v>40976</v>
      </c>
      <c r="C13" s="10">
        <f>1550+30</f>
        <v>1580</v>
      </c>
      <c r="D13" s="10">
        <v>39396</v>
      </c>
      <c r="E13" s="5"/>
      <c r="F13" s="5">
        <f>G13+H13</f>
        <v>0</v>
      </c>
      <c r="G13" s="5"/>
      <c r="H13" s="5"/>
      <c r="I13" s="5"/>
      <c r="J13" s="5">
        <f>K13+L13</f>
        <v>40976</v>
      </c>
      <c r="K13" s="5">
        <f t="shared" ref="K13" si="1">C13+G13</f>
        <v>1580</v>
      </c>
      <c r="L13" s="5">
        <f>D13+H13</f>
        <v>39396</v>
      </c>
      <c r="M13" s="13"/>
      <c r="N13" s="14" t="s">
        <v>55</v>
      </c>
      <c r="O13" s="3" t="s">
        <v>22</v>
      </c>
      <c r="P13" s="33">
        <v>14.3</v>
      </c>
      <c r="Q13" s="33"/>
      <c r="R13" s="33">
        <f>P13+Q13</f>
        <v>14.3</v>
      </c>
    </row>
    <row r="14" spans="1:22" ht="58.5" hidden="1" customHeight="1" x14ac:dyDescent="0.2">
      <c r="A14" s="2" t="s">
        <v>56</v>
      </c>
      <c r="B14" s="5">
        <f>C14+D14</f>
        <v>310169</v>
      </c>
      <c r="C14" s="35">
        <v>11767</v>
      </c>
      <c r="D14" s="35">
        <v>298402</v>
      </c>
      <c r="E14" s="5"/>
      <c r="F14" s="5">
        <f>G14+H14</f>
        <v>0</v>
      </c>
      <c r="G14" s="5"/>
      <c r="H14" s="5"/>
      <c r="I14" s="5"/>
      <c r="J14" s="5">
        <f>B14+F14</f>
        <v>310169</v>
      </c>
      <c r="K14" s="5">
        <f>C14+G14</f>
        <v>11767</v>
      </c>
      <c r="L14" s="5">
        <f>D14+H14</f>
        <v>298402</v>
      </c>
      <c r="M14" s="13"/>
      <c r="N14" s="14" t="s">
        <v>58</v>
      </c>
      <c r="O14" s="3" t="s">
        <v>78</v>
      </c>
      <c r="P14" s="27">
        <v>3.1</v>
      </c>
      <c r="Q14" s="27"/>
      <c r="R14" s="27">
        <f>P14+Q14</f>
        <v>3.1</v>
      </c>
      <c r="S14" s="80"/>
      <c r="T14" s="81"/>
      <c r="U14" s="81"/>
      <c r="V14" s="81"/>
    </row>
    <row r="15" spans="1:22" ht="58.5" hidden="1" customHeight="1" x14ac:dyDescent="0.2">
      <c r="A15" s="2" t="s">
        <v>88</v>
      </c>
      <c r="B15" s="5">
        <f>C15+D15</f>
        <v>65189</v>
      </c>
      <c r="C15" s="47">
        <v>3129</v>
      </c>
      <c r="D15" s="35">
        <v>62060</v>
      </c>
      <c r="E15" s="5"/>
      <c r="F15" s="5"/>
      <c r="G15" s="5"/>
      <c r="H15" s="5"/>
      <c r="I15" s="5"/>
      <c r="J15" s="5"/>
      <c r="K15" s="5"/>
      <c r="L15" s="5"/>
      <c r="M15" s="13"/>
      <c r="N15" s="14"/>
      <c r="O15" s="3"/>
      <c r="P15" s="27"/>
      <c r="Q15" s="27"/>
      <c r="R15" s="27"/>
      <c r="S15" s="39"/>
      <c r="T15" s="40"/>
      <c r="U15" s="40"/>
      <c r="V15" s="40"/>
    </row>
    <row r="16" spans="1:22" ht="105.75" customHeight="1" x14ac:dyDescent="0.2">
      <c r="A16" s="2" t="s">
        <v>69</v>
      </c>
      <c r="B16" s="5">
        <f>C16+D16</f>
        <v>44341</v>
      </c>
      <c r="C16" s="35">
        <f>27475+778+333+492-1072</f>
        <v>28006</v>
      </c>
      <c r="D16" s="36">
        <f>6590+9745</f>
        <v>16335</v>
      </c>
      <c r="E16" s="5"/>
      <c r="F16" s="5">
        <f>G16+H16</f>
        <v>-6845</v>
      </c>
      <c r="G16" s="5">
        <f>-6705-140</f>
        <v>-6845</v>
      </c>
      <c r="H16" s="5"/>
      <c r="I16" s="5"/>
      <c r="J16" s="5">
        <f>B16+F16</f>
        <v>37496</v>
      </c>
      <c r="K16" s="5">
        <f>C16+G16</f>
        <v>21161</v>
      </c>
      <c r="L16" s="5">
        <f>D16+H16</f>
        <v>16335</v>
      </c>
      <c r="M16" s="13"/>
      <c r="N16" s="14" t="s">
        <v>79</v>
      </c>
      <c r="O16" s="3" t="s">
        <v>19</v>
      </c>
      <c r="P16" s="27">
        <f>6+1+1+3</f>
        <v>11</v>
      </c>
      <c r="Q16" s="27">
        <v>-1</v>
      </c>
      <c r="R16" s="27">
        <f t="shared" ref="R16:R20" si="2">P16+Q16</f>
        <v>10</v>
      </c>
      <c r="S16" s="80"/>
      <c r="T16" s="81"/>
      <c r="U16" s="81"/>
      <c r="V16" s="81"/>
    </row>
    <row r="17" spans="1:24" ht="70.5" customHeight="1" x14ac:dyDescent="0.2">
      <c r="A17" s="2" t="s">
        <v>57</v>
      </c>
      <c r="B17" s="5">
        <f t="shared" ref="B17:B20" si="3">C17+D17</f>
        <v>783415</v>
      </c>
      <c r="C17" s="48">
        <v>43368</v>
      </c>
      <c r="D17" s="10">
        <v>740047</v>
      </c>
      <c r="E17" s="5"/>
      <c r="F17" s="5">
        <f t="shared" ref="F17:F20" si="4">G17+H17</f>
        <v>27311</v>
      </c>
      <c r="G17" s="5">
        <v>1311</v>
      </c>
      <c r="H17" s="5">
        <v>26000</v>
      </c>
      <c r="I17" s="5"/>
      <c r="J17" s="5">
        <f t="shared" ref="J17:J20" si="5">K17+L17</f>
        <v>810726</v>
      </c>
      <c r="K17" s="5">
        <f t="shared" ref="K17:L20" si="6">C17+G17</f>
        <v>44679</v>
      </c>
      <c r="L17" s="5">
        <f t="shared" si="6"/>
        <v>766047</v>
      </c>
      <c r="M17" s="13"/>
      <c r="N17" s="14" t="s">
        <v>59</v>
      </c>
      <c r="O17" s="3" t="s">
        <v>22</v>
      </c>
      <c r="P17" s="27">
        <v>295.83</v>
      </c>
      <c r="Q17" s="27"/>
      <c r="R17" s="27">
        <f t="shared" si="2"/>
        <v>295.83</v>
      </c>
      <c r="X17" s="28"/>
    </row>
    <row r="18" spans="1:24" ht="95.25" hidden="1" customHeight="1" x14ac:dyDescent="0.2">
      <c r="A18" s="2" t="s">
        <v>62</v>
      </c>
      <c r="B18" s="5">
        <f t="shared" si="3"/>
        <v>141807</v>
      </c>
      <c r="C18" s="5">
        <v>6807</v>
      </c>
      <c r="D18" s="5">
        <v>135000</v>
      </c>
      <c r="E18" s="5"/>
      <c r="F18" s="5">
        <f t="shared" si="4"/>
        <v>0</v>
      </c>
      <c r="G18" s="5"/>
      <c r="H18" s="5"/>
      <c r="I18" s="5"/>
      <c r="J18" s="5">
        <f t="shared" si="5"/>
        <v>141807</v>
      </c>
      <c r="K18" s="5">
        <f t="shared" si="6"/>
        <v>6807</v>
      </c>
      <c r="L18" s="5">
        <f t="shared" si="6"/>
        <v>135000</v>
      </c>
      <c r="M18" s="13"/>
      <c r="N18" s="14" t="s">
        <v>60</v>
      </c>
      <c r="O18" s="3" t="s">
        <v>22</v>
      </c>
      <c r="P18" s="27">
        <f>85.7+10.6</f>
        <v>96.3</v>
      </c>
      <c r="Q18" s="27"/>
      <c r="R18" s="27">
        <f t="shared" si="2"/>
        <v>96.3</v>
      </c>
    </row>
    <row r="19" spans="1:24" ht="34.5" hidden="1" customHeight="1" x14ac:dyDescent="0.2">
      <c r="A19" s="2" t="s">
        <v>80</v>
      </c>
      <c r="B19" s="5">
        <f t="shared" si="3"/>
        <v>155462</v>
      </c>
      <c r="C19" s="5">
        <v>7462</v>
      </c>
      <c r="D19" s="5">
        <v>148000</v>
      </c>
      <c r="E19" s="5"/>
      <c r="F19" s="5">
        <f t="shared" si="4"/>
        <v>0</v>
      </c>
      <c r="G19" s="5"/>
      <c r="H19" s="5"/>
      <c r="I19" s="5"/>
      <c r="J19" s="5">
        <f t="shared" si="5"/>
        <v>155462</v>
      </c>
      <c r="K19" s="5">
        <f t="shared" si="6"/>
        <v>7462</v>
      </c>
      <c r="L19" s="5">
        <f t="shared" si="6"/>
        <v>148000</v>
      </c>
      <c r="M19" s="13"/>
      <c r="N19" s="14"/>
      <c r="O19" s="26" t="s">
        <v>22</v>
      </c>
      <c r="P19" s="27">
        <v>6177.04</v>
      </c>
      <c r="Q19" s="27"/>
      <c r="R19" s="27">
        <f t="shared" si="2"/>
        <v>6177.04</v>
      </c>
    </row>
    <row r="20" spans="1:24" ht="159" customHeight="1" x14ac:dyDescent="0.2">
      <c r="A20" s="2" t="s">
        <v>81</v>
      </c>
      <c r="B20" s="5">
        <f t="shared" si="3"/>
        <v>3842</v>
      </c>
      <c r="C20" s="5">
        <v>3842</v>
      </c>
      <c r="D20" s="5"/>
      <c r="E20" s="5"/>
      <c r="F20" s="5">
        <f t="shared" si="4"/>
        <v>-547</v>
      </c>
      <c r="G20" s="5">
        <v>-547</v>
      </c>
      <c r="H20" s="5"/>
      <c r="I20" s="5"/>
      <c r="J20" s="5">
        <f t="shared" si="5"/>
        <v>3295</v>
      </c>
      <c r="K20" s="5">
        <f t="shared" si="6"/>
        <v>3295</v>
      </c>
      <c r="L20" s="5">
        <f t="shared" si="6"/>
        <v>0</v>
      </c>
      <c r="M20" s="13"/>
      <c r="N20" s="37" t="s">
        <v>82</v>
      </c>
      <c r="O20" s="3" t="s">
        <v>22</v>
      </c>
      <c r="P20" s="27">
        <v>26.3</v>
      </c>
      <c r="Q20" s="27"/>
      <c r="R20" s="27">
        <f t="shared" si="2"/>
        <v>26.3</v>
      </c>
    </row>
    <row r="21" spans="1:24" s="58" customFormat="1" ht="50.25" customHeight="1" x14ac:dyDescent="0.2">
      <c r="A21" s="55" t="s">
        <v>70</v>
      </c>
      <c r="B21" s="50">
        <f>C21+D21</f>
        <v>172935</v>
      </c>
      <c r="C21" s="50">
        <v>172935</v>
      </c>
      <c r="D21" s="50"/>
      <c r="E21" s="56"/>
      <c r="F21" s="50">
        <f>G21+H21</f>
        <v>-391</v>
      </c>
      <c r="G21" s="50">
        <f>G23+G24+G25+G26+G27+G28+G30+G31+G32+G33+G34+G36</f>
        <v>-391</v>
      </c>
      <c r="H21" s="50"/>
      <c r="I21" s="50"/>
      <c r="J21" s="50">
        <f>K21</f>
        <v>172544</v>
      </c>
      <c r="K21" s="50">
        <f>C21+G21</f>
        <v>172544</v>
      </c>
      <c r="L21" s="50"/>
      <c r="M21" s="50"/>
      <c r="N21" s="57"/>
      <c r="O21" s="57"/>
      <c r="P21" s="57"/>
      <c r="Q21" s="57"/>
      <c r="R21" s="57"/>
    </row>
    <row r="22" spans="1:24" ht="15.75" x14ac:dyDescent="0.2">
      <c r="A22" s="65" t="s">
        <v>28</v>
      </c>
      <c r="B22" s="66"/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7"/>
    </row>
    <row r="23" spans="1:24" ht="75.75" customHeight="1" x14ac:dyDescent="0.2">
      <c r="A23" s="6" t="s">
        <v>29</v>
      </c>
      <c r="B23" s="17">
        <f>C23+D23+E23</f>
        <v>1340</v>
      </c>
      <c r="C23" s="17">
        <v>1340</v>
      </c>
      <c r="D23" s="17"/>
      <c r="E23" s="17"/>
      <c r="F23" s="5">
        <f>G23+H23</f>
        <v>-15</v>
      </c>
      <c r="G23" s="5">
        <v>-15</v>
      </c>
      <c r="H23" s="5"/>
      <c r="I23" s="5"/>
      <c r="J23" s="5">
        <f>K23+L23</f>
        <v>1325</v>
      </c>
      <c r="K23" s="5">
        <f>C23+G23</f>
        <v>1325</v>
      </c>
      <c r="L23" s="5">
        <f>D23+H23</f>
        <v>0</v>
      </c>
      <c r="M23" s="33"/>
      <c r="N23" s="14" t="s">
        <v>30</v>
      </c>
      <c r="O23" s="3" t="s">
        <v>19</v>
      </c>
      <c r="P23" s="33">
        <v>13</v>
      </c>
      <c r="Q23" s="33"/>
      <c r="R23" s="33">
        <v>13</v>
      </c>
    </row>
    <row r="24" spans="1:24" ht="72.75" hidden="1" customHeight="1" x14ac:dyDescent="0.2">
      <c r="A24" s="2" t="s">
        <v>45</v>
      </c>
      <c r="B24" s="17">
        <f t="shared" ref="B24:B28" si="7">C24+D24+E24</f>
        <v>0</v>
      </c>
      <c r="C24" s="17"/>
      <c r="D24" s="17"/>
      <c r="E24" s="17"/>
      <c r="F24" s="5">
        <f>G24+H24</f>
        <v>0</v>
      </c>
      <c r="G24" s="5"/>
      <c r="H24" s="5"/>
      <c r="I24" s="5"/>
      <c r="J24" s="5">
        <f>K24+L24</f>
        <v>0</v>
      </c>
      <c r="K24" s="5">
        <f>C24+G24</f>
        <v>0</v>
      </c>
      <c r="L24" s="5"/>
      <c r="M24" s="33"/>
      <c r="N24" s="14" t="s">
        <v>46</v>
      </c>
      <c r="O24" s="3" t="s">
        <v>47</v>
      </c>
      <c r="P24" s="33"/>
      <c r="Q24" s="33"/>
      <c r="R24" s="33"/>
    </row>
    <row r="25" spans="1:24" ht="46.5" hidden="1" customHeight="1" x14ac:dyDescent="0.2">
      <c r="A25" s="18" t="s">
        <v>44</v>
      </c>
      <c r="B25" s="17">
        <f t="shared" si="7"/>
        <v>68331</v>
      </c>
      <c r="C25" s="17">
        <f>69182-851</f>
        <v>68331</v>
      </c>
      <c r="D25" s="17"/>
      <c r="E25" s="17"/>
      <c r="F25" s="5">
        <f>G25+H25</f>
        <v>0</v>
      </c>
      <c r="G25" s="5"/>
      <c r="H25" s="5"/>
      <c r="I25" s="5"/>
      <c r="J25" s="5">
        <f t="shared" ref="J25:J28" si="8">K25+L25</f>
        <v>68331</v>
      </c>
      <c r="K25" s="5">
        <f t="shared" ref="K25:K28" si="9">C25+G25</f>
        <v>68331</v>
      </c>
      <c r="L25" s="5"/>
      <c r="M25" s="38"/>
      <c r="N25" s="14" t="s">
        <v>61</v>
      </c>
      <c r="O25" s="3" t="s">
        <v>19</v>
      </c>
      <c r="P25" s="38">
        <v>6</v>
      </c>
      <c r="Q25" s="38"/>
      <c r="R25" s="38">
        <f>P25+Q25</f>
        <v>6</v>
      </c>
    </row>
    <row r="26" spans="1:24" ht="71.25" customHeight="1" x14ac:dyDescent="0.2">
      <c r="A26" s="18" t="s">
        <v>86</v>
      </c>
      <c r="B26" s="17">
        <f t="shared" si="7"/>
        <v>1893</v>
      </c>
      <c r="C26" s="17">
        <f>2268-375</f>
        <v>1893</v>
      </c>
      <c r="D26" s="17"/>
      <c r="E26" s="17"/>
      <c r="F26" s="5">
        <f>G26+H26</f>
        <v>-376</v>
      </c>
      <c r="G26" s="5">
        <v>-376</v>
      </c>
      <c r="H26" s="5"/>
      <c r="I26" s="5"/>
      <c r="J26" s="5">
        <f t="shared" si="8"/>
        <v>1517</v>
      </c>
      <c r="K26" s="5">
        <f t="shared" si="9"/>
        <v>1517</v>
      </c>
      <c r="L26" s="5"/>
      <c r="M26" s="38"/>
      <c r="N26" s="14" t="s">
        <v>89</v>
      </c>
      <c r="O26" s="3" t="s">
        <v>19</v>
      </c>
      <c r="P26" s="38">
        <v>1</v>
      </c>
      <c r="Q26" s="38"/>
      <c r="R26" s="38">
        <v>1</v>
      </c>
    </row>
    <row r="27" spans="1:24" ht="81" hidden="1" customHeight="1" x14ac:dyDescent="0.2">
      <c r="A27" s="2" t="s">
        <v>27</v>
      </c>
      <c r="B27" s="5">
        <f t="shared" si="7"/>
        <v>0</v>
      </c>
      <c r="C27" s="5"/>
      <c r="D27" s="5"/>
      <c r="E27" s="5"/>
      <c r="F27" s="5">
        <f t="shared" ref="F27:F28" si="10">G27+H27</f>
        <v>0</v>
      </c>
      <c r="G27" s="5"/>
      <c r="H27" s="5"/>
      <c r="I27" s="5"/>
      <c r="J27" s="5">
        <f t="shared" si="8"/>
        <v>0</v>
      </c>
      <c r="K27" s="5">
        <f t="shared" si="9"/>
        <v>0</v>
      </c>
      <c r="L27" s="5"/>
      <c r="M27" s="38"/>
      <c r="N27" s="14" t="s">
        <v>39</v>
      </c>
      <c r="O27" s="3" t="s">
        <v>19</v>
      </c>
      <c r="P27" s="38"/>
      <c r="Q27" s="38"/>
      <c r="R27" s="38">
        <f t="shared" ref="R27:R28" si="11">P27+Q27</f>
        <v>0</v>
      </c>
    </row>
    <row r="28" spans="1:24" ht="64.150000000000006" hidden="1" customHeight="1" x14ac:dyDescent="0.2">
      <c r="A28" s="6" t="s">
        <v>17</v>
      </c>
      <c r="B28" s="5">
        <f t="shared" si="7"/>
        <v>0</v>
      </c>
      <c r="C28" s="17"/>
      <c r="D28" s="19"/>
      <c r="E28" s="19"/>
      <c r="F28" s="5">
        <f t="shared" si="10"/>
        <v>0</v>
      </c>
      <c r="G28" s="5"/>
      <c r="H28" s="13"/>
      <c r="I28" s="20"/>
      <c r="J28" s="5">
        <f t="shared" si="8"/>
        <v>0</v>
      </c>
      <c r="K28" s="5">
        <f t="shared" si="9"/>
        <v>0</v>
      </c>
      <c r="L28" s="13"/>
      <c r="M28" s="21"/>
      <c r="N28" s="14" t="s">
        <v>40</v>
      </c>
      <c r="O28" s="3" t="s">
        <v>19</v>
      </c>
      <c r="P28" s="38">
        <v>20</v>
      </c>
      <c r="Q28" s="38"/>
      <c r="R28" s="38">
        <f t="shared" si="11"/>
        <v>20</v>
      </c>
    </row>
    <row r="29" spans="1:24" ht="28.15" customHeight="1" x14ac:dyDescent="0.2">
      <c r="A29" s="68" t="s">
        <v>31</v>
      </c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70"/>
    </row>
    <row r="30" spans="1:24" ht="57" hidden="1" customHeight="1" x14ac:dyDescent="0.2">
      <c r="A30" s="6" t="s">
        <v>87</v>
      </c>
      <c r="B30" s="7">
        <f>C30</f>
        <v>1700</v>
      </c>
      <c r="C30" s="7">
        <v>1700</v>
      </c>
      <c r="D30" s="22"/>
      <c r="E30" s="22"/>
      <c r="F30" s="5">
        <f>G30</f>
        <v>0</v>
      </c>
      <c r="G30" s="7"/>
      <c r="H30" s="22"/>
      <c r="I30" s="22"/>
      <c r="J30" s="5">
        <f>K30+L30</f>
        <v>1700</v>
      </c>
      <c r="K30" s="5">
        <f>C30+G30</f>
        <v>1700</v>
      </c>
      <c r="L30" s="22"/>
      <c r="M30" s="22"/>
      <c r="N30" s="15" t="s">
        <v>43</v>
      </c>
      <c r="O30" s="3" t="s">
        <v>19</v>
      </c>
      <c r="P30" s="23">
        <v>400</v>
      </c>
      <c r="Q30" s="38"/>
      <c r="R30" s="23">
        <f>P30+Q30</f>
        <v>400</v>
      </c>
    </row>
    <row r="31" spans="1:24" ht="50.25" hidden="1" customHeight="1" x14ac:dyDescent="0.2">
      <c r="A31" s="6" t="s">
        <v>50</v>
      </c>
      <c r="B31" s="7">
        <f>C31+D31</f>
        <v>0</v>
      </c>
      <c r="C31" s="7"/>
      <c r="D31" s="8"/>
      <c r="E31" s="8"/>
      <c r="F31" s="5">
        <f>G31</f>
        <v>0</v>
      </c>
      <c r="G31" s="7"/>
      <c r="H31" s="5"/>
      <c r="I31" s="5"/>
      <c r="J31" s="5">
        <f>K31+L31</f>
        <v>0</v>
      </c>
      <c r="K31" s="5">
        <f>C31+G31</f>
        <v>0</v>
      </c>
      <c r="L31" s="5"/>
      <c r="M31" s="38"/>
      <c r="N31" s="14" t="s">
        <v>52</v>
      </c>
      <c r="O31" s="3" t="s">
        <v>19</v>
      </c>
      <c r="P31" s="38">
        <v>1</v>
      </c>
      <c r="Q31" s="38" t="s">
        <v>38</v>
      </c>
      <c r="R31" s="23">
        <f>P31</f>
        <v>1</v>
      </c>
    </row>
    <row r="32" spans="1:24" ht="75" hidden="1" x14ac:dyDescent="0.2">
      <c r="A32" s="2" t="s">
        <v>32</v>
      </c>
      <c r="B32" s="7">
        <f t="shared" ref="B32:B34" si="12">C32+D32</f>
        <v>0</v>
      </c>
      <c r="C32" s="7"/>
      <c r="D32" s="8"/>
      <c r="E32" s="8"/>
      <c r="F32" s="5">
        <f t="shared" ref="F32:F34" si="13">G32</f>
        <v>0</v>
      </c>
      <c r="G32" s="7"/>
      <c r="H32" s="5"/>
      <c r="I32" s="5"/>
      <c r="J32" s="5">
        <f t="shared" ref="J32:J34" si="14">K32+L32</f>
        <v>0</v>
      </c>
      <c r="K32" s="5">
        <f t="shared" ref="K32:K34" si="15">C32+G32</f>
        <v>0</v>
      </c>
      <c r="L32" s="5"/>
      <c r="M32" s="38"/>
      <c r="N32" s="14" t="s">
        <v>48</v>
      </c>
      <c r="O32" s="3" t="s">
        <v>19</v>
      </c>
      <c r="P32" s="38">
        <v>41</v>
      </c>
      <c r="Q32" s="38" t="s">
        <v>38</v>
      </c>
      <c r="R32" s="38">
        <f>P32</f>
        <v>41</v>
      </c>
    </row>
    <row r="33" spans="1:19" ht="89.25" hidden="1" x14ac:dyDescent="0.2">
      <c r="A33" s="2" t="s">
        <v>33</v>
      </c>
      <c r="B33" s="7">
        <f>C33</f>
        <v>0</v>
      </c>
      <c r="C33" s="7"/>
      <c r="D33" s="8"/>
      <c r="E33" s="8"/>
      <c r="F33" s="5">
        <f t="shared" si="13"/>
        <v>0</v>
      </c>
      <c r="G33" s="7"/>
      <c r="H33" s="5"/>
      <c r="I33" s="5"/>
      <c r="J33" s="5">
        <f t="shared" si="14"/>
        <v>0</v>
      </c>
      <c r="K33" s="5">
        <f t="shared" si="15"/>
        <v>0</v>
      </c>
      <c r="L33" s="5"/>
      <c r="M33" s="38"/>
      <c r="N33" s="14" t="s">
        <v>49</v>
      </c>
      <c r="O33" s="3" t="s">
        <v>19</v>
      </c>
      <c r="P33" s="38"/>
      <c r="Q33" s="38"/>
      <c r="R33" s="38"/>
    </row>
    <row r="34" spans="1:19" ht="64.5" hidden="1" customHeight="1" x14ac:dyDescent="0.2">
      <c r="A34" s="24" t="s">
        <v>21</v>
      </c>
      <c r="B34" s="7">
        <f t="shared" si="12"/>
        <v>0</v>
      </c>
      <c r="C34" s="7"/>
      <c r="D34" s="8"/>
      <c r="E34" s="8"/>
      <c r="F34" s="5">
        <f t="shared" si="13"/>
        <v>0</v>
      </c>
      <c r="G34" s="7"/>
      <c r="H34" s="5"/>
      <c r="I34" s="5"/>
      <c r="J34" s="5">
        <f t="shared" si="14"/>
        <v>0</v>
      </c>
      <c r="K34" s="5">
        <f t="shared" si="15"/>
        <v>0</v>
      </c>
      <c r="L34" s="5"/>
      <c r="M34" s="38"/>
      <c r="N34" s="14" t="s">
        <v>42</v>
      </c>
      <c r="O34" s="3" t="s">
        <v>19</v>
      </c>
      <c r="P34" s="38">
        <v>50</v>
      </c>
      <c r="Q34" s="38"/>
      <c r="R34" s="38">
        <f>P34</f>
        <v>50</v>
      </c>
    </row>
    <row r="35" spans="1:19" ht="24" hidden="1" customHeight="1" x14ac:dyDescent="0.2">
      <c r="A35" s="68" t="s">
        <v>20</v>
      </c>
      <c r="B35" s="69"/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70"/>
    </row>
    <row r="36" spans="1:19" ht="19.5" hidden="1" customHeight="1" x14ac:dyDescent="0.2">
      <c r="A36" s="24" t="s">
        <v>16</v>
      </c>
      <c r="B36" s="5">
        <f>C36+D36</f>
        <v>28056</v>
      </c>
      <c r="C36" s="5">
        <f>28083-13-14</f>
        <v>28056</v>
      </c>
      <c r="D36" s="5"/>
      <c r="E36" s="5"/>
      <c r="F36" s="5">
        <f t="shared" ref="F36" si="16">G36</f>
        <v>0</v>
      </c>
      <c r="G36" s="5"/>
      <c r="H36" s="5"/>
      <c r="I36" s="5"/>
      <c r="J36" s="5">
        <f t="shared" ref="J36" si="17">K36</f>
        <v>28056</v>
      </c>
      <c r="K36" s="5">
        <f>C36+G36</f>
        <v>28056</v>
      </c>
      <c r="L36" s="38"/>
      <c r="M36" s="38"/>
      <c r="N36" s="14" t="s">
        <v>41</v>
      </c>
      <c r="O36" s="3" t="s">
        <v>23</v>
      </c>
      <c r="P36" s="38">
        <v>100</v>
      </c>
      <c r="Q36" s="38" t="s">
        <v>18</v>
      </c>
      <c r="R36" s="38">
        <v>100</v>
      </c>
    </row>
    <row r="37" spans="1:19" s="58" customFormat="1" ht="35.25" customHeight="1" x14ac:dyDescent="0.2">
      <c r="A37" s="55" t="s">
        <v>83</v>
      </c>
      <c r="B37" s="59">
        <f>C37+D37</f>
        <v>282044</v>
      </c>
      <c r="C37" s="59">
        <v>282044</v>
      </c>
      <c r="D37" s="60"/>
      <c r="E37" s="60"/>
      <c r="F37" s="59">
        <f>G37</f>
        <v>-92</v>
      </c>
      <c r="G37" s="59">
        <f>G39+G41+G42+G43</f>
        <v>-92</v>
      </c>
      <c r="H37" s="60"/>
      <c r="I37" s="60"/>
      <c r="J37" s="59">
        <f>K37</f>
        <v>281952</v>
      </c>
      <c r="K37" s="59">
        <f>C37+G37</f>
        <v>281952</v>
      </c>
      <c r="L37" s="61"/>
      <c r="M37" s="61"/>
      <c r="N37" s="61"/>
      <c r="O37" s="61"/>
      <c r="P37" s="61"/>
      <c r="Q37" s="61"/>
      <c r="R37" s="61"/>
    </row>
    <row r="38" spans="1:19" ht="32.450000000000003" hidden="1" customHeight="1" x14ac:dyDescent="0.2">
      <c r="A38" s="71" t="s">
        <v>34</v>
      </c>
      <c r="B38" s="72"/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</row>
    <row r="39" spans="1:19" ht="75" hidden="1" x14ac:dyDescent="0.2">
      <c r="A39" s="2" t="s">
        <v>35</v>
      </c>
      <c r="B39" s="5">
        <f>C39</f>
        <v>242392</v>
      </c>
      <c r="C39" s="5">
        <f>390702-125000-23310</f>
        <v>242392</v>
      </c>
      <c r="D39" s="41"/>
      <c r="E39" s="41"/>
      <c r="F39" s="5">
        <f>SUM(G39:H39)</f>
        <v>0</v>
      </c>
      <c r="G39" s="46"/>
      <c r="H39" s="5"/>
      <c r="I39" s="41"/>
      <c r="J39" s="5">
        <f>B39+F39</f>
        <v>242392</v>
      </c>
      <c r="K39" s="5">
        <f>C39+G39</f>
        <v>242392</v>
      </c>
      <c r="L39" s="41"/>
      <c r="M39" s="41"/>
      <c r="N39" s="25" t="s">
        <v>36</v>
      </c>
      <c r="O39" s="26" t="s">
        <v>22</v>
      </c>
      <c r="P39" s="27">
        <v>6177.04</v>
      </c>
      <c r="Q39" s="27"/>
      <c r="R39" s="27">
        <f>P39</f>
        <v>6177.04</v>
      </c>
      <c r="S39" s="4" t="s">
        <v>98</v>
      </c>
    </row>
    <row r="40" spans="1:19" ht="19.5" customHeight="1" x14ac:dyDescent="0.2">
      <c r="A40" s="73" t="s">
        <v>24</v>
      </c>
      <c r="B40" s="73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</row>
    <row r="41" spans="1:19" ht="57.75" hidden="1" customHeight="1" x14ac:dyDescent="0.2">
      <c r="A41" s="2" t="s">
        <v>37</v>
      </c>
      <c r="B41" s="1">
        <f>C41</f>
        <v>30000</v>
      </c>
      <c r="C41" s="1">
        <v>30000</v>
      </c>
      <c r="D41" s="16"/>
      <c r="E41" s="16"/>
      <c r="F41" s="5">
        <f>G41</f>
        <v>0</v>
      </c>
      <c r="G41" s="5"/>
      <c r="H41" s="16"/>
      <c r="I41" s="16"/>
      <c r="J41" s="5">
        <f>K41</f>
        <v>30000</v>
      </c>
      <c r="K41" s="5">
        <f>C41+G41</f>
        <v>30000</v>
      </c>
      <c r="L41" s="16"/>
      <c r="M41" s="16"/>
      <c r="N41" s="25" t="s">
        <v>51</v>
      </c>
      <c r="O41" s="1" t="s">
        <v>19</v>
      </c>
      <c r="P41" s="5">
        <v>29</v>
      </c>
      <c r="Q41" s="5">
        <v>4</v>
      </c>
      <c r="R41" s="5">
        <f>P41+Q41</f>
        <v>33</v>
      </c>
    </row>
    <row r="42" spans="1:19" ht="53.25" hidden="1" customHeight="1" x14ac:dyDescent="0.2">
      <c r="A42" s="2" t="s">
        <v>85</v>
      </c>
      <c r="B42" s="1">
        <f>C42</f>
        <v>111</v>
      </c>
      <c r="C42" s="1">
        <f>625-257-257</f>
        <v>111</v>
      </c>
      <c r="D42" s="16"/>
      <c r="E42" s="16"/>
      <c r="F42" s="5">
        <f>G42</f>
        <v>0</v>
      </c>
      <c r="G42" s="5"/>
      <c r="H42" s="16"/>
      <c r="I42" s="16"/>
      <c r="J42" s="5">
        <f>K42</f>
        <v>111</v>
      </c>
      <c r="K42" s="5">
        <f>C42+G42</f>
        <v>111</v>
      </c>
      <c r="L42" s="16"/>
      <c r="M42" s="16"/>
      <c r="N42" s="42" t="s">
        <v>84</v>
      </c>
      <c r="O42" s="42" t="s">
        <v>19</v>
      </c>
      <c r="P42" s="38">
        <v>2</v>
      </c>
      <c r="Q42" s="38"/>
      <c r="R42" s="38">
        <f>P42+Q42</f>
        <v>2</v>
      </c>
    </row>
    <row r="43" spans="1:19" ht="53.25" customHeight="1" x14ac:dyDescent="0.2">
      <c r="A43" s="2" t="s">
        <v>99</v>
      </c>
      <c r="B43" s="1">
        <f>C43</f>
        <v>8495</v>
      </c>
      <c r="C43" s="1">
        <v>8495</v>
      </c>
      <c r="D43" s="16"/>
      <c r="E43" s="16"/>
      <c r="F43" s="5">
        <f>G43</f>
        <v>-92</v>
      </c>
      <c r="G43" s="5">
        <v>-92</v>
      </c>
      <c r="H43" s="16"/>
      <c r="I43" s="16"/>
      <c r="J43" s="5">
        <f>K43</f>
        <v>8403</v>
      </c>
      <c r="K43" s="5">
        <f>C43+G43</f>
        <v>8403</v>
      </c>
      <c r="L43" s="16"/>
      <c r="M43" s="16"/>
      <c r="N43" s="42" t="s">
        <v>52</v>
      </c>
      <c r="O43" s="42" t="s">
        <v>19</v>
      </c>
      <c r="P43" s="45">
        <v>1</v>
      </c>
      <c r="Q43" s="45"/>
      <c r="R43" s="45">
        <f>P43+Q43</f>
        <v>1</v>
      </c>
    </row>
    <row r="44" spans="1:19" ht="78.75" hidden="1" customHeight="1" x14ac:dyDescent="0.2">
      <c r="A44" s="29" t="s">
        <v>67</v>
      </c>
      <c r="B44" s="30">
        <f>C44+D44</f>
        <v>316562</v>
      </c>
      <c r="C44" s="30">
        <v>241256</v>
      </c>
      <c r="D44" s="30">
        <f>75306</f>
        <v>75306</v>
      </c>
      <c r="E44" s="12">
        <v>112</v>
      </c>
      <c r="F44" s="30">
        <f>G44+H44</f>
        <v>0</v>
      </c>
      <c r="G44" s="30">
        <f>G47+G48</f>
        <v>0</v>
      </c>
      <c r="H44" s="30">
        <f>H47+H48</f>
        <v>0</v>
      </c>
      <c r="I44" s="31"/>
      <c r="J44" s="30">
        <f>K44+L44</f>
        <v>316562</v>
      </c>
      <c r="K44" s="30">
        <f>C44+G44</f>
        <v>241256</v>
      </c>
      <c r="L44" s="30">
        <f>D44+H44</f>
        <v>75306</v>
      </c>
      <c r="M44" s="12">
        <v>112</v>
      </c>
      <c r="N44" s="16"/>
      <c r="O44" s="16"/>
      <c r="P44" s="16"/>
      <c r="Q44" s="16"/>
      <c r="R44" s="16"/>
    </row>
    <row r="45" spans="1:19" ht="30" hidden="1" customHeight="1" x14ac:dyDescent="0.2">
      <c r="A45" s="62" t="s">
        <v>91</v>
      </c>
      <c r="B45" s="63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4"/>
    </row>
    <row r="46" spans="1:19" ht="78.75" hidden="1" customHeight="1" x14ac:dyDescent="0.2">
      <c r="A46" s="44" t="s">
        <v>93</v>
      </c>
      <c r="B46" s="5">
        <f>C46+D46</f>
        <v>25743</v>
      </c>
      <c r="C46" s="5">
        <v>25743</v>
      </c>
      <c r="D46" s="5"/>
      <c r="E46" s="5"/>
      <c r="F46" s="5">
        <f>G46+H46</f>
        <v>0</v>
      </c>
      <c r="G46" s="5"/>
      <c r="H46" s="5"/>
      <c r="I46" s="5"/>
      <c r="J46" s="5">
        <f>K46+L46</f>
        <v>25743</v>
      </c>
      <c r="K46" s="5">
        <f t="shared" ref="K46:L48" si="18">C46+G46</f>
        <v>25743</v>
      </c>
      <c r="L46" s="5">
        <f t="shared" si="18"/>
        <v>0</v>
      </c>
      <c r="M46" s="5"/>
      <c r="N46" s="74" t="s">
        <v>94</v>
      </c>
      <c r="O46" s="76" t="s">
        <v>95</v>
      </c>
      <c r="P46" s="78">
        <v>15100</v>
      </c>
      <c r="Q46" s="78"/>
      <c r="R46" s="78">
        <f>P46+Q46</f>
        <v>15100</v>
      </c>
    </row>
    <row r="47" spans="1:19" ht="138.75" hidden="1" customHeight="1" x14ac:dyDescent="0.2">
      <c r="A47" s="44" t="s">
        <v>96</v>
      </c>
      <c r="B47" s="5">
        <f>C47+D47</f>
        <v>29008</v>
      </c>
      <c r="C47" s="5">
        <v>290</v>
      </c>
      <c r="D47" s="5">
        <v>28718</v>
      </c>
      <c r="E47" s="5"/>
      <c r="F47" s="5">
        <f>G47+H47</f>
        <v>0</v>
      </c>
      <c r="G47" s="5"/>
      <c r="H47" s="5"/>
      <c r="I47" s="5"/>
      <c r="J47" s="5">
        <f>K47+L47</f>
        <v>29008</v>
      </c>
      <c r="K47" s="5">
        <f t="shared" si="18"/>
        <v>290</v>
      </c>
      <c r="L47" s="5">
        <f t="shared" si="18"/>
        <v>28718</v>
      </c>
      <c r="M47" s="5"/>
      <c r="N47" s="75"/>
      <c r="O47" s="77"/>
      <c r="P47" s="79"/>
      <c r="Q47" s="79"/>
      <c r="R47" s="79"/>
    </row>
    <row r="48" spans="1:19" ht="84.75" hidden="1" customHeight="1" x14ac:dyDescent="0.2">
      <c r="A48" s="44" t="s">
        <v>92</v>
      </c>
      <c r="B48" s="5">
        <f>C48+D48</f>
        <v>214462</v>
      </c>
      <c r="C48" s="5">
        <f>214752-290</f>
        <v>214462</v>
      </c>
      <c r="D48" s="5"/>
      <c r="E48" s="5"/>
      <c r="F48" s="5">
        <f>G48+H48</f>
        <v>0</v>
      </c>
      <c r="G48" s="5"/>
      <c r="H48" s="5"/>
      <c r="I48" s="5"/>
      <c r="J48" s="5">
        <f>K48+L48</f>
        <v>214462</v>
      </c>
      <c r="K48" s="5">
        <f t="shared" si="18"/>
        <v>214462</v>
      </c>
      <c r="L48" s="5">
        <f t="shared" si="18"/>
        <v>0</v>
      </c>
      <c r="M48" s="5"/>
      <c r="N48" s="15" t="s">
        <v>97</v>
      </c>
      <c r="O48" s="3" t="s">
        <v>23</v>
      </c>
      <c r="P48" s="1">
        <v>90</v>
      </c>
      <c r="Q48" s="1"/>
      <c r="R48" s="1">
        <f>P48+Q48</f>
        <v>90</v>
      </c>
    </row>
    <row r="49" spans="1:18" ht="21" hidden="1" customHeight="1" x14ac:dyDescent="0.2">
      <c r="A49" s="62" t="s">
        <v>63</v>
      </c>
      <c r="B49" s="63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4"/>
    </row>
    <row r="50" spans="1:18" ht="153.75" hidden="1" customHeight="1" x14ac:dyDescent="0.2">
      <c r="A50" s="9" t="s">
        <v>68</v>
      </c>
      <c r="B50" s="5">
        <f>C50+D50</f>
        <v>76067</v>
      </c>
      <c r="C50" s="5">
        <v>761</v>
      </c>
      <c r="D50" s="5">
        <v>75306</v>
      </c>
      <c r="E50" s="5"/>
      <c r="F50" s="5">
        <f>G50+H50</f>
        <v>0</v>
      </c>
      <c r="G50" s="5"/>
      <c r="H50" s="5"/>
      <c r="I50" s="5"/>
      <c r="J50" s="5">
        <f>K50+L50</f>
        <v>76067</v>
      </c>
      <c r="K50" s="5">
        <f>C50+G50</f>
        <v>761</v>
      </c>
      <c r="L50" s="5">
        <f>D50+H50</f>
        <v>75306</v>
      </c>
      <c r="M50" s="5"/>
      <c r="N50" s="15" t="s">
        <v>64</v>
      </c>
      <c r="O50" s="3" t="s">
        <v>65</v>
      </c>
      <c r="P50" s="32">
        <v>50</v>
      </c>
      <c r="Q50" s="32"/>
      <c r="R50" s="32">
        <v>50</v>
      </c>
    </row>
    <row r="51" spans="1:18" ht="95.25" customHeight="1" x14ac:dyDescent="0.2">
      <c r="C51" s="4"/>
    </row>
  </sheetData>
  <mergeCells count="38">
    <mergeCell ref="P1:R1"/>
    <mergeCell ref="A2:R2"/>
    <mergeCell ref="A4:A7"/>
    <mergeCell ref="B4:M4"/>
    <mergeCell ref="N4:R4"/>
    <mergeCell ref="B5:D5"/>
    <mergeCell ref="E5:E7"/>
    <mergeCell ref="F5:H5"/>
    <mergeCell ref="I5:I7"/>
    <mergeCell ref="J5:L5"/>
    <mergeCell ref="S16:V16"/>
    <mergeCell ref="M5:M7"/>
    <mergeCell ref="N5:N7"/>
    <mergeCell ref="O5:O7"/>
    <mergeCell ref="P5:R5"/>
    <mergeCell ref="P6:P7"/>
    <mergeCell ref="Q6:Q7"/>
    <mergeCell ref="R6:R7"/>
    <mergeCell ref="A11:R11"/>
    <mergeCell ref="S14:V14"/>
    <mergeCell ref="B6:B7"/>
    <mergeCell ref="C6:D6"/>
    <mergeCell ref="F6:F7"/>
    <mergeCell ref="G6:H6"/>
    <mergeCell ref="J6:J7"/>
    <mergeCell ref="K6:L6"/>
    <mergeCell ref="A49:R49"/>
    <mergeCell ref="A22:R22"/>
    <mergeCell ref="A29:R29"/>
    <mergeCell ref="A35:R35"/>
    <mergeCell ref="A38:R38"/>
    <mergeCell ref="A40:R40"/>
    <mergeCell ref="A45:R45"/>
    <mergeCell ref="N46:N47"/>
    <mergeCell ref="O46:O47"/>
    <mergeCell ref="P46:P47"/>
    <mergeCell ref="Q46:Q47"/>
    <mergeCell ref="R46:R47"/>
  </mergeCells>
  <printOptions horizontalCentered="1"/>
  <pageMargins left="0.19685039370078741" right="0.19685039370078741" top="0.15748031496062992" bottom="0.19685039370078741" header="0.15748031496062992" footer="0.15748031496062992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</vt:lpstr>
      <vt:lpstr>'2021'!Заголовки_для_печати</vt:lpstr>
      <vt:lpstr>'2021'!Область_печати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Ефимова</dc:creator>
  <cp:lastModifiedBy>Архипова Елена Иннакентьевна</cp:lastModifiedBy>
  <cp:lastPrinted>2021-07-29T06:44:10Z</cp:lastPrinted>
  <dcterms:created xsi:type="dcterms:W3CDTF">2016-01-25T06:36:40Z</dcterms:created>
  <dcterms:modified xsi:type="dcterms:W3CDTF">2021-08-02T06:31:52Z</dcterms:modified>
</cp:coreProperties>
</file>