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5265" windowWidth="15180" windowHeight="1170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  <definedName name="_xlnm.Print_Area" localSheetId="0">Лист1!$A$1:$BB$104</definedName>
  </definedNames>
  <calcPr calcId="145621"/>
</workbook>
</file>

<file path=xl/calcChain.xml><?xml version="1.0" encoding="utf-8"?>
<calcChain xmlns="http://schemas.openxmlformats.org/spreadsheetml/2006/main">
  <c r="AO71" i="1" l="1"/>
  <c r="AP71" i="1"/>
  <c r="AQ71" i="1"/>
  <c r="AR71" i="1"/>
  <c r="AS71" i="1"/>
  <c r="AT71" i="1"/>
  <c r="AU71" i="1"/>
  <c r="AV71" i="1"/>
  <c r="AW71" i="1"/>
  <c r="AX71" i="1"/>
  <c r="AY71" i="1"/>
  <c r="AZ71" i="1"/>
  <c r="BA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E103" i="1" l="1"/>
  <c r="E98" i="1"/>
  <c r="E100" i="1" l="1"/>
  <c r="E86" i="1"/>
  <c r="E83" i="1"/>
  <c r="E73" i="1"/>
  <c r="E54" i="1" l="1"/>
  <c r="E33" i="1"/>
  <c r="AN68" i="1" l="1"/>
  <c r="AN60" i="1" l="1"/>
  <c r="AN48" i="1"/>
  <c r="X48" i="1"/>
  <c r="X33" i="1"/>
  <c r="X68" i="1" l="1"/>
  <c r="X63" i="1"/>
  <c r="E68" i="1"/>
  <c r="E60" i="1"/>
  <c r="X83" i="1"/>
  <c r="E64" i="1"/>
  <c r="E28" i="1" l="1"/>
  <c r="E48" i="1"/>
  <c r="E78" i="1"/>
  <c r="E27" i="1" l="1"/>
  <c r="E15" i="1"/>
  <c r="X15" i="1"/>
  <c r="E82" i="1" l="1"/>
  <c r="E69" i="1"/>
  <c r="E37" i="1"/>
  <c r="E74" i="1"/>
  <c r="AN37" i="1"/>
  <c r="X37" i="1"/>
  <c r="AN93" i="1"/>
  <c r="X93" i="1"/>
  <c r="E93" i="1"/>
  <c r="AM63" i="1" l="1"/>
  <c r="AM35" i="1" l="1"/>
  <c r="W35" i="1"/>
  <c r="D35" i="1"/>
  <c r="D75" i="1"/>
  <c r="AM57" i="1" l="1"/>
  <c r="W57" i="1"/>
  <c r="D57" i="1"/>
  <c r="W63" i="1"/>
  <c r="D63" i="1"/>
  <c r="AM60" i="1"/>
  <c r="W19" i="1" l="1"/>
  <c r="W33" i="1"/>
  <c r="AM33" i="1"/>
  <c r="D85" i="1"/>
  <c r="D84" i="1" s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6" i="1"/>
  <c r="AL86" i="1"/>
  <c r="V86" i="1"/>
  <c r="BB85" i="1"/>
  <c r="AL85" i="1"/>
  <c r="V85" i="1"/>
  <c r="D64" i="1"/>
  <c r="BB84" i="1" l="1"/>
  <c r="AL84" i="1"/>
  <c r="V84" i="1"/>
  <c r="AM46" i="1"/>
  <c r="D46" i="1"/>
  <c r="AM27" i="1"/>
  <c r="W27" i="1"/>
  <c r="D27" i="1"/>
  <c r="E79" i="1" l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D79" i="1"/>
  <c r="BB82" i="1"/>
  <c r="V82" i="1"/>
  <c r="BB81" i="1"/>
  <c r="AL81" i="1"/>
  <c r="V81" i="1"/>
  <c r="BB80" i="1"/>
  <c r="AL80" i="1"/>
  <c r="V80" i="1"/>
  <c r="AL79" i="1" l="1"/>
  <c r="BB79" i="1"/>
  <c r="V79" i="1"/>
  <c r="G96" i="1" l="1"/>
  <c r="G50" i="1"/>
  <c r="H61" i="1" l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X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E61" i="1"/>
  <c r="G61" i="1"/>
  <c r="D61" i="1"/>
  <c r="F61" i="1" l="1"/>
  <c r="Y61" i="1"/>
  <c r="AN67" i="1" l="1"/>
  <c r="X67" i="1"/>
  <c r="BB66" i="1"/>
  <c r="BB64" i="1"/>
  <c r="BB63" i="1"/>
  <c r="BB62" i="1"/>
  <c r="BB60" i="1"/>
  <c r="BB59" i="1"/>
  <c r="AL66" i="1"/>
  <c r="AL64" i="1"/>
  <c r="AL62" i="1"/>
  <c r="AL60" i="1"/>
  <c r="AL59" i="1"/>
  <c r="BB61" i="1" l="1"/>
  <c r="BB58" i="1"/>
  <c r="AL58" i="1"/>
  <c r="V54" i="1" l="1"/>
  <c r="D50" i="1" l="1"/>
  <c r="BB92" i="1"/>
  <c r="AL92" i="1"/>
  <c r="V92" i="1"/>
  <c r="X50" i="1" l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F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W61" i="1" l="1"/>
  <c r="AL63" i="1"/>
  <c r="AL61" i="1" s="1"/>
  <c r="W50" i="1" l="1"/>
  <c r="AL57" i="1"/>
  <c r="V37" i="1" l="1"/>
  <c r="V38" i="1"/>
  <c r="V39" i="1"/>
  <c r="V40" i="1"/>
  <c r="V41" i="1"/>
  <c r="V44" i="1"/>
  <c r="V46" i="1"/>
  <c r="V47" i="1"/>
  <c r="V48" i="1"/>
  <c r="V64" i="1" l="1"/>
  <c r="K71" i="1" l="1"/>
  <c r="I101" i="1" l="1"/>
  <c r="I96" i="1"/>
  <c r="I89" i="1"/>
  <c r="I71" i="1"/>
  <c r="I67" i="1"/>
  <c r="I65" i="1"/>
  <c r="I58" i="1"/>
  <c r="I45" i="1"/>
  <c r="I42" i="1"/>
  <c r="I36" i="1"/>
  <c r="I25" i="1"/>
  <c r="I22" i="1"/>
  <c r="I14" i="1"/>
  <c r="I18" i="1" l="1"/>
  <c r="I31" i="1"/>
  <c r="I56" i="1"/>
  <c r="I104" i="1" l="1"/>
  <c r="Z83" i="1"/>
  <c r="AL69" i="1" l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AM50" i="1"/>
  <c r="BB54" i="1"/>
  <c r="BB53" i="1"/>
  <c r="BB52" i="1"/>
  <c r="BB51" i="1"/>
  <c r="AL54" i="1"/>
  <c r="AL53" i="1"/>
  <c r="AL52" i="1"/>
  <c r="AL51" i="1"/>
  <c r="AL50" i="1" l="1"/>
  <c r="BB50" i="1"/>
  <c r="E71" i="1" l="1"/>
  <c r="F71" i="1"/>
  <c r="G71" i="1"/>
  <c r="H71" i="1"/>
  <c r="J71" i="1"/>
  <c r="L71" i="1"/>
  <c r="M71" i="1"/>
  <c r="N71" i="1"/>
  <c r="O71" i="1"/>
  <c r="P71" i="1"/>
  <c r="Q71" i="1"/>
  <c r="R71" i="1"/>
  <c r="S71" i="1"/>
  <c r="T71" i="1"/>
  <c r="U71" i="1"/>
  <c r="W71" i="1"/>
  <c r="X71" i="1"/>
  <c r="AM71" i="1"/>
  <c r="AN71" i="1"/>
  <c r="D71" i="1"/>
  <c r="V66" i="1" l="1"/>
  <c r="V65" i="1" s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U65" i="1"/>
  <c r="T65" i="1"/>
  <c r="S65" i="1"/>
  <c r="R65" i="1"/>
  <c r="Q65" i="1"/>
  <c r="P65" i="1"/>
  <c r="O65" i="1"/>
  <c r="N65" i="1"/>
  <c r="M65" i="1"/>
  <c r="L65" i="1"/>
  <c r="K65" i="1"/>
  <c r="J65" i="1"/>
  <c r="H65" i="1"/>
  <c r="G65" i="1"/>
  <c r="F65" i="1"/>
  <c r="E65" i="1"/>
  <c r="D65" i="1"/>
  <c r="BB23" i="1"/>
  <c r="AL23" i="1"/>
  <c r="BB41" i="1"/>
  <c r="BB40" i="1"/>
  <c r="BB39" i="1"/>
  <c r="BB38" i="1"/>
  <c r="BB37" i="1"/>
  <c r="AL41" i="1"/>
  <c r="AL40" i="1"/>
  <c r="AL39" i="1"/>
  <c r="AL38" i="1"/>
  <c r="AL37" i="1"/>
  <c r="E36" i="1"/>
  <c r="F36" i="1"/>
  <c r="G36" i="1"/>
  <c r="H36" i="1"/>
  <c r="J36" i="1"/>
  <c r="K36" i="1"/>
  <c r="L36" i="1"/>
  <c r="M36" i="1"/>
  <c r="N36" i="1"/>
  <c r="O36" i="1"/>
  <c r="P36" i="1"/>
  <c r="Q36" i="1"/>
  <c r="R36" i="1"/>
  <c r="S36" i="1"/>
  <c r="T36" i="1"/>
  <c r="U36" i="1"/>
  <c r="V24" i="1"/>
  <c r="V23" i="1"/>
  <c r="E22" i="1"/>
  <c r="F22" i="1"/>
  <c r="G22" i="1"/>
  <c r="H22" i="1"/>
  <c r="J22" i="1"/>
  <c r="K22" i="1"/>
  <c r="L22" i="1"/>
  <c r="M22" i="1"/>
  <c r="N22" i="1"/>
  <c r="O22" i="1"/>
  <c r="P22" i="1"/>
  <c r="Q22" i="1"/>
  <c r="R22" i="1"/>
  <c r="S22" i="1"/>
  <c r="T22" i="1"/>
  <c r="U22" i="1"/>
  <c r="D101" i="1"/>
  <c r="BB65" i="1" l="1"/>
  <c r="AL65" i="1"/>
  <c r="V22" i="1"/>
  <c r="V36" i="1"/>
  <c r="AL44" i="1"/>
  <c r="AL43" i="1"/>
  <c r="AA101" i="1" l="1"/>
  <c r="AB101" i="1"/>
  <c r="V52" i="1" l="1"/>
  <c r="V53" i="1" l="1"/>
  <c r="BB24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D22" i="1"/>
  <c r="N31" i="1"/>
  <c r="E31" i="1"/>
  <c r="F31" i="1"/>
  <c r="G31" i="1"/>
  <c r="J31" i="1"/>
  <c r="K31" i="1"/>
  <c r="O31" i="1"/>
  <c r="P31" i="1"/>
  <c r="Q31" i="1"/>
  <c r="R31" i="1"/>
  <c r="S31" i="1"/>
  <c r="T31" i="1"/>
  <c r="U31" i="1"/>
  <c r="X31" i="1"/>
  <c r="Y31" i="1"/>
  <c r="AA31" i="1"/>
  <c r="AB31" i="1"/>
  <c r="AC31" i="1"/>
  <c r="AD31" i="1"/>
  <c r="AE31" i="1"/>
  <c r="AF31" i="1"/>
  <c r="AG31" i="1"/>
  <c r="AH31" i="1"/>
  <c r="AI31" i="1"/>
  <c r="AJ31" i="1"/>
  <c r="AK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4" i="1"/>
  <c r="AL34" i="1"/>
  <c r="E18" i="1"/>
  <c r="F18" i="1"/>
  <c r="H18" i="1"/>
  <c r="J18" i="1"/>
  <c r="K18" i="1"/>
  <c r="N18" i="1"/>
  <c r="O18" i="1"/>
  <c r="P18" i="1"/>
  <c r="Q18" i="1"/>
  <c r="R18" i="1"/>
  <c r="S18" i="1"/>
  <c r="T18" i="1"/>
  <c r="U18" i="1"/>
  <c r="X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21" i="1"/>
  <c r="AL21" i="1"/>
  <c r="V21" i="1"/>
  <c r="E14" i="1"/>
  <c r="F14" i="1"/>
  <c r="G14" i="1"/>
  <c r="H14" i="1"/>
  <c r="J14" i="1"/>
  <c r="K14" i="1"/>
  <c r="L14" i="1"/>
  <c r="N14" i="1"/>
  <c r="O14" i="1"/>
  <c r="P14" i="1"/>
  <c r="Q14" i="1"/>
  <c r="R14" i="1"/>
  <c r="S14" i="1"/>
  <c r="T14" i="1"/>
  <c r="U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7" i="1"/>
  <c r="AL17" i="1"/>
  <c r="V17" i="1"/>
  <c r="BB22" i="1" l="1"/>
  <c r="V34" i="1"/>
  <c r="AL22" i="1"/>
  <c r="M14" i="1" l="1"/>
  <c r="M60" i="1" l="1"/>
  <c r="V51" i="1" l="1"/>
  <c r="V50" i="1" s="1"/>
  <c r="E50" i="1"/>
  <c r="M18" i="1" l="1"/>
  <c r="AE101" i="1" l="1"/>
  <c r="AE96" i="1"/>
  <c r="AE89" i="1"/>
  <c r="AE67" i="1"/>
  <c r="AE58" i="1"/>
  <c r="AE45" i="1"/>
  <c r="AE42" i="1"/>
  <c r="AE36" i="1"/>
  <c r="AE25" i="1"/>
  <c r="AE56" i="1" l="1"/>
  <c r="AE104" i="1" s="1"/>
  <c r="M31" i="1" l="1"/>
  <c r="L31" i="1" l="1"/>
  <c r="L18" i="1"/>
  <c r="AY101" i="1" l="1"/>
  <c r="AX101" i="1"/>
  <c r="AW101" i="1"/>
  <c r="AV101" i="1"/>
  <c r="AU101" i="1"/>
  <c r="AT101" i="1"/>
  <c r="AY96" i="1"/>
  <c r="AX96" i="1"/>
  <c r="AW96" i="1"/>
  <c r="AV96" i="1"/>
  <c r="AU96" i="1"/>
  <c r="AT96" i="1"/>
  <c r="AY89" i="1"/>
  <c r="AX89" i="1"/>
  <c r="AW89" i="1"/>
  <c r="AV89" i="1"/>
  <c r="AU89" i="1"/>
  <c r="AT89" i="1"/>
  <c r="AY67" i="1"/>
  <c r="AX67" i="1"/>
  <c r="AW67" i="1"/>
  <c r="AV67" i="1"/>
  <c r="AU67" i="1"/>
  <c r="AT67" i="1"/>
  <c r="AY58" i="1"/>
  <c r="AX58" i="1"/>
  <c r="AW58" i="1"/>
  <c r="AV58" i="1"/>
  <c r="AU58" i="1"/>
  <c r="AT58" i="1"/>
  <c r="AY45" i="1"/>
  <c r="AX45" i="1"/>
  <c r="AW45" i="1"/>
  <c r="AV45" i="1"/>
  <c r="AU45" i="1"/>
  <c r="AT45" i="1"/>
  <c r="AY42" i="1"/>
  <c r="AX42" i="1"/>
  <c r="AW42" i="1"/>
  <c r="AV42" i="1"/>
  <c r="AU42" i="1"/>
  <c r="AT42" i="1"/>
  <c r="AY36" i="1"/>
  <c r="AX36" i="1"/>
  <c r="AW36" i="1"/>
  <c r="AV36" i="1"/>
  <c r="AU36" i="1"/>
  <c r="AT36" i="1"/>
  <c r="AY25" i="1"/>
  <c r="AX25" i="1"/>
  <c r="AW25" i="1"/>
  <c r="AV25" i="1"/>
  <c r="AU25" i="1"/>
  <c r="AT25" i="1"/>
  <c r="AI101" i="1"/>
  <c r="AH101" i="1"/>
  <c r="AG101" i="1"/>
  <c r="AF101" i="1"/>
  <c r="AD101" i="1"/>
  <c r="AI96" i="1"/>
  <c r="AH96" i="1"/>
  <c r="AG96" i="1"/>
  <c r="AF96" i="1"/>
  <c r="AD96" i="1"/>
  <c r="AI89" i="1"/>
  <c r="AH89" i="1"/>
  <c r="AG89" i="1"/>
  <c r="AF89" i="1"/>
  <c r="AD89" i="1"/>
  <c r="AI67" i="1"/>
  <c r="AH67" i="1"/>
  <c r="AG67" i="1"/>
  <c r="AF67" i="1"/>
  <c r="AD67" i="1"/>
  <c r="AI58" i="1"/>
  <c r="AH58" i="1"/>
  <c r="AG58" i="1"/>
  <c r="AF58" i="1"/>
  <c r="AD58" i="1"/>
  <c r="AI45" i="1"/>
  <c r="AH45" i="1"/>
  <c r="AG45" i="1"/>
  <c r="AF45" i="1"/>
  <c r="AD45" i="1"/>
  <c r="AI42" i="1"/>
  <c r="AH42" i="1"/>
  <c r="AG42" i="1"/>
  <c r="AF42" i="1"/>
  <c r="AD42" i="1"/>
  <c r="AI36" i="1"/>
  <c r="AH36" i="1"/>
  <c r="AG36" i="1"/>
  <c r="AF36" i="1"/>
  <c r="AD36" i="1"/>
  <c r="AI25" i="1"/>
  <c r="AH25" i="1"/>
  <c r="AG25" i="1"/>
  <c r="AF25" i="1"/>
  <c r="AD25" i="1"/>
  <c r="P101" i="1"/>
  <c r="O101" i="1"/>
  <c r="P96" i="1"/>
  <c r="O96" i="1"/>
  <c r="P89" i="1"/>
  <c r="O89" i="1"/>
  <c r="P67" i="1"/>
  <c r="O67" i="1"/>
  <c r="P58" i="1"/>
  <c r="O58" i="1"/>
  <c r="P45" i="1"/>
  <c r="O45" i="1"/>
  <c r="P42" i="1"/>
  <c r="O42" i="1"/>
  <c r="P25" i="1"/>
  <c r="O25" i="1"/>
  <c r="T101" i="1"/>
  <c r="S101" i="1"/>
  <c r="R101" i="1"/>
  <c r="Q101" i="1"/>
  <c r="N101" i="1"/>
  <c r="M101" i="1"/>
  <c r="T96" i="1"/>
  <c r="S96" i="1"/>
  <c r="R96" i="1"/>
  <c r="Q96" i="1"/>
  <c r="N96" i="1"/>
  <c r="M96" i="1"/>
  <c r="T89" i="1"/>
  <c r="S89" i="1"/>
  <c r="R89" i="1"/>
  <c r="Q89" i="1"/>
  <c r="N89" i="1"/>
  <c r="M89" i="1"/>
  <c r="T67" i="1"/>
  <c r="S67" i="1"/>
  <c r="R67" i="1"/>
  <c r="Q67" i="1"/>
  <c r="N67" i="1"/>
  <c r="M67" i="1"/>
  <c r="T58" i="1"/>
  <c r="S58" i="1"/>
  <c r="R58" i="1"/>
  <c r="Q58" i="1"/>
  <c r="N58" i="1"/>
  <c r="M58" i="1"/>
  <c r="T45" i="1"/>
  <c r="S45" i="1"/>
  <c r="R45" i="1"/>
  <c r="Q45" i="1"/>
  <c r="N45" i="1"/>
  <c r="M45" i="1"/>
  <c r="T42" i="1"/>
  <c r="S42" i="1"/>
  <c r="R42" i="1"/>
  <c r="Q42" i="1"/>
  <c r="N42" i="1"/>
  <c r="M42" i="1"/>
  <c r="T25" i="1"/>
  <c r="S25" i="1"/>
  <c r="R25" i="1"/>
  <c r="Q25" i="1"/>
  <c r="N25" i="1"/>
  <c r="M25" i="1"/>
  <c r="M56" i="1" l="1"/>
  <c r="M104" i="1" s="1"/>
  <c r="S56" i="1"/>
  <c r="S104" i="1" s="1"/>
  <c r="AV56" i="1"/>
  <c r="AV104" i="1" s="1"/>
  <c r="R56" i="1"/>
  <c r="R104" i="1" s="1"/>
  <c r="P56" i="1"/>
  <c r="P104" i="1" s="1"/>
  <c r="AH56" i="1"/>
  <c r="AH104" i="1" s="1"/>
  <c r="AG56" i="1"/>
  <c r="AG104" i="1" s="1"/>
  <c r="AU56" i="1"/>
  <c r="AU104" i="1" s="1"/>
  <c r="AY56" i="1"/>
  <c r="AY104" i="1" s="1"/>
  <c r="N56" i="1"/>
  <c r="N104" i="1" s="1"/>
  <c r="T56" i="1"/>
  <c r="T104" i="1" s="1"/>
  <c r="AD56" i="1"/>
  <c r="AD104" i="1" s="1"/>
  <c r="AI56" i="1"/>
  <c r="AI104" i="1" s="1"/>
  <c r="AW56" i="1"/>
  <c r="AW104" i="1" s="1"/>
  <c r="Q56" i="1"/>
  <c r="Q104" i="1" s="1"/>
  <c r="O56" i="1"/>
  <c r="O104" i="1" s="1"/>
  <c r="AF56" i="1"/>
  <c r="AF104" i="1" s="1"/>
  <c r="AT56" i="1"/>
  <c r="AT104" i="1" s="1"/>
  <c r="AX56" i="1"/>
  <c r="AX104" i="1" s="1"/>
  <c r="AL103" i="1"/>
  <c r="AL102" i="1"/>
  <c r="AL101" i="1" l="1"/>
  <c r="AL97" i="1"/>
  <c r="AL98" i="1"/>
  <c r="AL99" i="1"/>
  <c r="AL100" i="1"/>
  <c r="AL96" i="1" l="1"/>
  <c r="AQ101" i="1" l="1"/>
  <c r="AR101" i="1"/>
  <c r="AS101" i="1"/>
  <c r="AZ101" i="1"/>
  <c r="BA101" i="1"/>
  <c r="AQ96" i="1"/>
  <c r="AR96" i="1"/>
  <c r="AS96" i="1"/>
  <c r="AZ96" i="1"/>
  <c r="BA96" i="1"/>
  <c r="AQ89" i="1"/>
  <c r="AR89" i="1"/>
  <c r="AS89" i="1"/>
  <c r="AZ89" i="1"/>
  <c r="BA89" i="1"/>
  <c r="AQ67" i="1"/>
  <c r="AR67" i="1"/>
  <c r="AS67" i="1"/>
  <c r="AZ67" i="1"/>
  <c r="BA67" i="1"/>
  <c r="AQ58" i="1"/>
  <c r="AR58" i="1"/>
  <c r="AS58" i="1"/>
  <c r="AZ58" i="1"/>
  <c r="BA58" i="1"/>
  <c r="AQ45" i="1"/>
  <c r="AR45" i="1"/>
  <c r="AS45" i="1"/>
  <c r="AZ45" i="1"/>
  <c r="BA45" i="1"/>
  <c r="AQ42" i="1"/>
  <c r="AR42" i="1"/>
  <c r="AS42" i="1"/>
  <c r="AZ42" i="1"/>
  <c r="BA42" i="1"/>
  <c r="AQ36" i="1"/>
  <c r="AR36" i="1"/>
  <c r="AS36" i="1"/>
  <c r="AZ36" i="1"/>
  <c r="BA36" i="1"/>
  <c r="AQ25" i="1"/>
  <c r="AR25" i="1"/>
  <c r="AS25" i="1"/>
  <c r="AZ25" i="1"/>
  <c r="BA25" i="1"/>
  <c r="AC101" i="1"/>
  <c r="AJ101" i="1"/>
  <c r="AK101" i="1"/>
  <c r="AA96" i="1"/>
  <c r="AB96" i="1"/>
  <c r="AC96" i="1"/>
  <c r="AJ96" i="1"/>
  <c r="AK96" i="1"/>
  <c r="AA89" i="1"/>
  <c r="AB89" i="1"/>
  <c r="AC89" i="1"/>
  <c r="AJ89" i="1"/>
  <c r="AK89" i="1"/>
  <c r="AA67" i="1"/>
  <c r="AB67" i="1"/>
  <c r="AC67" i="1"/>
  <c r="AJ67" i="1"/>
  <c r="AK67" i="1"/>
  <c r="AA58" i="1"/>
  <c r="AB58" i="1"/>
  <c r="AC58" i="1"/>
  <c r="AJ58" i="1"/>
  <c r="AK58" i="1"/>
  <c r="AA45" i="1"/>
  <c r="AB45" i="1"/>
  <c r="AC45" i="1"/>
  <c r="AJ45" i="1"/>
  <c r="AK45" i="1"/>
  <c r="AA42" i="1"/>
  <c r="AB42" i="1"/>
  <c r="AC42" i="1"/>
  <c r="AJ42" i="1"/>
  <c r="AK42" i="1"/>
  <c r="AA36" i="1"/>
  <c r="AB36" i="1"/>
  <c r="AC36" i="1"/>
  <c r="AJ36" i="1"/>
  <c r="AK36" i="1"/>
  <c r="AA25" i="1"/>
  <c r="AB25" i="1"/>
  <c r="AC25" i="1"/>
  <c r="AJ25" i="1"/>
  <c r="AK25" i="1"/>
  <c r="J101" i="1"/>
  <c r="K101" i="1"/>
  <c r="L101" i="1"/>
  <c r="U101" i="1"/>
  <c r="J96" i="1"/>
  <c r="K96" i="1"/>
  <c r="L96" i="1"/>
  <c r="U96" i="1"/>
  <c r="J89" i="1"/>
  <c r="K89" i="1"/>
  <c r="L89" i="1"/>
  <c r="U89" i="1"/>
  <c r="J67" i="1"/>
  <c r="K67" i="1"/>
  <c r="L67" i="1"/>
  <c r="U67" i="1"/>
  <c r="J58" i="1"/>
  <c r="K58" i="1"/>
  <c r="L58" i="1"/>
  <c r="U58" i="1"/>
  <c r="J45" i="1"/>
  <c r="K45" i="1"/>
  <c r="L45" i="1"/>
  <c r="U45" i="1"/>
  <c r="J42" i="1"/>
  <c r="K42" i="1"/>
  <c r="L42" i="1"/>
  <c r="U42" i="1"/>
  <c r="J25" i="1"/>
  <c r="K25" i="1"/>
  <c r="L25" i="1"/>
  <c r="U25" i="1"/>
  <c r="J56" i="1" l="1"/>
  <c r="J104" i="1" s="1"/>
  <c r="AB56" i="1"/>
  <c r="AB104" i="1" s="1"/>
  <c r="L56" i="1"/>
  <c r="L104" i="1" s="1"/>
  <c r="AJ56" i="1"/>
  <c r="AJ104" i="1" s="1"/>
  <c r="AR56" i="1"/>
  <c r="AR104" i="1" s="1"/>
  <c r="K56" i="1"/>
  <c r="K104" i="1" s="1"/>
  <c r="AC56" i="1"/>
  <c r="AC104" i="1" s="1"/>
  <c r="BA56" i="1"/>
  <c r="BA104" i="1" s="1"/>
  <c r="AQ56" i="1"/>
  <c r="AQ104" i="1" s="1"/>
  <c r="AZ56" i="1"/>
  <c r="AZ104" i="1" s="1"/>
  <c r="U56" i="1"/>
  <c r="U104" i="1" s="1"/>
  <c r="AK56" i="1"/>
  <c r="AK104" i="1" s="1"/>
  <c r="AA56" i="1"/>
  <c r="AA104" i="1" s="1"/>
  <c r="AS56" i="1"/>
  <c r="AS104" i="1" s="1"/>
  <c r="BB103" i="1" l="1"/>
  <c r="BB102" i="1"/>
  <c r="BB100" i="1"/>
  <c r="BB99" i="1"/>
  <c r="BB98" i="1"/>
  <c r="BB97" i="1"/>
  <c r="BB94" i="1"/>
  <c r="BB93" i="1"/>
  <c r="BB91" i="1"/>
  <c r="BB90" i="1"/>
  <c r="BB87" i="1"/>
  <c r="BB88" i="1"/>
  <c r="BB70" i="1"/>
  <c r="BB69" i="1"/>
  <c r="BB68" i="1"/>
  <c r="BB67" i="1" s="1"/>
  <c r="BB57" i="1"/>
  <c r="BB55" i="1"/>
  <c r="BB47" i="1"/>
  <c r="BB43" i="1"/>
  <c r="BB35" i="1"/>
  <c r="BB33" i="1"/>
  <c r="BB32" i="1"/>
  <c r="BB30" i="1"/>
  <c r="BB29" i="1"/>
  <c r="BB28" i="1"/>
  <c r="BB27" i="1"/>
  <c r="BB26" i="1"/>
  <c r="BB19" i="1"/>
  <c r="BB16" i="1"/>
  <c r="AL91" i="1"/>
  <c r="AL90" i="1"/>
  <c r="AL87" i="1"/>
  <c r="AL88" i="1"/>
  <c r="AL70" i="1"/>
  <c r="AL55" i="1"/>
  <c r="AL47" i="1"/>
  <c r="AL30" i="1"/>
  <c r="AL29" i="1"/>
  <c r="AL28" i="1"/>
  <c r="AL27" i="1"/>
  <c r="AL26" i="1"/>
  <c r="AL16" i="1"/>
  <c r="BB31" i="1" l="1"/>
  <c r="V102" i="1"/>
  <c r="V98" i="1"/>
  <c r="V97" i="1"/>
  <c r="V91" i="1"/>
  <c r="V72" i="1"/>
  <c r="V62" i="1"/>
  <c r="V59" i="1"/>
  <c r="V43" i="1"/>
  <c r="V30" i="1"/>
  <c r="V29" i="1"/>
  <c r="V26" i="1"/>
  <c r="V16" i="1"/>
  <c r="AP101" i="1" l="1"/>
  <c r="Z101" i="1"/>
  <c r="H101" i="1"/>
  <c r="AP96" i="1"/>
  <c r="Z96" i="1"/>
  <c r="H96" i="1"/>
  <c r="AP89" i="1"/>
  <c r="Z89" i="1"/>
  <c r="H89" i="1"/>
  <c r="AP67" i="1"/>
  <c r="Z67" i="1"/>
  <c r="H67" i="1"/>
  <c r="AP58" i="1"/>
  <c r="Z58" i="1"/>
  <c r="H58" i="1"/>
  <c r="H45" i="1"/>
  <c r="Z45" i="1"/>
  <c r="AP45" i="1"/>
  <c r="AP42" i="1"/>
  <c r="Z42" i="1"/>
  <c r="H42" i="1"/>
  <c r="Z36" i="1"/>
  <c r="AP36" i="1"/>
  <c r="AP25" i="1"/>
  <c r="Z25" i="1"/>
  <c r="H25" i="1"/>
  <c r="H56" i="1" l="1"/>
  <c r="Z56" i="1"/>
  <c r="AP56" i="1"/>
  <c r="AP104" i="1" s="1"/>
  <c r="Z31" i="1"/>
  <c r="Z104" i="1" l="1"/>
  <c r="H31" i="1"/>
  <c r="H104" i="1" s="1"/>
  <c r="AL19" i="1" l="1"/>
  <c r="Y18" i="1"/>
  <c r="V20" i="1" l="1"/>
  <c r="G18" i="1"/>
  <c r="E101" i="1"/>
  <c r="F101" i="1"/>
  <c r="G101" i="1"/>
  <c r="W101" i="1"/>
  <c r="X101" i="1"/>
  <c r="Y101" i="1"/>
  <c r="AM101" i="1"/>
  <c r="AN101" i="1"/>
  <c r="AO101" i="1"/>
  <c r="E89" i="1"/>
  <c r="F89" i="1"/>
  <c r="G89" i="1"/>
  <c r="X89" i="1"/>
  <c r="Y89" i="1"/>
  <c r="AM89" i="1"/>
  <c r="AN89" i="1"/>
  <c r="AO89" i="1"/>
  <c r="BB89" i="1"/>
  <c r="E67" i="1"/>
  <c r="F67" i="1"/>
  <c r="G67" i="1"/>
  <c r="Y67" i="1"/>
  <c r="AM67" i="1"/>
  <c r="AO67" i="1"/>
  <c r="X58" i="1"/>
  <c r="Y58" i="1"/>
  <c r="AM58" i="1"/>
  <c r="AN58" i="1"/>
  <c r="AO58" i="1"/>
  <c r="E58" i="1"/>
  <c r="F58" i="1"/>
  <c r="G58" i="1"/>
  <c r="E42" i="1"/>
  <c r="F42" i="1"/>
  <c r="G42" i="1"/>
  <c r="X42" i="1"/>
  <c r="Y42" i="1"/>
  <c r="AN42" i="1"/>
  <c r="AO42" i="1"/>
  <c r="X36" i="1"/>
  <c r="Y36" i="1"/>
  <c r="AM36" i="1"/>
  <c r="AN36" i="1"/>
  <c r="AO36" i="1"/>
  <c r="BB36" i="1"/>
  <c r="W25" i="1"/>
  <c r="X25" i="1"/>
  <c r="Y25" i="1"/>
  <c r="AL25" i="1"/>
  <c r="AM25" i="1"/>
  <c r="AN25" i="1"/>
  <c r="AO25" i="1"/>
  <c r="BB25" i="1"/>
  <c r="E25" i="1"/>
  <c r="F25" i="1"/>
  <c r="G25" i="1"/>
  <c r="G56" i="1" l="1"/>
  <c r="Y56" i="1"/>
  <c r="AO56" i="1"/>
  <c r="X56" i="1"/>
  <c r="F56" i="1"/>
  <c r="AN56" i="1"/>
  <c r="E56" i="1"/>
  <c r="AM56" i="1"/>
  <c r="V42" i="1"/>
  <c r="BB56" i="1" l="1"/>
  <c r="D42" i="1"/>
  <c r="BB44" i="1"/>
  <c r="BB42" i="1" s="1"/>
  <c r="AM42" i="1"/>
  <c r="AL42" i="1"/>
  <c r="W42" i="1"/>
  <c r="E45" i="1"/>
  <c r="F45" i="1"/>
  <c r="G45" i="1"/>
  <c r="X45" i="1"/>
  <c r="Y45" i="1"/>
  <c r="AN45" i="1"/>
  <c r="AO45" i="1"/>
  <c r="E96" i="1"/>
  <c r="F96" i="1"/>
  <c r="W96" i="1"/>
  <c r="X96" i="1"/>
  <c r="Y96" i="1"/>
  <c r="AM96" i="1"/>
  <c r="AN96" i="1"/>
  <c r="AO96" i="1"/>
  <c r="BB96" i="1"/>
  <c r="F104" i="1" l="1"/>
  <c r="G104" i="1"/>
  <c r="E104" i="1"/>
  <c r="AO104" i="1"/>
  <c r="Y104" i="1"/>
  <c r="X104" i="1"/>
  <c r="AN104" i="1"/>
  <c r="BB78" i="1"/>
  <c r="BB77" i="1"/>
  <c r="BB76" i="1"/>
  <c r="BB75" i="1"/>
  <c r="BB74" i="1"/>
  <c r="BB101" i="1"/>
  <c r="BB72" i="1"/>
  <c r="BB49" i="1"/>
  <c r="BB48" i="1"/>
  <c r="AM18" i="1"/>
  <c r="AM14" i="1"/>
  <c r="BB95" i="1"/>
  <c r="BB83" i="1"/>
  <c r="BB15" i="1" l="1"/>
  <c r="BB14" i="1" s="1"/>
  <c r="BB46" i="1"/>
  <c r="BB45" i="1" s="1"/>
  <c r="AM45" i="1"/>
  <c r="AM104" i="1" s="1"/>
  <c r="BB20" i="1"/>
  <c r="BB18" i="1" s="1"/>
  <c r="BB73" i="1"/>
  <c r="BB71" i="1" s="1"/>
  <c r="AL94" i="1"/>
  <c r="AL77" i="1"/>
  <c r="AL76" i="1"/>
  <c r="AL75" i="1"/>
  <c r="AL74" i="1"/>
  <c r="AL72" i="1"/>
  <c r="AL49" i="1"/>
  <c r="AL48" i="1"/>
  <c r="W18" i="1"/>
  <c r="W14" i="1"/>
  <c r="AL95" i="1"/>
  <c r="AL83" i="1"/>
  <c r="AL35" i="1"/>
  <c r="AL33" i="1"/>
  <c r="V60" i="1"/>
  <c r="V58" i="1" s="1"/>
  <c r="BB104" i="1" l="1"/>
  <c r="W31" i="1"/>
  <c r="AL15" i="1"/>
  <c r="AL14" i="1" s="1"/>
  <c r="AL36" i="1"/>
  <c r="W36" i="1"/>
  <c r="AL68" i="1"/>
  <c r="AL67" i="1" s="1"/>
  <c r="W67" i="1"/>
  <c r="AL93" i="1"/>
  <c r="AL89" i="1" s="1"/>
  <c r="W89" i="1"/>
  <c r="W58" i="1"/>
  <c r="AL32" i="1"/>
  <c r="AL31" i="1" s="1"/>
  <c r="AL20" i="1"/>
  <c r="AL18" i="1" s="1"/>
  <c r="AL73" i="1"/>
  <c r="AL71" i="1" s="1"/>
  <c r="AL46" i="1"/>
  <c r="AL45" i="1" s="1"/>
  <c r="W45" i="1"/>
  <c r="W56" i="1" l="1"/>
  <c r="W104" i="1" s="1"/>
  <c r="AL56" i="1"/>
  <c r="AL104" i="1" s="1"/>
  <c r="V103" i="1"/>
  <c r="V101" i="1" s="1"/>
  <c r="V100" i="1"/>
  <c r="V95" i="1"/>
  <c r="V94" i="1"/>
  <c r="V93" i="1"/>
  <c r="V88" i="1"/>
  <c r="V87" i="1"/>
  <c r="V83" i="1"/>
  <c r="V78" i="1"/>
  <c r="V77" i="1"/>
  <c r="V76" i="1"/>
  <c r="V75" i="1"/>
  <c r="V74" i="1"/>
  <c r="V73" i="1"/>
  <c r="V70" i="1"/>
  <c r="V69" i="1"/>
  <c r="V68" i="1"/>
  <c r="V67" i="1" s="1"/>
  <c r="V57" i="1"/>
  <c r="D58" i="1"/>
  <c r="V55" i="1"/>
  <c r="V49" i="1"/>
  <c r="V35" i="1"/>
  <c r="V33" i="1"/>
  <c r="V28" i="1"/>
  <c r="V27" i="1"/>
  <c r="V71" i="1" l="1"/>
  <c r="V19" i="1"/>
  <c r="V18" i="1" s="1"/>
  <c r="D18" i="1"/>
  <c r="V15" i="1"/>
  <c r="V14" i="1" s="1"/>
  <c r="D14" i="1"/>
  <c r="V32" i="1"/>
  <c r="V31" i="1" s="1"/>
  <c r="D31" i="1"/>
  <c r="V63" i="1"/>
  <c r="V61" i="1" s="1"/>
  <c r="D89" i="1"/>
  <c r="V90" i="1"/>
  <c r="V89" i="1" s="1"/>
  <c r="V99" i="1"/>
  <c r="V96" i="1" s="1"/>
  <c r="D96" i="1"/>
  <c r="V25" i="1"/>
  <c r="V45" i="1"/>
  <c r="D67" i="1"/>
  <c r="D36" i="1"/>
  <c r="D45" i="1"/>
  <c r="D25" i="1"/>
  <c r="V56" i="1" l="1"/>
  <c r="V104" i="1" s="1"/>
  <c r="D56" i="1"/>
  <c r="D104" i="1" s="1"/>
</calcChain>
</file>

<file path=xl/sharedStrings.xml><?xml version="1.0" encoding="utf-8"?>
<sst xmlns="http://schemas.openxmlformats.org/spreadsheetml/2006/main" count="153" uniqueCount="105">
  <si>
    <t>№ п/п</t>
  </si>
  <si>
    <t>Наименование программы</t>
  </si>
  <si>
    <t>Сумма, тыс. руб.</t>
  </si>
  <si>
    <t>Муниципальная программа «Благоустройство территории городского округа Тольятти на 2015-2024 годы»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</si>
  <si>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</si>
  <si>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</si>
  <si>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</si>
  <si>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</si>
  <si>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</si>
  <si>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</si>
  <si>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</si>
  <si>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</si>
  <si>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</si>
  <si>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</si>
  <si>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</si>
  <si>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</si>
  <si>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</si>
  <si>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</si>
  <si>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</si>
  <si>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</si>
  <si>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</si>
  <si>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</si>
  <si>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</si>
  <si>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</si>
  <si>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</si>
  <si>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</si>
  <si>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</si>
  <si>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</si>
  <si>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</si>
  <si>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</si>
  <si>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</si>
  <si>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</si>
  <si>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</si>
  <si>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</si>
  <si>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</si>
  <si>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</si>
  <si>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</si>
  <si>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</si>
  <si>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</si>
  <si>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</si>
  <si>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</si>
  <si>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</si>
  <si>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</si>
  <si>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</si>
  <si>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</si>
  <si>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</si>
  <si>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</si>
  <si>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</si>
  <si>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</si>
  <si>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</si>
  <si>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</si>
  <si>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</si>
  <si>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</si>
  <si>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</si>
  <si>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</si>
  <si>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</si>
  <si>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</si>
  <si>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</si>
  <si>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270</t>
  </si>
  <si>
    <t>220-221</t>
  </si>
  <si>
    <t>340</t>
  </si>
  <si>
    <t xml:space="preserve">к решению Думы </t>
  </si>
  <si>
    <t>от_______ № ______</t>
  </si>
  <si>
    <t>Приложение 12</t>
  </si>
  <si>
    <t>Изменения 2 чтение</t>
  </si>
  <si>
    <t>Уточнение .</t>
  </si>
  <si>
    <t>Муниципальная программа «Формирование современной городской среды на 2018-2024 годы»</t>
  </si>
  <si>
    <t>2022 год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</si>
  <si>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</si>
  <si>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</si>
  <si>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</si>
  <si>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</si>
  <si>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</si>
  <si>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2023 год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</si>
  <si>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</si>
  <si>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</si>
  <si>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</si>
  <si>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</si>
  <si>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</si>
  <si>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</si>
  <si>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</si>
  <si>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</si>
  <si>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</si>
  <si>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</si>
  <si>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городского округа Тольятти «Молодой семье - доступное жилье» на 2014-2025 годы</t>
  </si>
  <si>
    <t>221</t>
  </si>
  <si>
    <t xml:space="preserve">от .12.2021 № </t>
  </si>
  <si>
    <t>ПЕРЕЧЕНЬ МУНИЦИПАЛЬНЫХ ПРОГРАММ, ПОДЛЕЖАЩИХ ФИНАНСИРОВАНИЮ ИЗ БЮДЖЕТА ГОРОДСКОГО ОКРУГА ТОЛЬЯТТИ, НА 2022 ГОД И ПЛАНОВЫЙ ПЕРИОД 2023 И 2024 ГОДОВ</t>
  </si>
  <si>
    <t>2024 год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</si>
  <si>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</si>
  <si>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Муниципальная программа «Культура Тольятти на 2019-2023 годы»</t>
  </si>
  <si>
    <t>Муниципальная программа  «Профилактика наркомании населения городского округа Тольятти на 2019-2023 годы»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</si>
  <si>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</si>
  <si>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t>Муниципальная программа «Развитие органов местного самоуправления городского округа Тольятти на 2017-2022 годы»</t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</si>
  <si>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</si>
  <si>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</si>
  <si>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</si>
  <si>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</si>
  <si>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</si>
  <si>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</si>
  <si>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Муниципальная программа «Развитие потребительского рынка в городском округе Тольятти на 2017-2021 годы»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</si>
  <si>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</si>
  <si>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</si>
  <si>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Подпрограмма «Развитие муниципальной службы в городском округе Тольятти на 2017-2022 годы»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</si>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</sst>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6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0" fontId="7" fillId="3" borderId="0" xfId="0" applyFont="1" applyFill="1" applyAlignment="1">
      <alignment horizontal="right"/>
    </xf>
    <xf numFmtId="3" fontId="4" fillId="3" borderId="0" xfId="0" applyNumberFormat="1" applyFont="1" applyFill="1" applyBorder="1"/>
    <xf numFmtId="3" fontId="7" fillId="3" borderId="0" xfId="0" applyNumberFormat="1" applyFont="1" applyFill="1"/>
    <xf numFmtId="3" fontId="8" fillId="2" borderId="1" xfId="0" applyNumberFormat="1" applyFont="1" applyFill="1" applyBorder="1" applyAlignment="1">
      <alignment wrapText="1"/>
    </xf>
    <xf numFmtId="0" fontId="6" fillId="2" borderId="0" xfId="0" applyFont="1" applyFill="1" applyAlignment="1">
      <alignment vertical="center"/>
    </xf>
    <xf numFmtId="0" fontId="4" fillId="2" borderId="0" xfId="1" applyFont="1" applyFill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4" fillId="4" borderId="1" xfId="0" applyFont="1" applyFill="1" applyBorder="1" applyAlignment="1">
      <alignment horizontal="center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3" fontId="4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1" fillId="4" borderId="0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16" fillId="2" borderId="0" xfId="0" applyNumberFormat="1" applyFont="1" applyFill="1"/>
    <xf numFmtId="3" fontId="16" fillId="3" borderId="0" xfId="0" applyNumberFormat="1" applyFont="1" applyFill="1"/>
    <xf numFmtId="0" fontId="16" fillId="2" borderId="0" xfId="0" applyFont="1" applyFill="1"/>
    <xf numFmtId="0" fontId="16" fillId="3" borderId="0" xfId="0" applyFont="1" applyFill="1"/>
    <xf numFmtId="0" fontId="16" fillId="0" borderId="0" xfId="0" applyFont="1" applyFill="1"/>
    <xf numFmtId="3" fontId="16" fillId="0" borderId="0" xfId="0" applyNumberFormat="1" applyFont="1" applyFill="1"/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wrapText="1"/>
    </xf>
    <xf numFmtId="3" fontId="8" fillId="3" borderId="1" xfId="0" applyNumberFormat="1" applyFont="1" applyFill="1" applyBorder="1"/>
    <xf numFmtId="3" fontId="4" fillId="3" borderId="1" xfId="0" applyNumberFormat="1" applyFont="1" applyFill="1" applyBorder="1"/>
    <xf numFmtId="3" fontId="11" fillId="3" borderId="1" xfId="0" applyNumberFormat="1" applyFont="1" applyFill="1" applyBorder="1"/>
    <xf numFmtId="3" fontId="8" fillId="3" borderId="1" xfId="0" applyNumberFormat="1" applyFont="1" applyFill="1" applyBorder="1" applyAlignment="1">
      <alignment wrapText="1"/>
    </xf>
    <xf numFmtId="3" fontId="5" fillId="3" borderId="1" xfId="0" applyNumberFormat="1" applyFont="1" applyFill="1" applyBorder="1"/>
    <xf numFmtId="0" fontId="7" fillId="2" borderId="0" xfId="0" applyFont="1" applyFill="1" applyAlignment="1">
      <alignment vertical="center"/>
    </xf>
    <xf numFmtId="3" fontId="18" fillId="2" borderId="0" xfId="0" applyNumberFormat="1" applyFont="1" applyFill="1"/>
    <xf numFmtId="0" fontId="3" fillId="0" borderId="1" xfId="1" applyFont="1" applyFill="1" applyBorder="1" applyAlignment="1">
      <alignment horizontal="center" vertical="center" wrapText="1"/>
    </xf>
    <xf numFmtId="3" fontId="19" fillId="0" borderId="0" xfId="0" applyNumberFormat="1" applyFont="1" applyFill="1" applyBorder="1"/>
    <xf numFmtId="0" fontId="20" fillId="0" borderId="0" xfId="0" applyFont="1" applyFill="1" applyAlignment="1">
      <alignment horizontal="right"/>
    </xf>
    <xf numFmtId="49" fontId="6" fillId="5" borderId="1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/>
    <xf numFmtId="49" fontId="6" fillId="5" borderId="4" xfId="0" applyNumberFormat="1" applyFont="1" applyFill="1" applyBorder="1" applyAlignment="1"/>
    <xf numFmtId="49" fontId="6" fillId="5" borderId="3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right"/>
    </xf>
    <xf numFmtId="49" fontId="6" fillId="5" borderId="4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textRotation="90"/>
    </xf>
    <xf numFmtId="3" fontId="11" fillId="2" borderId="1" xfId="0" applyNumberFormat="1" applyFont="1" applyFill="1" applyBorder="1" applyAlignment="1">
      <alignment wrapText="1"/>
    </xf>
    <xf numFmtId="3" fontId="11" fillId="3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vertical="top"/>
    </xf>
    <xf numFmtId="0" fontId="4" fillId="3" borderId="0" xfId="0" applyFont="1" applyFill="1" applyAlignment="1">
      <alignment horizontal="right"/>
    </xf>
    <xf numFmtId="0" fontId="4" fillId="3" borderId="0" xfId="1" applyFont="1" applyFill="1" applyAlignment="1">
      <alignment horizontal="right"/>
    </xf>
    <xf numFmtId="0" fontId="3" fillId="3" borderId="0" xfId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wrapText="1"/>
    </xf>
    <xf numFmtId="3" fontId="9" fillId="3" borderId="1" xfId="0" applyNumberFormat="1" applyFont="1" applyFill="1" applyBorder="1" applyAlignment="1">
      <alignment wrapText="1"/>
    </xf>
    <xf numFmtId="3" fontId="3" fillId="3" borderId="0" xfId="1" applyNumberFormat="1" applyFont="1" applyFill="1" applyBorder="1" applyAlignment="1">
      <alignment horizontal="center" vertical="center" wrapText="1"/>
    </xf>
    <xf numFmtId="3" fontId="18" fillId="3" borderId="0" xfId="0" applyNumberFormat="1" applyFont="1" applyFill="1"/>
    <xf numFmtId="0" fontId="3" fillId="3" borderId="1" xfId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wrapText="1"/>
    </xf>
    <xf numFmtId="49" fontId="6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3" fontId="4" fillId="6" borderId="1" xfId="0" applyNumberFormat="1" applyFont="1" applyFill="1" applyBorder="1"/>
    <xf numFmtId="0" fontId="7" fillId="6" borderId="0" xfId="0" applyFont="1" applyFill="1"/>
    <xf numFmtId="0" fontId="3" fillId="2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7" fillId="2" borderId="0" xfId="0" applyFont="1" applyFill="1" applyAlignment="1">
      <alignment horizontal="right"/>
    </xf>
    <xf numFmtId="49" fontId="6" fillId="5" borderId="2" xfId="0" applyNumberFormat="1" applyFont="1" applyFill="1" applyBorder="1" applyAlignment="1">
      <alignment horizontal="center"/>
    </xf>
    <xf numFmtId="49" fontId="6" fillId="5" borderId="3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3" fillId="2" borderId="0" xfId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/>
    <xf numFmtId="0" fontId="17" fillId="2" borderId="0" xfId="0" applyFont="1" applyFill="1" applyAlignment="1">
      <alignment horizontal="right"/>
    </xf>
    <xf numFmtId="0" fontId="9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wrapText="1"/>
    </xf>
    <xf numFmtId="11" fontId="4" fillId="2" borderId="1" xfId="0" applyNumberFormat="1" applyFont="1" applyFill="1" applyBorder="1" applyAlignment="1">
      <alignment horizontal="left" wrapText="1"/>
    </xf>
    <xf numFmtId="0" fontId="10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vertical="top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6"/>
  <sheetViews>
    <sheetView showZeros="0" tabSelected="1" view="pageBreakPreview" topLeftCell="B84" zoomScaleSheetLayoutView="100" workbookViewId="0">
      <selection activeCell="AL112" sqref="AL112"/>
    </sheetView>
  </sheetViews>
  <sheetFormatPr defaultColWidth="9.140625" defaultRowHeight="15" x14ac:dyDescent="0.25"/>
  <cols>
    <col min="1" max="1" width="5.140625" style="7" hidden="1" customWidth="1"/>
    <col min="2" max="2" width="5.42578125" style="10" customWidth="1"/>
    <col min="3" max="3" width="82" style="4" customWidth="1"/>
    <col min="4" max="4" width="15.5703125" style="25" hidden="1" customWidth="1"/>
    <col min="5" max="5" width="13.140625" style="4" hidden="1" customWidth="1"/>
    <col min="6" max="6" width="12" style="25" hidden="1" customWidth="1"/>
    <col min="7" max="7" width="12.42578125" style="25" hidden="1" customWidth="1"/>
    <col min="8" max="11" width="12" style="25" hidden="1" customWidth="1"/>
    <col min="12" max="12" width="12" style="4" hidden="1" customWidth="1"/>
    <col min="13" max="13" width="12" style="25" hidden="1" customWidth="1"/>
    <col min="14" max="14" width="12" style="19" hidden="1" customWidth="1"/>
    <col min="15" max="21" width="12" style="25" hidden="1" customWidth="1"/>
    <col min="22" max="22" width="15.140625" style="19" customWidth="1"/>
    <col min="23" max="23" width="15.28515625" style="25" hidden="1" customWidth="1"/>
    <col min="24" max="24" width="13.42578125" style="19" hidden="1" customWidth="1"/>
    <col min="25" max="29" width="12" style="25" hidden="1" customWidth="1"/>
    <col min="30" max="30" width="12" style="4" hidden="1" customWidth="1"/>
    <col min="31" max="37" width="12" style="25" hidden="1" customWidth="1"/>
    <col min="38" max="38" width="14.5703125" style="4" customWidth="1"/>
    <col min="39" max="39" width="14.5703125" style="25" hidden="1" customWidth="1"/>
    <col min="40" max="40" width="12" style="4" hidden="1" customWidth="1"/>
    <col min="41" max="42" width="12" style="25" hidden="1" customWidth="1"/>
    <col min="43" max="44" width="12" style="19" hidden="1" customWidth="1"/>
    <col min="45" max="45" width="12" style="4" hidden="1" customWidth="1"/>
    <col min="46" max="53" width="12" style="25" hidden="1" customWidth="1"/>
    <col min="54" max="54" width="14.570312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s="19" customFormat="1" ht="15.75" x14ac:dyDescent="0.25">
      <c r="A1" s="111" t="s">
        <v>104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</row>
    <row r="2" spans="1:79" ht="15.75" x14ac:dyDescent="0.25">
      <c r="A2" s="111" t="s">
        <v>61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</row>
    <row r="3" spans="1:79" x14ac:dyDescent="0.25">
      <c r="A3" s="113" t="s">
        <v>62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</row>
    <row r="4" spans="1:79" hidden="1" x14ac:dyDescent="0.25">
      <c r="B4" s="74"/>
      <c r="C4" s="19"/>
      <c r="E4" s="19"/>
      <c r="F4" s="19"/>
      <c r="G4" s="19"/>
      <c r="H4" s="19"/>
      <c r="I4" s="19"/>
      <c r="J4" s="19"/>
      <c r="K4" s="19"/>
      <c r="L4" s="19"/>
      <c r="M4" s="19"/>
      <c r="O4" s="19"/>
      <c r="P4" s="19"/>
      <c r="Q4" s="19"/>
      <c r="R4" s="19"/>
      <c r="S4" s="19"/>
      <c r="T4" s="19"/>
      <c r="U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N4" s="19"/>
      <c r="AO4" s="19"/>
      <c r="AP4" s="19"/>
      <c r="AS4" s="19"/>
      <c r="AT4" s="19"/>
      <c r="AU4" s="19"/>
      <c r="AV4" s="19"/>
      <c r="AW4" s="19"/>
      <c r="AX4" s="19"/>
      <c r="AY4" s="19"/>
      <c r="AZ4" s="19"/>
      <c r="BA4" s="19"/>
      <c r="BB4" s="19"/>
    </row>
    <row r="5" spans="1:79" ht="15.75" hidden="1" x14ac:dyDescent="0.25">
      <c r="B5" s="111" t="s">
        <v>63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</row>
    <row r="6" spans="1:79" s="19" customFormat="1" ht="15.75" hidden="1" x14ac:dyDescent="0.25">
      <c r="A6" s="30"/>
      <c r="B6" s="111" t="s">
        <v>61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</row>
    <row r="7" spans="1:79" s="19" customFormat="1" ht="15.75" hidden="1" x14ac:dyDescent="0.25">
      <c r="A7" s="30"/>
      <c r="B7" s="111" t="s">
        <v>86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</row>
    <row r="8" spans="1:79" s="19" customFormat="1" ht="15.75" x14ac:dyDescent="0.25">
      <c r="A8" s="30"/>
      <c r="B8" s="58"/>
      <c r="C8" s="58"/>
      <c r="D8" s="96"/>
      <c r="E8" s="58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9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96"/>
      <c r="AN8" s="66"/>
      <c r="AO8" s="66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</row>
    <row r="9" spans="1:79" s="19" customFormat="1" ht="15.75" x14ac:dyDescent="0.25">
      <c r="A9" s="31"/>
      <c r="B9" s="31"/>
      <c r="C9" s="31"/>
      <c r="D9" s="97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97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97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</row>
    <row r="10" spans="1:79" s="20" customFormat="1" ht="72.75" customHeight="1" x14ac:dyDescent="0.25">
      <c r="A10" s="120" t="s">
        <v>87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</row>
    <row r="11" spans="1:79" s="19" customFormat="1" ht="18.75" x14ac:dyDescent="0.25">
      <c r="A11" s="32"/>
      <c r="B11" s="59"/>
      <c r="C11" s="59"/>
      <c r="D11" s="98"/>
      <c r="E11" s="59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33"/>
      <c r="W11" s="101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33"/>
      <c r="AM11" s="101"/>
      <c r="AN11" s="67"/>
      <c r="AO11" s="67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33"/>
    </row>
    <row r="12" spans="1:79" s="19" customFormat="1" ht="23.25" customHeight="1" x14ac:dyDescent="0.25">
      <c r="A12" s="121"/>
      <c r="B12" s="122" t="s">
        <v>0</v>
      </c>
      <c r="C12" s="122" t="s">
        <v>1</v>
      </c>
      <c r="D12" s="103"/>
      <c r="E12" s="130" t="s">
        <v>2</v>
      </c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</row>
    <row r="13" spans="1:79" s="19" customFormat="1" ht="53.25" customHeight="1" x14ac:dyDescent="0.25">
      <c r="A13" s="121"/>
      <c r="B13" s="122"/>
      <c r="C13" s="122"/>
      <c r="D13" s="103" t="s">
        <v>67</v>
      </c>
      <c r="E13" s="110" t="s">
        <v>64</v>
      </c>
      <c r="F13" s="131" t="s">
        <v>65</v>
      </c>
      <c r="G13" s="131" t="s">
        <v>65</v>
      </c>
      <c r="H13" s="131" t="s">
        <v>65</v>
      </c>
      <c r="I13" s="131" t="s">
        <v>65</v>
      </c>
      <c r="J13" s="131" t="s">
        <v>65</v>
      </c>
      <c r="K13" s="131" t="s">
        <v>65</v>
      </c>
      <c r="L13" s="131" t="s">
        <v>65</v>
      </c>
      <c r="M13" s="131" t="s">
        <v>65</v>
      </c>
      <c r="N13" s="131" t="s">
        <v>65</v>
      </c>
      <c r="O13" s="131" t="s">
        <v>65</v>
      </c>
      <c r="P13" s="131" t="s">
        <v>65</v>
      </c>
      <c r="Q13" s="131" t="s">
        <v>65</v>
      </c>
      <c r="R13" s="131" t="s">
        <v>65</v>
      </c>
      <c r="S13" s="131" t="s">
        <v>65</v>
      </c>
      <c r="T13" s="131" t="s">
        <v>65</v>
      </c>
      <c r="U13" s="131" t="s">
        <v>65</v>
      </c>
      <c r="V13" s="76" t="s">
        <v>67</v>
      </c>
      <c r="W13" s="103" t="s">
        <v>73</v>
      </c>
      <c r="X13" s="76" t="s">
        <v>64</v>
      </c>
      <c r="Y13" s="131" t="s">
        <v>65</v>
      </c>
      <c r="Z13" s="131" t="s">
        <v>65</v>
      </c>
      <c r="AA13" s="131" t="s">
        <v>65</v>
      </c>
      <c r="AB13" s="131" t="s">
        <v>65</v>
      </c>
      <c r="AC13" s="131" t="s">
        <v>65</v>
      </c>
      <c r="AD13" s="131" t="s">
        <v>65</v>
      </c>
      <c r="AE13" s="131" t="s">
        <v>65</v>
      </c>
      <c r="AF13" s="131" t="s">
        <v>65</v>
      </c>
      <c r="AG13" s="131" t="s">
        <v>65</v>
      </c>
      <c r="AH13" s="131" t="s">
        <v>65</v>
      </c>
      <c r="AI13" s="131" t="s">
        <v>65</v>
      </c>
      <c r="AJ13" s="131" t="s">
        <v>65</v>
      </c>
      <c r="AK13" s="131" t="s">
        <v>65</v>
      </c>
      <c r="AL13" s="76" t="s">
        <v>73</v>
      </c>
      <c r="AM13" s="103" t="s">
        <v>88</v>
      </c>
      <c r="AN13" s="76" t="s">
        <v>64</v>
      </c>
      <c r="AO13" s="131" t="s">
        <v>65</v>
      </c>
      <c r="AP13" s="131" t="s">
        <v>65</v>
      </c>
      <c r="AQ13" s="131" t="s">
        <v>65</v>
      </c>
      <c r="AR13" s="131" t="s">
        <v>65</v>
      </c>
      <c r="AS13" s="131" t="s">
        <v>65</v>
      </c>
      <c r="AT13" s="131" t="s">
        <v>65</v>
      </c>
      <c r="AU13" s="131" t="s">
        <v>65</v>
      </c>
      <c r="AV13" s="131" t="s">
        <v>65</v>
      </c>
      <c r="AW13" s="131" t="s">
        <v>65</v>
      </c>
      <c r="AX13" s="131" t="s">
        <v>65</v>
      </c>
      <c r="AY13" s="131" t="s">
        <v>65</v>
      </c>
      <c r="AZ13" s="132" t="s">
        <v>65</v>
      </c>
      <c r="BA13" s="132" t="s">
        <v>65</v>
      </c>
      <c r="BB13" s="76" t="s">
        <v>88</v>
      </c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</row>
    <row r="14" spans="1:79" s="19" customFormat="1" ht="24.75" customHeight="1" x14ac:dyDescent="0.25">
      <c r="A14" s="79" t="s">
        <v>5</v>
      </c>
      <c r="B14" s="35" t="s">
        <v>33</v>
      </c>
      <c r="C14" s="104" t="s">
        <v>90</v>
      </c>
      <c r="D14" s="68">
        <f t="shared" ref="D14" si="0">SUM(D15:D17)</f>
        <v>991204</v>
      </c>
      <c r="E14" s="37">
        <f t="shared" ref="E14" si="1">SUM(E15:E17)</f>
        <v>13635</v>
      </c>
      <c r="F14" s="37">
        <f t="shared" ref="F14" si="2">SUM(F15:F17)</f>
        <v>0</v>
      </c>
      <c r="G14" s="37">
        <f t="shared" ref="G14" si="3">SUM(G15:G17)</f>
        <v>0</v>
      </c>
      <c r="H14" s="37">
        <f t="shared" ref="H14:I14" si="4">SUM(H15:H17)</f>
        <v>0</v>
      </c>
      <c r="I14" s="37">
        <f t="shared" si="4"/>
        <v>0</v>
      </c>
      <c r="J14" s="37">
        <f t="shared" ref="J14" si="5">SUM(J15:J17)</f>
        <v>0</v>
      </c>
      <c r="K14" s="37">
        <f t="shared" ref="K14" si="6">SUM(K15:K17)</f>
        <v>0</v>
      </c>
      <c r="L14" s="37">
        <f t="shared" ref="L14" si="7">SUM(L15:L17)</f>
        <v>0</v>
      </c>
      <c r="M14" s="37">
        <f t="shared" ref="M14" si="8">SUM(M15:M17)</f>
        <v>0</v>
      </c>
      <c r="N14" s="37">
        <f t="shared" ref="N14" si="9">SUM(N15:N17)</f>
        <v>0</v>
      </c>
      <c r="O14" s="37">
        <f t="shared" ref="O14" si="10">SUM(O15:O17)</f>
        <v>0</v>
      </c>
      <c r="P14" s="37">
        <f t="shared" ref="P14" si="11">SUM(P15:P17)</f>
        <v>0</v>
      </c>
      <c r="Q14" s="37">
        <f t="shared" ref="Q14" si="12">SUM(Q15:Q17)</f>
        <v>0</v>
      </c>
      <c r="R14" s="37">
        <f t="shared" ref="R14" si="13">SUM(R15:R17)</f>
        <v>0</v>
      </c>
      <c r="S14" s="37">
        <f t="shared" ref="S14" si="14">SUM(S15:S17)</f>
        <v>0</v>
      </c>
      <c r="T14" s="37">
        <f t="shared" ref="T14" si="15">SUM(T15:T17)</f>
        <v>0</v>
      </c>
      <c r="U14" s="37">
        <f t="shared" ref="U14" si="16">SUM(U15:U17)</f>
        <v>0</v>
      </c>
      <c r="V14" s="37">
        <f t="shared" ref="V14" si="17">SUM(V15:V17)</f>
        <v>1004839</v>
      </c>
      <c r="W14" s="37">
        <f t="shared" ref="W14" si="18">SUM(W15:W17)</f>
        <v>986348</v>
      </c>
      <c r="X14" s="37">
        <f t="shared" ref="X14" si="19">SUM(X15:X17)</f>
        <v>-67068</v>
      </c>
      <c r="Y14" s="37">
        <f t="shared" ref="Y14" si="20">SUM(Y15:Y17)</f>
        <v>0</v>
      </c>
      <c r="Z14" s="37">
        <f t="shared" ref="Z14" si="21">SUM(Z15:Z17)</f>
        <v>0</v>
      </c>
      <c r="AA14" s="37">
        <f t="shared" ref="AA14" si="22">SUM(AA15:AA17)</f>
        <v>0</v>
      </c>
      <c r="AB14" s="37">
        <f t="shared" ref="AB14" si="23">SUM(AB15:AB17)</f>
        <v>0</v>
      </c>
      <c r="AC14" s="37">
        <f t="shared" ref="AC14" si="24">SUM(AC15:AC17)</f>
        <v>0</v>
      </c>
      <c r="AD14" s="37">
        <f t="shared" ref="AD14" si="25">SUM(AD15:AD17)</f>
        <v>0</v>
      </c>
      <c r="AE14" s="37">
        <f t="shared" ref="AE14" si="26">SUM(AE15:AE17)</f>
        <v>0</v>
      </c>
      <c r="AF14" s="37">
        <f t="shared" ref="AF14" si="27">SUM(AF15:AF17)</f>
        <v>0</v>
      </c>
      <c r="AG14" s="37">
        <f t="shared" ref="AG14" si="28">SUM(AG15:AG17)</f>
        <v>0</v>
      </c>
      <c r="AH14" s="37">
        <f t="shared" ref="AH14" si="29">SUM(AH15:AH17)</f>
        <v>0</v>
      </c>
      <c r="AI14" s="37">
        <f t="shared" ref="AI14" si="30">SUM(AI15:AI17)</f>
        <v>0</v>
      </c>
      <c r="AJ14" s="37">
        <f t="shared" ref="AJ14" si="31">SUM(AJ15:AJ17)</f>
        <v>0</v>
      </c>
      <c r="AK14" s="37">
        <f t="shared" ref="AK14" si="32">SUM(AK15:AK17)</f>
        <v>0</v>
      </c>
      <c r="AL14" s="37">
        <f t="shared" ref="AL14" si="33">SUM(AL15:AL17)</f>
        <v>919280</v>
      </c>
      <c r="AM14" s="37">
        <f t="shared" ref="AM14:BA14" si="34">SUM(AM15:AM17)</f>
        <v>0</v>
      </c>
      <c r="AN14" s="37">
        <f t="shared" si="34"/>
        <v>0</v>
      </c>
      <c r="AO14" s="37">
        <f t="shared" si="34"/>
        <v>0</v>
      </c>
      <c r="AP14" s="37">
        <f t="shared" si="34"/>
        <v>0</v>
      </c>
      <c r="AQ14" s="37">
        <f t="shared" si="34"/>
        <v>0</v>
      </c>
      <c r="AR14" s="37">
        <f t="shared" si="34"/>
        <v>0</v>
      </c>
      <c r="AS14" s="37">
        <f t="shared" si="34"/>
        <v>0</v>
      </c>
      <c r="AT14" s="37">
        <f t="shared" si="34"/>
        <v>0</v>
      </c>
      <c r="AU14" s="37">
        <f t="shared" si="34"/>
        <v>0</v>
      </c>
      <c r="AV14" s="37">
        <f t="shared" si="34"/>
        <v>0</v>
      </c>
      <c r="AW14" s="37">
        <f t="shared" si="34"/>
        <v>0</v>
      </c>
      <c r="AX14" s="37">
        <f t="shared" si="34"/>
        <v>0</v>
      </c>
      <c r="AY14" s="37">
        <f t="shared" si="34"/>
        <v>0</v>
      </c>
      <c r="AZ14" s="37">
        <f t="shared" si="34"/>
        <v>0</v>
      </c>
      <c r="BA14" s="37">
        <f t="shared" si="34"/>
        <v>0</v>
      </c>
      <c r="BB14" s="37">
        <f>SUM(BB15:BB17)</f>
        <v>0</v>
      </c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</row>
    <row r="15" spans="1:79" s="45" customFormat="1" ht="18" hidden="1" customHeight="1" x14ac:dyDescent="0.25">
      <c r="A15" s="79"/>
      <c r="B15" s="42"/>
      <c r="C15" s="125">
        <v>912</v>
      </c>
      <c r="D15" s="72">
        <v>987559</v>
      </c>
      <c r="E15" s="43">
        <f>1600+488+24691+586+3000-30389+212+2175-1000</f>
        <v>1363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14">
        <f>SUM(D15:U15)</f>
        <v>988922</v>
      </c>
      <c r="W15" s="14">
        <v>986348</v>
      </c>
      <c r="X15" s="14">
        <f>1600+3220-18-71870</f>
        <v>-67068</v>
      </c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>
        <f>SUM(W15:AK15)</f>
        <v>919280</v>
      </c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>
        <f>SUM(AM15:BA15)</f>
        <v>0</v>
      </c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</row>
    <row r="16" spans="1:79" s="45" customFormat="1" ht="15" hidden="1" customHeight="1" x14ac:dyDescent="0.25">
      <c r="A16" s="79"/>
      <c r="B16" s="42"/>
      <c r="C16" s="125">
        <v>914</v>
      </c>
      <c r="D16" s="99">
        <v>3645</v>
      </c>
      <c r="E16" s="43">
        <v>12272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14">
        <f>SUM(D16:U16)</f>
        <v>15917</v>
      </c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>
        <f>SUM(W16:AK16)</f>
        <v>0</v>
      </c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>
        <f>SUM(AM16:BA16)</f>
        <v>0</v>
      </c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</row>
    <row r="17" spans="1:79" s="45" customFormat="1" ht="15" hidden="1" customHeight="1" x14ac:dyDescent="0.25">
      <c r="A17" s="79"/>
      <c r="B17" s="42"/>
      <c r="C17" s="125">
        <v>923</v>
      </c>
      <c r="D17" s="72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14">
        <f>SUM(D17:U17)</f>
        <v>0</v>
      </c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>
        <f>SUM(W17:AK17)</f>
        <v>0</v>
      </c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>
        <f>SUM(AM17:BA17)</f>
        <v>0</v>
      </c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</row>
    <row r="18" spans="1:79" s="19" customFormat="1" ht="31.5" x14ac:dyDescent="0.25">
      <c r="A18" s="79" t="s">
        <v>6</v>
      </c>
      <c r="B18" s="35" t="s">
        <v>34</v>
      </c>
      <c r="C18" s="36" t="s">
        <v>92</v>
      </c>
      <c r="D18" s="68">
        <f t="shared" ref="D18:BA18" si="35">SUM(D19:D21)</f>
        <v>645442</v>
      </c>
      <c r="E18" s="37">
        <f t="shared" si="35"/>
        <v>4315</v>
      </c>
      <c r="F18" s="37">
        <f t="shared" si="35"/>
        <v>0</v>
      </c>
      <c r="G18" s="37">
        <f t="shared" si="35"/>
        <v>0</v>
      </c>
      <c r="H18" s="37">
        <f t="shared" si="35"/>
        <v>0</v>
      </c>
      <c r="I18" s="37">
        <f t="shared" si="35"/>
        <v>0</v>
      </c>
      <c r="J18" s="37">
        <f t="shared" si="35"/>
        <v>0</v>
      </c>
      <c r="K18" s="37">
        <f t="shared" si="35"/>
        <v>0</v>
      </c>
      <c r="L18" s="37">
        <f t="shared" si="35"/>
        <v>0</v>
      </c>
      <c r="M18" s="37">
        <f t="shared" si="35"/>
        <v>0</v>
      </c>
      <c r="N18" s="37">
        <f t="shared" si="35"/>
        <v>0</v>
      </c>
      <c r="O18" s="37">
        <f t="shared" si="35"/>
        <v>0</v>
      </c>
      <c r="P18" s="37">
        <f t="shared" si="35"/>
        <v>0</v>
      </c>
      <c r="Q18" s="37">
        <f t="shared" si="35"/>
        <v>0</v>
      </c>
      <c r="R18" s="37">
        <f t="shared" si="35"/>
        <v>0</v>
      </c>
      <c r="S18" s="37">
        <f t="shared" si="35"/>
        <v>0</v>
      </c>
      <c r="T18" s="37">
        <f t="shared" si="35"/>
        <v>0</v>
      </c>
      <c r="U18" s="37">
        <f t="shared" si="35"/>
        <v>0</v>
      </c>
      <c r="V18" s="37">
        <f t="shared" si="35"/>
        <v>649757</v>
      </c>
      <c r="W18" s="37">
        <f t="shared" si="35"/>
        <v>652383</v>
      </c>
      <c r="X18" s="37">
        <f t="shared" si="35"/>
        <v>1246</v>
      </c>
      <c r="Y18" s="37">
        <f t="shared" si="35"/>
        <v>0</v>
      </c>
      <c r="Z18" s="37">
        <f t="shared" si="35"/>
        <v>0</v>
      </c>
      <c r="AA18" s="37">
        <f t="shared" si="35"/>
        <v>0</v>
      </c>
      <c r="AB18" s="37">
        <f t="shared" si="35"/>
        <v>0</v>
      </c>
      <c r="AC18" s="37">
        <f t="shared" si="35"/>
        <v>0</v>
      </c>
      <c r="AD18" s="37">
        <f t="shared" si="35"/>
        <v>0</v>
      </c>
      <c r="AE18" s="37">
        <f t="shared" si="35"/>
        <v>0</v>
      </c>
      <c r="AF18" s="37">
        <f t="shared" si="35"/>
        <v>0</v>
      </c>
      <c r="AG18" s="37">
        <f t="shared" si="35"/>
        <v>0</v>
      </c>
      <c r="AH18" s="37">
        <f t="shared" si="35"/>
        <v>0</v>
      </c>
      <c r="AI18" s="37">
        <f t="shared" si="35"/>
        <v>0</v>
      </c>
      <c r="AJ18" s="37">
        <f t="shared" si="35"/>
        <v>0</v>
      </c>
      <c r="AK18" s="37">
        <f t="shared" si="35"/>
        <v>0</v>
      </c>
      <c r="AL18" s="37">
        <f t="shared" si="35"/>
        <v>653629</v>
      </c>
      <c r="AM18" s="37">
        <f t="shared" si="35"/>
        <v>643938</v>
      </c>
      <c r="AN18" s="37">
        <f t="shared" si="35"/>
        <v>1246</v>
      </c>
      <c r="AO18" s="37">
        <f t="shared" si="35"/>
        <v>0</v>
      </c>
      <c r="AP18" s="37">
        <f t="shared" si="35"/>
        <v>0</v>
      </c>
      <c r="AQ18" s="37">
        <f t="shared" si="35"/>
        <v>0</v>
      </c>
      <c r="AR18" s="37">
        <f t="shared" si="35"/>
        <v>0</v>
      </c>
      <c r="AS18" s="37">
        <f t="shared" si="35"/>
        <v>0</v>
      </c>
      <c r="AT18" s="37">
        <f t="shared" si="35"/>
        <v>0</v>
      </c>
      <c r="AU18" s="37">
        <f t="shared" si="35"/>
        <v>0</v>
      </c>
      <c r="AV18" s="37">
        <f t="shared" si="35"/>
        <v>0</v>
      </c>
      <c r="AW18" s="37">
        <f t="shared" si="35"/>
        <v>0</v>
      </c>
      <c r="AX18" s="37">
        <f t="shared" si="35"/>
        <v>0</v>
      </c>
      <c r="AY18" s="37">
        <f t="shared" si="35"/>
        <v>0</v>
      </c>
      <c r="AZ18" s="37">
        <f t="shared" si="35"/>
        <v>0</v>
      </c>
      <c r="BA18" s="37">
        <f t="shared" si="35"/>
        <v>0</v>
      </c>
      <c r="BB18" s="37">
        <f>SUM(BB19:BB21)</f>
        <v>645184</v>
      </c>
      <c r="BC18" s="34"/>
      <c r="BD18" s="38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</row>
    <row r="19" spans="1:79" s="45" customFormat="1" ht="15" hidden="1" customHeight="1" x14ac:dyDescent="0.25">
      <c r="A19" s="80"/>
      <c r="B19" s="42"/>
      <c r="C19" s="125">
        <v>914</v>
      </c>
      <c r="D19" s="72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14">
        <f t="shared" ref="V19" si="36">SUM(D19:U19)</f>
        <v>0</v>
      </c>
      <c r="W19" s="14">
        <f>8445</f>
        <v>8445</v>
      </c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>
        <f>SUM(W19:AK19)</f>
        <v>8445</v>
      </c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>
        <f t="shared" ref="BB19:BB20" si="37">SUM(AM19:BA19)</f>
        <v>0</v>
      </c>
    </row>
    <row r="20" spans="1:79" s="45" customFormat="1" ht="17.25" hidden="1" customHeight="1" x14ac:dyDescent="0.25">
      <c r="A20" s="80"/>
      <c r="B20" s="42"/>
      <c r="C20" s="125">
        <v>917</v>
      </c>
      <c r="D20" s="72">
        <v>645442</v>
      </c>
      <c r="E20" s="43">
        <v>4315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14">
        <f>SUM(D20:U20)</f>
        <v>649757</v>
      </c>
      <c r="W20" s="14">
        <v>643938</v>
      </c>
      <c r="X20" s="14">
        <v>1246</v>
      </c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>
        <f>SUM(W20:AK20)</f>
        <v>645184</v>
      </c>
      <c r="AM20" s="14">
        <v>643938</v>
      </c>
      <c r="AN20" s="14">
        <v>1246</v>
      </c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>
        <f t="shared" si="37"/>
        <v>645184</v>
      </c>
    </row>
    <row r="21" spans="1:79" s="45" customFormat="1" ht="17.25" hidden="1" customHeight="1" x14ac:dyDescent="0.25">
      <c r="A21" s="80"/>
      <c r="B21" s="42"/>
      <c r="C21" s="125">
        <v>920</v>
      </c>
      <c r="D21" s="72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14">
        <f>SUM(D21:U21)</f>
        <v>0</v>
      </c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>
        <f>SUM(W21:AK21)</f>
        <v>0</v>
      </c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>
        <f t="shared" ref="BB21" si="38">SUM(AM21:BA21)</f>
        <v>0</v>
      </c>
    </row>
    <row r="22" spans="1:79" s="19" customFormat="1" ht="35.25" customHeight="1" x14ac:dyDescent="0.25">
      <c r="A22" s="79" t="s">
        <v>7</v>
      </c>
      <c r="B22" s="35" t="s">
        <v>35</v>
      </c>
      <c r="C22" s="36" t="s">
        <v>77</v>
      </c>
      <c r="D22" s="68">
        <f>SUM(D23:D24)</f>
        <v>34696</v>
      </c>
      <c r="E22" s="37">
        <f t="shared" ref="E22:U22" si="39">SUM(E23:E24)</f>
        <v>60</v>
      </c>
      <c r="F22" s="37">
        <f t="shared" si="39"/>
        <v>0</v>
      </c>
      <c r="G22" s="37">
        <f t="shared" si="39"/>
        <v>0</v>
      </c>
      <c r="H22" s="37">
        <f t="shared" si="39"/>
        <v>0</v>
      </c>
      <c r="I22" s="37">
        <f t="shared" si="39"/>
        <v>0</v>
      </c>
      <c r="J22" s="37">
        <f t="shared" si="39"/>
        <v>0</v>
      </c>
      <c r="K22" s="37">
        <f t="shared" si="39"/>
        <v>0</v>
      </c>
      <c r="L22" s="37">
        <f t="shared" si="39"/>
        <v>0</v>
      </c>
      <c r="M22" s="37">
        <f t="shared" si="39"/>
        <v>0</v>
      </c>
      <c r="N22" s="37">
        <f t="shared" si="39"/>
        <v>0</v>
      </c>
      <c r="O22" s="37">
        <f t="shared" si="39"/>
        <v>0</v>
      </c>
      <c r="P22" s="37">
        <f t="shared" si="39"/>
        <v>0</v>
      </c>
      <c r="Q22" s="37">
        <f t="shared" si="39"/>
        <v>0</v>
      </c>
      <c r="R22" s="37">
        <f t="shared" si="39"/>
        <v>0</v>
      </c>
      <c r="S22" s="37">
        <f t="shared" si="39"/>
        <v>0</v>
      </c>
      <c r="T22" s="37">
        <f t="shared" si="39"/>
        <v>0</v>
      </c>
      <c r="U22" s="37">
        <f t="shared" si="39"/>
        <v>0</v>
      </c>
      <c r="V22" s="37">
        <f>SUM(V23:V24)</f>
        <v>34756</v>
      </c>
      <c r="W22" s="37">
        <f t="shared" ref="W22:BB22" si="40">SUM(W23:W24)</f>
        <v>34696</v>
      </c>
      <c r="X22" s="37">
        <f t="shared" si="40"/>
        <v>60</v>
      </c>
      <c r="Y22" s="37">
        <f t="shared" si="40"/>
        <v>0</v>
      </c>
      <c r="Z22" s="37">
        <f t="shared" si="40"/>
        <v>0</v>
      </c>
      <c r="AA22" s="37">
        <f t="shared" si="40"/>
        <v>0</v>
      </c>
      <c r="AB22" s="37">
        <f t="shared" si="40"/>
        <v>0</v>
      </c>
      <c r="AC22" s="37">
        <f t="shared" si="40"/>
        <v>0</v>
      </c>
      <c r="AD22" s="37">
        <f t="shared" si="40"/>
        <v>0</v>
      </c>
      <c r="AE22" s="37">
        <f t="shared" si="40"/>
        <v>0</v>
      </c>
      <c r="AF22" s="37">
        <f t="shared" si="40"/>
        <v>0</v>
      </c>
      <c r="AG22" s="37">
        <f t="shared" si="40"/>
        <v>0</v>
      </c>
      <c r="AH22" s="37">
        <f t="shared" si="40"/>
        <v>0</v>
      </c>
      <c r="AI22" s="37">
        <f t="shared" si="40"/>
        <v>0</v>
      </c>
      <c r="AJ22" s="37">
        <f t="shared" si="40"/>
        <v>0</v>
      </c>
      <c r="AK22" s="37">
        <f t="shared" si="40"/>
        <v>0</v>
      </c>
      <c r="AL22" s="37">
        <f t="shared" si="40"/>
        <v>34756</v>
      </c>
      <c r="AM22" s="37">
        <f t="shared" si="40"/>
        <v>34696</v>
      </c>
      <c r="AN22" s="37">
        <f t="shared" si="40"/>
        <v>60</v>
      </c>
      <c r="AO22" s="37">
        <f t="shared" si="40"/>
        <v>0</v>
      </c>
      <c r="AP22" s="37">
        <f t="shared" si="40"/>
        <v>0</v>
      </c>
      <c r="AQ22" s="37">
        <f t="shared" si="40"/>
        <v>0</v>
      </c>
      <c r="AR22" s="37">
        <f t="shared" si="40"/>
        <v>0</v>
      </c>
      <c r="AS22" s="37">
        <f t="shared" si="40"/>
        <v>0</v>
      </c>
      <c r="AT22" s="37">
        <f t="shared" si="40"/>
        <v>0</v>
      </c>
      <c r="AU22" s="37">
        <f t="shared" si="40"/>
        <v>0</v>
      </c>
      <c r="AV22" s="37">
        <f t="shared" si="40"/>
        <v>0</v>
      </c>
      <c r="AW22" s="37">
        <f t="shared" si="40"/>
        <v>0</v>
      </c>
      <c r="AX22" s="37">
        <f t="shared" si="40"/>
        <v>0</v>
      </c>
      <c r="AY22" s="37">
        <f t="shared" si="40"/>
        <v>0</v>
      </c>
      <c r="AZ22" s="37">
        <f t="shared" si="40"/>
        <v>0</v>
      </c>
      <c r="BA22" s="37">
        <f t="shared" si="40"/>
        <v>0</v>
      </c>
      <c r="BB22" s="37">
        <f t="shared" si="40"/>
        <v>34756</v>
      </c>
    </row>
    <row r="23" spans="1:79" s="19" customFormat="1" ht="15.75" hidden="1" x14ac:dyDescent="0.25">
      <c r="A23" s="79"/>
      <c r="B23" s="42"/>
      <c r="C23" s="125">
        <v>913</v>
      </c>
      <c r="D23" s="68">
        <v>34696</v>
      </c>
      <c r="E23" s="53">
        <v>60</v>
      </c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14">
        <f>SUM(D23:U23)</f>
        <v>34756</v>
      </c>
      <c r="W23" s="37">
        <v>34696</v>
      </c>
      <c r="X23" s="37">
        <v>60</v>
      </c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14">
        <f>SUM(W23:AK23)</f>
        <v>34756</v>
      </c>
      <c r="AM23" s="37">
        <v>34696</v>
      </c>
      <c r="AN23" s="37">
        <v>60</v>
      </c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14">
        <f t="shared" ref="BB23" si="41">SUM(AM23:BA23)</f>
        <v>34756</v>
      </c>
    </row>
    <row r="24" spans="1:79" s="19" customFormat="1" ht="15.75" hidden="1" x14ac:dyDescent="0.25">
      <c r="A24" s="79"/>
      <c r="B24" s="42"/>
      <c r="C24" s="125">
        <v>920</v>
      </c>
      <c r="D24" s="68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14">
        <f>SUM(D24:U24)</f>
        <v>0</v>
      </c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>
        <f>SUM(AM24:BA24)</f>
        <v>0</v>
      </c>
    </row>
    <row r="25" spans="1:79" s="19" customFormat="1" ht="31.5" x14ac:dyDescent="0.25">
      <c r="A25" s="79" t="s">
        <v>8</v>
      </c>
      <c r="B25" s="35" t="s">
        <v>36</v>
      </c>
      <c r="C25" s="36" t="s">
        <v>68</v>
      </c>
      <c r="D25" s="68">
        <f t="shared" ref="D25:AI25" si="42">SUM(D26:D29)</f>
        <v>2119</v>
      </c>
      <c r="E25" s="37">
        <f t="shared" si="42"/>
        <v>133082</v>
      </c>
      <c r="F25" s="37">
        <f t="shared" si="42"/>
        <v>0</v>
      </c>
      <c r="G25" s="37">
        <f t="shared" si="42"/>
        <v>0</v>
      </c>
      <c r="H25" s="37">
        <f t="shared" si="42"/>
        <v>0</v>
      </c>
      <c r="I25" s="37">
        <f t="shared" si="42"/>
        <v>0</v>
      </c>
      <c r="J25" s="37">
        <f t="shared" si="42"/>
        <v>0</v>
      </c>
      <c r="K25" s="37">
        <f t="shared" si="42"/>
        <v>0</v>
      </c>
      <c r="L25" s="37">
        <f t="shared" si="42"/>
        <v>0</v>
      </c>
      <c r="M25" s="37">
        <f t="shared" si="42"/>
        <v>0</v>
      </c>
      <c r="N25" s="37">
        <f t="shared" si="42"/>
        <v>0</v>
      </c>
      <c r="O25" s="37">
        <f t="shared" si="42"/>
        <v>0</v>
      </c>
      <c r="P25" s="37">
        <f t="shared" si="42"/>
        <v>0</v>
      </c>
      <c r="Q25" s="37">
        <f t="shared" si="42"/>
        <v>0</v>
      </c>
      <c r="R25" s="37">
        <f t="shared" si="42"/>
        <v>0</v>
      </c>
      <c r="S25" s="37">
        <f t="shared" si="42"/>
        <v>0</v>
      </c>
      <c r="T25" s="37">
        <f t="shared" si="42"/>
        <v>0</v>
      </c>
      <c r="U25" s="37">
        <f t="shared" si="42"/>
        <v>0</v>
      </c>
      <c r="V25" s="37">
        <f t="shared" si="42"/>
        <v>135201</v>
      </c>
      <c r="W25" s="37">
        <f t="shared" si="42"/>
        <v>2119</v>
      </c>
      <c r="X25" s="37">
        <f t="shared" si="42"/>
        <v>24077</v>
      </c>
      <c r="Y25" s="37">
        <f t="shared" si="42"/>
        <v>0</v>
      </c>
      <c r="Z25" s="37">
        <f t="shared" si="42"/>
        <v>0</v>
      </c>
      <c r="AA25" s="37">
        <f t="shared" si="42"/>
        <v>0</v>
      </c>
      <c r="AB25" s="37">
        <f t="shared" si="42"/>
        <v>0</v>
      </c>
      <c r="AC25" s="37">
        <f t="shared" si="42"/>
        <v>0</v>
      </c>
      <c r="AD25" s="37">
        <f t="shared" si="42"/>
        <v>0</v>
      </c>
      <c r="AE25" s="37">
        <f t="shared" si="42"/>
        <v>0</v>
      </c>
      <c r="AF25" s="37">
        <f t="shared" si="42"/>
        <v>0</v>
      </c>
      <c r="AG25" s="37">
        <f t="shared" si="42"/>
        <v>0</v>
      </c>
      <c r="AH25" s="37">
        <f t="shared" si="42"/>
        <v>0</v>
      </c>
      <c r="AI25" s="37">
        <f t="shared" si="42"/>
        <v>0</v>
      </c>
      <c r="AJ25" s="37">
        <f t="shared" ref="AJ25:BB25" si="43">SUM(AJ26:AJ29)</f>
        <v>0</v>
      </c>
      <c r="AK25" s="37">
        <f t="shared" si="43"/>
        <v>0</v>
      </c>
      <c r="AL25" s="37">
        <f t="shared" si="43"/>
        <v>26196</v>
      </c>
      <c r="AM25" s="37">
        <f t="shared" si="43"/>
        <v>2119</v>
      </c>
      <c r="AN25" s="37">
        <f t="shared" si="43"/>
        <v>24077</v>
      </c>
      <c r="AO25" s="37">
        <f t="shared" si="43"/>
        <v>0</v>
      </c>
      <c r="AP25" s="37">
        <f t="shared" si="43"/>
        <v>0</v>
      </c>
      <c r="AQ25" s="37">
        <f t="shared" si="43"/>
        <v>0</v>
      </c>
      <c r="AR25" s="37">
        <f t="shared" si="43"/>
        <v>0</v>
      </c>
      <c r="AS25" s="37">
        <f t="shared" si="43"/>
        <v>0</v>
      </c>
      <c r="AT25" s="37">
        <f t="shared" si="43"/>
        <v>0</v>
      </c>
      <c r="AU25" s="37">
        <f t="shared" si="43"/>
        <v>0</v>
      </c>
      <c r="AV25" s="37">
        <f t="shared" si="43"/>
        <v>0</v>
      </c>
      <c r="AW25" s="37">
        <f t="shared" si="43"/>
        <v>0</v>
      </c>
      <c r="AX25" s="37">
        <f t="shared" si="43"/>
        <v>0</v>
      </c>
      <c r="AY25" s="37">
        <f t="shared" si="43"/>
        <v>0</v>
      </c>
      <c r="AZ25" s="37">
        <f t="shared" si="43"/>
        <v>0</v>
      </c>
      <c r="BA25" s="37">
        <f t="shared" si="43"/>
        <v>0</v>
      </c>
      <c r="BB25" s="37">
        <f t="shared" si="43"/>
        <v>26196</v>
      </c>
    </row>
    <row r="26" spans="1:79" s="45" customFormat="1" ht="15.75" hidden="1" x14ac:dyDescent="0.25">
      <c r="A26" s="79"/>
      <c r="B26" s="42"/>
      <c r="C26" s="125">
        <v>913</v>
      </c>
      <c r="D26" s="72"/>
      <c r="E26" s="43">
        <v>42513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14">
        <f t="shared" ref="V26:V29" si="44">SUM(D26:U26)</f>
        <v>42513</v>
      </c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>
        <f>SUM(W26:AK26)</f>
        <v>0</v>
      </c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>
        <f t="shared" ref="BB26:BB29" si="45">SUM(AM26:BA26)</f>
        <v>0</v>
      </c>
    </row>
    <row r="27" spans="1:79" s="45" customFormat="1" ht="15.75" hidden="1" x14ac:dyDescent="0.25">
      <c r="A27" s="79"/>
      <c r="B27" s="42"/>
      <c r="C27" s="125">
        <v>915</v>
      </c>
      <c r="D27" s="69">
        <f>2119</f>
        <v>2119</v>
      </c>
      <c r="E27" s="43">
        <f>24077</f>
        <v>24077</v>
      </c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14">
        <f t="shared" si="44"/>
        <v>26196</v>
      </c>
      <c r="W27" s="14">
        <f>2119</f>
        <v>2119</v>
      </c>
      <c r="X27" s="14">
        <v>24077</v>
      </c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>
        <f>SUM(W27:AK27)</f>
        <v>26196</v>
      </c>
      <c r="AM27" s="14">
        <f>2119</f>
        <v>2119</v>
      </c>
      <c r="AN27" s="14">
        <v>24077</v>
      </c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>
        <f t="shared" si="45"/>
        <v>26196</v>
      </c>
    </row>
    <row r="28" spans="1:79" s="45" customFormat="1" ht="15.75" hidden="1" x14ac:dyDescent="0.25">
      <c r="A28" s="79"/>
      <c r="B28" s="42"/>
      <c r="C28" s="125">
        <v>921</v>
      </c>
      <c r="D28" s="69"/>
      <c r="E28" s="43">
        <f>48980+16979+533</f>
        <v>66492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14">
        <f t="shared" si="44"/>
        <v>66492</v>
      </c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>
        <f>SUM(W28:AK28)</f>
        <v>0</v>
      </c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>
        <f t="shared" si="45"/>
        <v>0</v>
      </c>
    </row>
    <row r="29" spans="1:79" s="45" customFormat="1" ht="15.75" hidden="1" x14ac:dyDescent="0.25">
      <c r="A29" s="79"/>
      <c r="B29" s="42"/>
      <c r="C29" s="125">
        <v>924</v>
      </c>
      <c r="D29" s="100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14">
        <f t="shared" si="44"/>
        <v>0</v>
      </c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>
        <f>SUM(W29:AK29)</f>
        <v>0</v>
      </c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>
        <f t="shared" si="45"/>
        <v>0</v>
      </c>
    </row>
    <row r="30" spans="1:79" s="19" customFormat="1" ht="31.5" x14ac:dyDescent="0.25">
      <c r="A30" s="79" t="s">
        <v>9</v>
      </c>
      <c r="B30" s="35" t="s">
        <v>37</v>
      </c>
      <c r="C30" s="104" t="s">
        <v>91</v>
      </c>
      <c r="D30" s="68">
        <v>242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>
        <f>SUM(D30:U30)</f>
        <v>242</v>
      </c>
      <c r="W30" s="13">
        <v>242</v>
      </c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>
        <f>SUM(W30:AK30)</f>
        <v>242</v>
      </c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37">
        <f>SUM(AM30:BA30)</f>
        <v>0</v>
      </c>
    </row>
    <row r="31" spans="1:79" s="19" customFormat="1" ht="33.75" customHeight="1" x14ac:dyDescent="0.25">
      <c r="A31" s="79" t="s">
        <v>10</v>
      </c>
      <c r="B31" s="35" t="s">
        <v>38</v>
      </c>
      <c r="C31" s="36" t="s">
        <v>83</v>
      </c>
      <c r="D31" s="68">
        <f t="shared" ref="D31" si="46">SUM(D32:D34)</f>
        <v>2858577</v>
      </c>
      <c r="E31" s="37">
        <f t="shared" ref="E31" si="47">SUM(E32:E34)</f>
        <v>166895</v>
      </c>
      <c r="F31" s="37">
        <f t="shared" ref="F31" si="48">SUM(F32:F34)</f>
        <v>0</v>
      </c>
      <c r="G31" s="37">
        <f t="shared" ref="G31" si="49">SUM(G32:G34)</f>
        <v>0</v>
      </c>
      <c r="H31" s="37">
        <f t="shared" ref="H31:I31" si="50">SUM(H32:H34)</f>
        <v>0</v>
      </c>
      <c r="I31" s="37">
        <f t="shared" si="50"/>
        <v>0</v>
      </c>
      <c r="J31" s="37">
        <f t="shared" ref="J31" si="51">SUM(J32:J34)</f>
        <v>0</v>
      </c>
      <c r="K31" s="37">
        <f t="shared" ref="K31" si="52">SUM(K32:K34)</f>
        <v>0</v>
      </c>
      <c r="L31" s="37">
        <f t="shared" ref="L31" si="53">SUM(L32:L34)</f>
        <v>0</v>
      </c>
      <c r="M31" s="37">
        <f t="shared" ref="M31" si="54">SUM(M32:M34)</f>
        <v>0</v>
      </c>
      <c r="N31" s="37">
        <f t="shared" ref="N31" si="55">SUM(N32:N34)</f>
        <v>0</v>
      </c>
      <c r="O31" s="37">
        <f t="shared" ref="O31" si="56">SUM(O32:O34)</f>
        <v>0</v>
      </c>
      <c r="P31" s="37">
        <f t="shared" ref="P31" si="57">SUM(P32:P34)</f>
        <v>0</v>
      </c>
      <c r="Q31" s="37">
        <f t="shared" ref="Q31" si="58">SUM(Q32:Q34)</f>
        <v>0</v>
      </c>
      <c r="R31" s="37">
        <f t="shared" ref="R31" si="59">SUM(R32:R34)</f>
        <v>0</v>
      </c>
      <c r="S31" s="37">
        <f t="shared" ref="S31" si="60">SUM(S32:S34)</f>
        <v>0</v>
      </c>
      <c r="T31" s="37">
        <f t="shared" ref="T31" si="61">SUM(T32:T34)</f>
        <v>0</v>
      </c>
      <c r="U31" s="37">
        <f t="shared" ref="U31" si="62">SUM(U32:U34)</f>
        <v>0</v>
      </c>
      <c r="V31" s="37">
        <f t="shared" ref="V31" si="63">SUM(V32:V34)</f>
        <v>3025472</v>
      </c>
      <c r="W31" s="37">
        <f t="shared" ref="W31" si="64">SUM(W32:W34)</f>
        <v>2511961</v>
      </c>
      <c r="X31" s="37">
        <f t="shared" ref="X31" si="65">SUM(X32:X34)</f>
        <v>59244</v>
      </c>
      <c r="Y31" s="37">
        <f t="shared" ref="Y31" si="66">SUM(Y32:Y34)</f>
        <v>0</v>
      </c>
      <c r="Z31" s="37">
        <f t="shared" ref="Z31" si="67">SUM(Z32:Z34)</f>
        <v>0</v>
      </c>
      <c r="AA31" s="37">
        <f t="shared" ref="AA31" si="68">SUM(AA32:AA34)</f>
        <v>0</v>
      </c>
      <c r="AB31" s="37">
        <f t="shared" ref="AB31" si="69">SUM(AB32:AB34)</f>
        <v>0</v>
      </c>
      <c r="AC31" s="37">
        <f t="shared" ref="AC31" si="70">SUM(AC32:AC34)</f>
        <v>0</v>
      </c>
      <c r="AD31" s="37">
        <f t="shared" ref="AD31" si="71">SUM(AD32:AD34)</f>
        <v>0</v>
      </c>
      <c r="AE31" s="37">
        <f t="shared" ref="AE31" si="72">SUM(AE32:AE34)</f>
        <v>0</v>
      </c>
      <c r="AF31" s="37">
        <f t="shared" ref="AF31" si="73">SUM(AF32:AF34)</f>
        <v>0</v>
      </c>
      <c r="AG31" s="37">
        <f t="shared" ref="AG31" si="74">SUM(AG32:AG34)</f>
        <v>0</v>
      </c>
      <c r="AH31" s="37">
        <f t="shared" ref="AH31" si="75">SUM(AH32:AH34)</f>
        <v>0</v>
      </c>
      <c r="AI31" s="37">
        <f t="shared" ref="AI31" si="76">SUM(AI32:AI34)</f>
        <v>0</v>
      </c>
      <c r="AJ31" s="37">
        <f t="shared" ref="AJ31" si="77">SUM(AJ32:AJ34)</f>
        <v>0</v>
      </c>
      <c r="AK31" s="37">
        <f t="shared" ref="AK31" si="78">SUM(AK32:AK34)</f>
        <v>0</v>
      </c>
      <c r="AL31" s="37">
        <f t="shared" ref="AL31:BA31" si="79">SUM(AL32:AL34)</f>
        <v>2571205</v>
      </c>
      <c r="AM31" s="37">
        <f t="shared" si="79"/>
        <v>2386598</v>
      </c>
      <c r="AN31" s="37">
        <f t="shared" si="79"/>
        <v>58717</v>
      </c>
      <c r="AO31" s="37">
        <f t="shared" si="79"/>
        <v>0</v>
      </c>
      <c r="AP31" s="37">
        <f t="shared" si="79"/>
        <v>0</v>
      </c>
      <c r="AQ31" s="37">
        <f t="shared" si="79"/>
        <v>0</v>
      </c>
      <c r="AR31" s="37">
        <f t="shared" si="79"/>
        <v>0</v>
      </c>
      <c r="AS31" s="37">
        <f t="shared" si="79"/>
        <v>0</v>
      </c>
      <c r="AT31" s="37">
        <f t="shared" si="79"/>
        <v>0</v>
      </c>
      <c r="AU31" s="37">
        <f t="shared" si="79"/>
        <v>0</v>
      </c>
      <c r="AV31" s="37">
        <f t="shared" si="79"/>
        <v>0</v>
      </c>
      <c r="AW31" s="37">
        <f t="shared" si="79"/>
        <v>0</v>
      </c>
      <c r="AX31" s="37">
        <f t="shared" si="79"/>
        <v>0</v>
      </c>
      <c r="AY31" s="37">
        <f t="shared" si="79"/>
        <v>0</v>
      </c>
      <c r="AZ31" s="37">
        <f t="shared" si="79"/>
        <v>0</v>
      </c>
      <c r="BA31" s="37">
        <f t="shared" si="79"/>
        <v>0</v>
      </c>
      <c r="BB31" s="37">
        <f>SUM(BB32:BB34)</f>
        <v>2445315</v>
      </c>
    </row>
    <row r="32" spans="1:79" s="45" customFormat="1" ht="15" hidden="1" customHeight="1" x14ac:dyDescent="0.25">
      <c r="A32" s="80"/>
      <c r="B32" s="42"/>
      <c r="C32" s="125">
        <v>913</v>
      </c>
      <c r="D32" s="69">
        <v>2382059</v>
      </c>
      <c r="E32" s="43">
        <v>81443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14">
        <f t="shared" ref="V32:V33" si="80">SUM(D32:U32)</f>
        <v>2463502</v>
      </c>
      <c r="W32" s="14">
        <v>2363731</v>
      </c>
      <c r="X32" s="14">
        <v>62427</v>
      </c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>
        <f>SUM(W32:AK32)</f>
        <v>2426158</v>
      </c>
      <c r="AM32" s="14">
        <v>2363731</v>
      </c>
      <c r="AN32" s="14">
        <v>58717</v>
      </c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>
        <f t="shared" ref="BB32:BB33" si="81">SUM(AM32:BA32)</f>
        <v>2422448</v>
      </c>
    </row>
    <row r="33" spans="1:54" s="45" customFormat="1" ht="15" hidden="1" customHeight="1" x14ac:dyDescent="0.25">
      <c r="A33" s="80"/>
      <c r="B33" s="42"/>
      <c r="C33" s="125">
        <v>914</v>
      </c>
      <c r="D33" s="69">
        <v>476518</v>
      </c>
      <c r="E33" s="43">
        <f>156168-981-69735</f>
        <v>85452</v>
      </c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14">
        <f t="shared" si="80"/>
        <v>561970</v>
      </c>
      <c r="W33" s="14">
        <f>21758+126472</f>
        <v>148230</v>
      </c>
      <c r="X33" s="14">
        <f>168-3351</f>
        <v>-3183</v>
      </c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>
        <f>SUM(W33:AK33)</f>
        <v>145047</v>
      </c>
      <c r="AM33" s="14">
        <f>22867</f>
        <v>22867</v>
      </c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>
        <f t="shared" si="81"/>
        <v>22867</v>
      </c>
    </row>
    <row r="34" spans="1:54" s="45" customFormat="1" ht="15.75" hidden="1" x14ac:dyDescent="0.25">
      <c r="A34" s="80"/>
      <c r="B34" s="42"/>
      <c r="C34" s="125">
        <v>920</v>
      </c>
      <c r="D34" s="69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14">
        <f t="shared" ref="V34" si="82">SUM(D34:U34)</f>
        <v>0</v>
      </c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>
        <f>SUM(W34:AK34)</f>
        <v>0</v>
      </c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>
        <f t="shared" ref="BB34" si="83">SUM(AM34:BA34)</f>
        <v>0</v>
      </c>
    </row>
    <row r="35" spans="1:54" s="19" customFormat="1" ht="31.5" x14ac:dyDescent="0.25">
      <c r="A35" s="79" t="s">
        <v>11</v>
      </c>
      <c r="B35" s="35" t="s">
        <v>39</v>
      </c>
      <c r="C35" s="126" t="s">
        <v>84</v>
      </c>
      <c r="D35" s="70">
        <f>131792</f>
        <v>131792</v>
      </c>
      <c r="E35" s="13">
        <v>196911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>
        <f>SUM(D35:U35)</f>
        <v>328703</v>
      </c>
      <c r="W35" s="13">
        <f>131792</f>
        <v>131792</v>
      </c>
      <c r="X35" s="13">
        <v>196786</v>
      </c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>
        <f>SUM(W35:AK35)</f>
        <v>328578</v>
      </c>
      <c r="AM35" s="13">
        <f>131792</f>
        <v>131792</v>
      </c>
      <c r="AN35" s="13">
        <v>196440</v>
      </c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>
        <f>SUM(AM35:BA35)</f>
        <v>328232</v>
      </c>
    </row>
    <row r="36" spans="1:54" s="19" customFormat="1" ht="64.5" customHeight="1" x14ac:dyDescent="0.25">
      <c r="A36" s="79" t="s">
        <v>12</v>
      </c>
      <c r="B36" s="35" t="s">
        <v>40</v>
      </c>
      <c r="C36" s="36" t="s">
        <v>75</v>
      </c>
      <c r="D36" s="68">
        <f>SUM(D37:D41)</f>
        <v>93680</v>
      </c>
      <c r="E36" s="37">
        <f t="shared" ref="E36:V36" si="84">SUM(E37:E41)</f>
        <v>1086</v>
      </c>
      <c r="F36" s="37">
        <f t="shared" si="84"/>
        <v>0</v>
      </c>
      <c r="G36" s="37">
        <f t="shared" si="84"/>
        <v>0</v>
      </c>
      <c r="H36" s="37">
        <f t="shared" si="84"/>
        <v>0</v>
      </c>
      <c r="I36" s="37">
        <f t="shared" si="84"/>
        <v>0</v>
      </c>
      <c r="J36" s="37">
        <f t="shared" si="84"/>
        <v>0</v>
      </c>
      <c r="K36" s="37">
        <f t="shared" si="84"/>
        <v>0</v>
      </c>
      <c r="L36" s="37">
        <f t="shared" si="84"/>
        <v>0</v>
      </c>
      <c r="M36" s="37">
        <f t="shared" si="84"/>
        <v>0</v>
      </c>
      <c r="N36" s="37">
        <f t="shared" si="84"/>
        <v>0</v>
      </c>
      <c r="O36" s="37">
        <f t="shared" si="84"/>
        <v>0</v>
      </c>
      <c r="P36" s="37">
        <f t="shared" si="84"/>
        <v>0</v>
      </c>
      <c r="Q36" s="37">
        <f t="shared" si="84"/>
        <v>0</v>
      </c>
      <c r="R36" s="37">
        <f t="shared" si="84"/>
        <v>0</v>
      </c>
      <c r="S36" s="37">
        <f t="shared" si="84"/>
        <v>0</v>
      </c>
      <c r="T36" s="37">
        <f t="shared" si="84"/>
        <v>0</v>
      </c>
      <c r="U36" s="37">
        <f t="shared" si="84"/>
        <v>0</v>
      </c>
      <c r="V36" s="37">
        <f t="shared" si="84"/>
        <v>94766</v>
      </c>
      <c r="W36" s="37">
        <f t="shared" ref="W36:BB36" si="85">SUM(W37:W41)</f>
        <v>91294</v>
      </c>
      <c r="X36" s="37">
        <f t="shared" si="85"/>
        <v>86</v>
      </c>
      <c r="Y36" s="37">
        <f t="shared" si="85"/>
        <v>0</v>
      </c>
      <c r="Z36" s="37">
        <f t="shared" si="85"/>
        <v>0</v>
      </c>
      <c r="AA36" s="37">
        <f t="shared" si="85"/>
        <v>0</v>
      </c>
      <c r="AB36" s="37">
        <f t="shared" si="85"/>
        <v>0</v>
      </c>
      <c r="AC36" s="37">
        <f t="shared" si="85"/>
        <v>0</v>
      </c>
      <c r="AD36" s="37">
        <f t="shared" ref="AD36:AI36" si="86">SUM(AD37:AD41)</f>
        <v>0</v>
      </c>
      <c r="AE36" s="37">
        <f t="shared" ref="AE36" si="87">SUM(AE37:AE41)</f>
        <v>0</v>
      </c>
      <c r="AF36" s="37">
        <f t="shared" si="86"/>
        <v>0</v>
      </c>
      <c r="AG36" s="37">
        <f t="shared" si="86"/>
        <v>0</v>
      </c>
      <c r="AH36" s="37">
        <f t="shared" si="86"/>
        <v>0</v>
      </c>
      <c r="AI36" s="37">
        <f t="shared" si="86"/>
        <v>0</v>
      </c>
      <c r="AJ36" s="37">
        <f t="shared" si="85"/>
        <v>0</v>
      </c>
      <c r="AK36" s="37">
        <f t="shared" si="85"/>
        <v>0</v>
      </c>
      <c r="AL36" s="37">
        <f t="shared" si="85"/>
        <v>91380</v>
      </c>
      <c r="AM36" s="37">
        <f t="shared" si="85"/>
        <v>91294</v>
      </c>
      <c r="AN36" s="37">
        <f t="shared" si="85"/>
        <v>86</v>
      </c>
      <c r="AO36" s="37">
        <f t="shared" si="85"/>
        <v>0</v>
      </c>
      <c r="AP36" s="37">
        <f t="shared" si="85"/>
        <v>0</v>
      </c>
      <c r="AQ36" s="37">
        <f t="shared" si="85"/>
        <v>0</v>
      </c>
      <c r="AR36" s="37">
        <f t="shared" si="85"/>
        <v>0</v>
      </c>
      <c r="AS36" s="37">
        <f t="shared" si="85"/>
        <v>0</v>
      </c>
      <c r="AT36" s="37">
        <f t="shared" ref="AT36:AY36" si="88">SUM(AT37:AT41)</f>
        <v>0</v>
      </c>
      <c r="AU36" s="37">
        <f t="shared" si="88"/>
        <v>0</v>
      </c>
      <c r="AV36" s="37">
        <f t="shared" si="88"/>
        <v>0</v>
      </c>
      <c r="AW36" s="37">
        <f t="shared" si="88"/>
        <v>0</v>
      </c>
      <c r="AX36" s="37">
        <f t="shared" si="88"/>
        <v>0</v>
      </c>
      <c r="AY36" s="37">
        <f t="shared" si="88"/>
        <v>0</v>
      </c>
      <c r="AZ36" s="37">
        <f t="shared" si="85"/>
        <v>0</v>
      </c>
      <c r="BA36" s="37">
        <f t="shared" si="85"/>
        <v>0</v>
      </c>
      <c r="BB36" s="37">
        <f t="shared" si="85"/>
        <v>91380</v>
      </c>
    </row>
    <row r="37" spans="1:54" s="45" customFormat="1" hidden="1" x14ac:dyDescent="0.25">
      <c r="A37" s="114"/>
      <c r="B37" s="133"/>
      <c r="C37" s="125">
        <v>906</v>
      </c>
      <c r="D37" s="69">
        <v>91212</v>
      </c>
      <c r="E37" s="43">
        <f>1000+77+9</f>
        <v>1086</v>
      </c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14">
        <f t="shared" ref="V37:V41" si="89">SUM(D37:U37)</f>
        <v>92298</v>
      </c>
      <c r="W37" s="14">
        <v>88826</v>
      </c>
      <c r="X37" s="14">
        <f>77+9</f>
        <v>86</v>
      </c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>
        <f t="shared" ref="AL37:AL41" si="90">SUM(W37:AK37)</f>
        <v>88912</v>
      </c>
      <c r="AM37" s="14">
        <v>88826</v>
      </c>
      <c r="AN37" s="14">
        <f>77+9</f>
        <v>86</v>
      </c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>
        <f t="shared" ref="BB37:BB41" si="91">SUM(AM37:BA37)</f>
        <v>88912</v>
      </c>
    </row>
    <row r="38" spans="1:54" s="45" customFormat="1" hidden="1" x14ac:dyDescent="0.25">
      <c r="A38" s="115"/>
      <c r="B38" s="133"/>
      <c r="C38" s="125">
        <v>912</v>
      </c>
      <c r="D38" s="69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14">
        <f t="shared" si="89"/>
        <v>0</v>
      </c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>
        <f t="shared" si="90"/>
        <v>0</v>
      </c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>
        <f t="shared" si="91"/>
        <v>0</v>
      </c>
    </row>
    <row r="39" spans="1:54" s="45" customFormat="1" hidden="1" x14ac:dyDescent="0.25">
      <c r="A39" s="115"/>
      <c r="B39" s="133"/>
      <c r="C39" s="125">
        <v>917</v>
      </c>
      <c r="D39" s="69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14">
        <f t="shared" si="89"/>
        <v>0</v>
      </c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>
        <f t="shared" si="90"/>
        <v>0</v>
      </c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>
        <f t="shared" si="91"/>
        <v>0</v>
      </c>
    </row>
    <row r="40" spans="1:54" s="45" customFormat="1" hidden="1" x14ac:dyDescent="0.25">
      <c r="A40" s="115"/>
      <c r="B40" s="133"/>
      <c r="C40" s="125">
        <v>920</v>
      </c>
      <c r="D40" s="69">
        <v>1848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14">
        <f t="shared" si="89"/>
        <v>1848</v>
      </c>
      <c r="W40" s="14">
        <v>1848</v>
      </c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>
        <f t="shared" si="90"/>
        <v>1848</v>
      </c>
      <c r="AM40" s="14">
        <v>1848</v>
      </c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>
        <f t="shared" si="91"/>
        <v>1848</v>
      </c>
    </row>
    <row r="41" spans="1:54" s="45" customFormat="1" hidden="1" x14ac:dyDescent="0.25">
      <c r="A41" s="116"/>
      <c r="B41" s="133"/>
      <c r="C41" s="125">
        <v>923</v>
      </c>
      <c r="D41" s="69">
        <v>620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14">
        <f t="shared" si="89"/>
        <v>620</v>
      </c>
      <c r="W41" s="14">
        <v>620</v>
      </c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>
        <f t="shared" si="90"/>
        <v>620</v>
      </c>
      <c r="AM41" s="14">
        <v>620</v>
      </c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>
        <f t="shared" si="91"/>
        <v>620</v>
      </c>
    </row>
    <row r="42" spans="1:54" s="19" customFormat="1" ht="35.25" customHeight="1" x14ac:dyDescent="0.25">
      <c r="A42" s="79" t="s">
        <v>13</v>
      </c>
      <c r="B42" s="35" t="s">
        <v>41</v>
      </c>
      <c r="C42" s="104" t="s">
        <v>96</v>
      </c>
      <c r="D42" s="70">
        <f>SUM(D43:D44)</f>
        <v>23059</v>
      </c>
      <c r="E42" s="13">
        <f t="shared" ref="E42:BB42" si="92">SUM(E43:E44)</f>
        <v>-329</v>
      </c>
      <c r="F42" s="13">
        <f t="shared" si="92"/>
        <v>0</v>
      </c>
      <c r="G42" s="13">
        <f t="shared" si="92"/>
        <v>0</v>
      </c>
      <c r="H42" s="13">
        <f t="shared" si="92"/>
        <v>0</v>
      </c>
      <c r="I42" s="13">
        <f t="shared" si="92"/>
        <v>0</v>
      </c>
      <c r="J42" s="13">
        <f t="shared" si="92"/>
        <v>0</v>
      </c>
      <c r="K42" s="13">
        <f t="shared" si="92"/>
        <v>0</v>
      </c>
      <c r="L42" s="13">
        <f t="shared" si="92"/>
        <v>0</v>
      </c>
      <c r="M42" s="13">
        <f t="shared" ref="M42:T42" si="93">SUM(M43:M44)</f>
        <v>0</v>
      </c>
      <c r="N42" s="13">
        <f t="shared" si="93"/>
        <v>0</v>
      </c>
      <c r="O42" s="13">
        <f t="shared" ref="O42:P42" si="94">SUM(O43:O44)</f>
        <v>0</v>
      </c>
      <c r="P42" s="13">
        <f t="shared" si="94"/>
        <v>0</v>
      </c>
      <c r="Q42" s="13">
        <f t="shared" si="93"/>
        <v>0</v>
      </c>
      <c r="R42" s="13">
        <f t="shared" si="93"/>
        <v>0</v>
      </c>
      <c r="S42" s="13">
        <f t="shared" si="93"/>
        <v>0</v>
      </c>
      <c r="T42" s="13">
        <f t="shared" si="93"/>
        <v>0</v>
      </c>
      <c r="U42" s="13">
        <f t="shared" si="92"/>
        <v>0</v>
      </c>
      <c r="V42" s="13">
        <f t="shared" si="92"/>
        <v>22730</v>
      </c>
      <c r="W42" s="13">
        <f t="shared" si="92"/>
        <v>0</v>
      </c>
      <c r="X42" s="13">
        <f t="shared" si="92"/>
        <v>0</v>
      </c>
      <c r="Y42" s="13">
        <f t="shared" si="92"/>
        <v>0</v>
      </c>
      <c r="Z42" s="13">
        <f t="shared" si="92"/>
        <v>0</v>
      </c>
      <c r="AA42" s="13">
        <f t="shared" si="92"/>
        <v>0</v>
      </c>
      <c r="AB42" s="13">
        <f t="shared" si="92"/>
        <v>0</v>
      </c>
      <c r="AC42" s="13">
        <f t="shared" si="92"/>
        <v>0</v>
      </c>
      <c r="AD42" s="13">
        <f t="shared" ref="AD42:AI42" si="95">SUM(AD43:AD44)</f>
        <v>0</v>
      </c>
      <c r="AE42" s="13">
        <f t="shared" ref="AE42" si="96">SUM(AE43:AE44)</f>
        <v>0</v>
      </c>
      <c r="AF42" s="13">
        <f t="shared" si="95"/>
        <v>0</v>
      </c>
      <c r="AG42" s="13">
        <f t="shared" si="95"/>
        <v>0</v>
      </c>
      <c r="AH42" s="13">
        <f t="shared" si="95"/>
        <v>0</v>
      </c>
      <c r="AI42" s="13">
        <f t="shared" si="95"/>
        <v>0</v>
      </c>
      <c r="AJ42" s="13">
        <f t="shared" si="92"/>
        <v>0</v>
      </c>
      <c r="AK42" s="13">
        <f t="shared" si="92"/>
        <v>0</v>
      </c>
      <c r="AL42" s="13">
        <f t="shared" si="92"/>
        <v>0</v>
      </c>
      <c r="AM42" s="13">
        <f t="shared" si="92"/>
        <v>0</v>
      </c>
      <c r="AN42" s="13">
        <f t="shared" si="92"/>
        <v>0</v>
      </c>
      <c r="AO42" s="13">
        <f t="shared" si="92"/>
        <v>0</v>
      </c>
      <c r="AP42" s="13">
        <f t="shared" si="92"/>
        <v>0</v>
      </c>
      <c r="AQ42" s="13">
        <f t="shared" si="92"/>
        <v>0</v>
      </c>
      <c r="AR42" s="13">
        <f t="shared" si="92"/>
        <v>0</v>
      </c>
      <c r="AS42" s="13">
        <f t="shared" si="92"/>
        <v>0</v>
      </c>
      <c r="AT42" s="13">
        <f t="shared" ref="AT42:AY42" si="97">SUM(AT43:AT44)</f>
        <v>0</v>
      </c>
      <c r="AU42" s="13">
        <f t="shared" si="97"/>
        <v>0</v>
      </c>
      <c r="AV42" s="13">
        <f t="shared" si="97"/>
        <v>0</v>
      </c>
      <c r="AW42" s="13">
        <f t="shared" si="97"/>
        <v>0</v>
      </c>
      <c r="AX42" s="13">
        <f t="shared" si="97"/>
        <v>0</v>
      </c>
      <c r="AY42" s="13">
        <f t="shared" si="97"/>
        <v>0</v>
      </c>
      <c r="AZ42" s="13">
        <f t="shared" si="92"/>
        <v>0</v>
      </c>
      <c r="BA42" s="13">
        <f t="shared" si="92"/>
        <v>0</v>
      </c>
      <c r="BB42" s="13">
        <f t="shared" si="92"/>
        <v>0</v>
      </c>
    </row>
    <row r="43" spans="1:54" s="51" customFormat="1" ht="15.75" hidden="1" x14ac:dyDescent="0.25">
      <c r="A43" s="81"/>
      <c r="B43" s="50"/>
      <c r="C43" s="125">
        <v>903</v>
      </c>
      <c r="D43" s="71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14">
        <f t="shared" ref="V43:V48" si="98">SUM(D43:U43)</f>
        <v>0</v>
      </c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4">
        <f t="shared" ref="AL43:AL44" si="99">SUM(W43:AK43)</f>
        <v>0</v>
      </c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4">
        <f>SUM(AM43:BA43)</f>
        <v>0</v>
      </c>
    </row>
    <row r="44" spans="1:54" s="51" customFormat="1" ht="15.75" hidden="1" x14ac:dyDescent="0.25">
      <c r="A44" s="81"/>
      <c r="B44" s="50"/>
      <c r="C44" s="125">
        <v>914</v>
      </c>
      <c r="D44" s="71">
        <v>23059</v>
      </c>
      <c r="E44" s="46">
        <v>-329</v>
      </c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14">
        <f t="shared" si="98"/>
        <v>22730</v>
      </c>
      <c r="W44" s="123"/>
      <c r="X44" s="123"/>
      <c r="Y44" s="123"/>
      <c r="Z44" s="123"/>
      <c r="AA44" s="123"/>
      <c r="AB44" s="123"/>
      <c r="AC44" s="123"/>
      <c r="AD44" s="123"/>
      <c r="AE44" s="123"/>
      <c r="AF44" s="123"/>
      <c r="AG44" s="123"/>
      <c r="AH44" s="123"/>
      <c r="AI44" s="123"/>
      <c r="AJ44" s="123"/>
      <c r="AK44" s="123"/>
      <c r="AL44" s="14">
        <f t="shared" si="99"/>
        <v>0</v>
      </c>
      <c r="AM44" s="123"/>
      <c r="AN44" s="123"/>
      <c r="AO44" s="123"/>
      <c r="AP44" s="123"/>
      <c r="AQ44" s="123"/>
      <c r="AR44" s="123"/>
      <c r="AS44" s="123"/>
      <c r="AT44" s="123"/>
      <c r="AU44" s="123"/>
      <c r="AV44" s="123"/>
      <c r="AW44" s="123"/>
      <c r="AX44" s="123"/>
      <c r="AY44" s="123"/>
      <c r="AZ44" s="123"/>
      <c r="BA44" s="123"/>
      <c r="BB44" s="14">
        <f>SUM(AM44:BA44)</f>
        <v>0</v>
      </c>
    </row>
    <row r="45" spans="1:54" s="19" customFormat="1" ht="31.5" x14ac:dyDescent="0.25">
      <c r="A45" s="79" t="s">
        <v>14</v>
      </c>
      <c r="B45" s="35" t="s">
        <v>42</v>
      </c>
      <c r="C45" s="36" t="s">
        <v>89</v>
      </c>
      <c r="D45" s="68">
        <f>SUM(D46:D48)</f>
        <v>225462</v>
      </c>
      <c r="E45" s="37">
        <f t="shared" ref="E45:BB45" si="100">SUM(E46:E48)</f>
        <v>9250</v>
      </c>
      <c r="F45" s="37">
        <f t="shared" si="100"/>
        <v>0</v>
      </c>
      <c r="G45" s="37">
        <f t="shared" si="100"/>
        <v>0</v>
      </c>
      <c r="H45" s="37">
        <f t="shared" si="100"/>
        <v>0</v>
      </c>
      <c r="I45" s="37">
        <f t="shared" si="100"/>
        <v>0</v>
      </c>
      <c r="J45" s="37">
        <f t="shared" si="100"/>
        <v>0</v>
      </c>
      <c r="K45" s="37">
        <f t="shared" si="100"/>
        <v>0</v>
      </c>
      <c r="L45" s="37">
        <f t="shared" si="100"/>
        <v>0</v>
      </c>
      <c r="M45" s="37">
        <f t="shared" ref="M45:T45" si="101">SUM(M46:M48)</f>
        <v>0</v>
      </c>
      <c r="N45" s="37">
        <f t="shared" si="101"/>
        <v>0</v>
      </c>
      <c r="O45" s="37">
        <f t="shared" ref="O45:P45" si="102">SUM(O46:O48)</f>
        <v>0</v>
      </c>
      <c r="P45" s="37">
        <f t="shared" si="102"/>
        <v>0</v>
      </c>
      <c r="Q45" s="37">
        <f t="shared" si="101"/>
        <v>0</v>
      </c>
      <c r="R45" s="37">
        <f t="shared" si="101"/>
        <v>0</v>
      </c>
      <c r="S45" s="37">
        <f t="shared" si="101"/>
        <v>0</v>
      </c>
      <c r="T45" s="37">
        <f t="shared" si="101"/>
        <v>0</v>
      </c>
      <c r="U45" s="37">
        <f t="shared" si="100"/>
        <v>0</v>
      </c>
      <c r="V45" s="37">
        <f t="shared" si="100"/>
        <v>234712</v>
      </c>
      <c r="W45" s="37">
        <f t="shared" si="100"/>
        <v>225180</v>
      </c>
      <c r="X45" s="37">
        <f t="shared" si="100"/>
        <v>355</v>
      </c>
      <c r="Y45" s="37">
        <f t="shared" si="100"/>
        <v>0</v>
      </c>
      <c r="Z45" s="37">
        <f t="shared" si="100"/>
        <v>0</v>
      </c>
      <c r="AA45" s="37">
        <f t="shared" si="100"/>
        <v>0</v>
      </c>
      <c r="AB45" s="37">
        <f t="shared" si="100"/>
        <v>0</v>
      </c>
      <c r="AC45" s="37">
        <f t="shared" si="100"/>
        <v>0</v>
      </c>
      <c r="AD45" s="37">
        <f t="shared" ref="AD45:AI45" si="103">SUM(AD46:AD48)</f>
        <v>0</v>
      </c>
      <c r="AE45" s="37">
        <f t="shared" ref="AE45" si="104">SUM(AE46:AE48)</f>
        <v>0</v>
      </c>
      <c r="AF45" s="37">
        <f t="shared" si="103"/>
        <v>0</v>
      </c>
      <c r="AG45" s="37">
        <f t="shared" si="103"/>
        <v>0</v>
      </c>
      <c r="AH45" s="37">
        <f t="shared" si="103"/>
        <v>0</v>
      </c>
      <c r="AI45" s="37">
        <f t="shared" si="103"/>
        <v>0</v>
      </c>
      <c r="AJ45" s="37">
        <f t="shared" si="100"/>
        <v>0</v>
      </c>
      <c r="AK45" s="37">
        <f t="shared" si="100"/>
        <v>0</v>
      </c>
      <c r="AL45" s="37">
        <f t="shared" si="100"/>
        <v>225535</v>
      </c>
      <c r="AM45" s="37">
        <f t="shared" si="100"/>
        <v>225102</v>
      </c>
      <c r="AN45" s="37">
        <f t="shared" si="100"/>
        <v>355</v>
      </c>
      <c r="AO45" s="37">
        <f t="shared" si="100"/>
        <v>0</v>
      </c>
      <c r="AP45" s="37">
        <f t="shared" si="100"/>
        <v>0</v>
      </c>
      <c r="AQ45" s="37">
        <f t="shared" si="100"/>
        <v>0</v>
      </c>
      <c r="AR45" s="37">
        <f t="shared" si="100"/>
        <v>0</v>
      </c>
      <c r="AS45" s="37">
        <f t="shared" si="100"/>
        <v>0</v>
      </c>
      <c r="AT45" s="37">
        <f t="shared" ref="AT45:AY45" si="105">SUM(AT46:AT48)</f>
        <v>0</v>
      </c>
      <c r="AU45" s="37">
        <f t="shared" si="105"/>
        <v>0</v>
      </c>
      <c r="AV45" s="37">
        <f t="shared" si="105"/>
        <v>0</v>
      </c>
      <c r="AW45" s="37">
        <f t="shared" si="105"/>
        <v>0</v>
      </c>
      <c r="AX45" s="37">
        <f t="shared" si="105"/>
        <v>0</v>
      </c>
      <c r="AY45" s="37">
        <f t="shared" si="105"/>
        <v>0</v>
      </c>
      <c r="AZ45" s="37">
        <f t="shared" si="100"/>
        <v>0</v>
      </c>
      <c r="BA45" s="37">
        <f t="shared" si="100"/>
        <v>0</v>
      </c>
      <c r="BB45" s="37">
        <f t="shared" si="100"/>
        <v>225457</v>
      </c>
    </row>
    <row r="46" spans="1:54" s="45" customFormat="1" hidden="1" x14ac:dyDescent="0.25">
      <c r="A46" s="114"/>
      <c r="B46" s="133"/>
      <c r="C46" s="125">
        <v>910</v>
      </c>
      <c r="D46" s="69">
        <f>1944</f>
        <v>1944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14">
        <f t="shared" si="98"/>
        <v>1944</v>
      </c>
      <c r="W46" s="14">
        <v>2022</v>
      </c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>
        <f t="shared" ref="AL46:AL55" si="106">SUM(W46:AK46)</f>
        <v>2022</v>
      </c>
      <c r="AM46" s="14">
        <f>1944</f>
        <v>1944</v>
      </c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>
        <f t="shared" ref="BB46:BB48" si="107">SUM(AM46:BA46)</f>
        <v>1944</v>
      </c>
    </row>
    <row r="47" spans="1:54" s="45" customFormat="1" hidden="1" x14ac:dyDescent="0.25">
      <c r="A47" s="115"/>
      <c r="B47" s="133"/>
      <c r="C47" s="125">
        <v>920</v>
      </c>
      <c r="D47" s="69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14">
        <f t="shared" si="98"/>
        <v>0</v>
      </c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>
        <f t="shared" si="106"/>
        <v>0</v>
      </c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>
        <f t="shared" si="107"/>
        <v>0</v>
      </c>
    </row>
    <row r="48" spans="1:54" s="45" customFormat="1" hidden="1" x14ac:dyDescent="0.25">
      <c r="A48" s="116"/>
      <c r="B48" s="133"/>
      <c r="C48" s="125">
        <v>921</v>
      </c>
      <c r="D48" s="69">
        <v>223518</v>
      </c>
      <c r="E48" s="43">
        <f>4109+4416+725</f>
        <v>9250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14">
        <f t="shared" si="98"/>
        <v>232768</v>
      </c>
      <c r="W48" s="14">
        <v>223158</v>
      </c>
      <c r="X48" s="14">
        <f>38+317</f>
        <v>355</v>
      </c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>
        <f t="shared" si="106"/>
        <v>223513</v>
      </c>
      <c r="AM48" s="14">
        <v>223158</v>
      </c>
      <c r="AN48" s="14">
        <f>38+317</f>
        <v>355</v>
      </c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>
        <f t="shared" si="107"/>
        <v>223513</v>
      </c>
    </row>
    <row r="49" spans="1:54" s="19" customFormat="1" ht="31.5" x14ac:dyDescent="0.25">
      <c r="A49" s="79" t="s">
        <v>15</v>
      </c>
      <c r="B49" s="35" t="s">
        <v>43</v>
      </c>
      <c r="C49" s="104" t="s">
        <v>97</v>
      </c>
      <c r="D49" s="70">
        <v>24349</v>
      </c>
      <c r="E49" s="13">
        <v>47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>
        <f>SUM(D49:U49)</f>
        <v>24396</v>
      </c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>
        <f t="shared" si="106"/>
        <v>0</v>
      </c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>
        <f>SUM(AM49:BA49)</f>
        <v>0</v>
      </c>
    </row>
    <row r="50" spans="1:54" s="19" customFormat="1" ht="15.75" x14ac:dyDescent="0.25">
      <c r="A50" s="79" t="s">
        <v>16</v>
      </c>
      <c r="B50" s="35" t="s">
        <v>44</v>
      </c>
      <c r="C50" s="57" t="s">
        <v>69</v>
      </c>
      <c r="D50" s="70">
        <f>SUM(D51:D54)</f>
        <v>472168</v>
      </c>
      <c r="E50" s="13">
        <f t="shared" ref="E50:AK50" si="108">SUM(E51:E54)</f>
        <v>568</v>
      </c>
      <c r="F50" s="13">
        <f t="shared" si="108"/>
        <v>0</v>
      </c>
      <c r="G50" s="13">
        <f>SUM(G51:G54)</f>
        <v>0</v>
      </c>
      <c r="H50" s="13">
        <f t="shared" si="108"/>
        <v>0</v>
      </c>
      <c r="I50" s="13">
        <f t="shared" si="108"/>
        <v>0</v>
      </c>
      <c r="J50" s="13">
        <f t="shared" si="108"/>
        <v>0</v>
      </c>
      <c r="K50" s="13">
        <f t="shared" si="108"/>
        <v>0</v>
      </c>
      <c r="L50" s="13">
        <f t="shared" si="108"/>
        <v>0</v>
      </c>
      <c r="M50" s="13">
        <f t="shared" si="108"/>
        <v>0</v>
      </c>
      <c r="N50" s="13">
        <f t="shared" si="108"/>
        <v>0</v>
      </c>
      <c r="O50" s="13">
        <f t="shared" si="108"/>
        <v>0</v>
      </c>
      <c r="P50" s="13">
        <f t="shared" si="108"/>
        <v>0</v>
      </c>
      <c r="Q50" s="13">
        <f t="shared" si="108"/>
        <v>0</v>
      </c>
      <c r="R50" s="13">
        <f t="shared" si="108"/>
        <v>0</v>
      </c>
      <c r="S50" s="13">
        <f t="shared" si="108"/>
        <v>0</v>
      </c>
      <c r="T50" s="13">
        <f t="shared" si="108"/>
        <v>0</v>
      </c>
      <c r="U50" s="13">
        <f t="shared" si="108"/>
        <v>0</v>
      </c>
      <c r="V50" s="13">
        <f t="shared" si="108"/>
        <v>472736</v>
      </c>
      <c r="W50" s="13">
        <f t="shared" si="108"/>
        <v>453939</v>
      </c>
      <c r="X50" s="13">
        <f t="shared" si="108"/>
        <v>0</v>
      </c>
      <c r="Y50" s="13">
        <f t="shared" si="108"/>
        <v>0</v>
      </c>
      <c r="Z50" s="13">
        <f t="shared" si="108"/>
        <v>0</v>
      </c>
      <c r="AA50" s="13">
        <f t="shared" si="108"/>
        <v>0</v>
      </c>
      <c r="AB50" s="13">
        <f t="shared" si="108"/>
        <v>0</v>
      </c>
      <c r="AC50" s="13">
        <f t="shared" si="108"/>
        <v>0</v>
      </c>
      <c r="AD50" s="13">
        <f t="shared" si="108"/>
        <v>0</v>
      </c>
      <c r="AE50" s="13">
        <f t="shared" si="108"/>
        <v>0</v>
      </c>
      <c r="AF50" s="13">
        <f t="shared" si="108"/>
        <v>0</v>
      </c>
      <c r="AG50" s="13">
        <f t="shared" si="108"/>
        <v>0</v>
      </c>
      <c r="AH50" s="13">
        <f t="shared" si="108"/>
        <v>0</v>
      </c>
      <c r="AI50" s="13">
        <f t="shared" si="108"/>
        <v>0</v>
      </c>
      <c r="AJ50" s="13">
        <f t="shared" si="108"/>
        <v>0</v>
      </c>
      <c r="AK50" s="13">
        <f t="shared" si="108"/>
        <v>0</v>
      </c>
      <c r="AL50" s="13">
        <f t="shared" ref="AL50" si="109">SUM(AL51:AL54)</f>
        <v>453939</v>
      </c>
      <c r="AM50" s="13">
        <f>SUM(AM51:AM54)</f>
        <v>453939</v>
      </c>
      <c r="AN50" s="13">
        <f t="shared" ref="AN50:BB50" si="110">SUM(AN51:AN54)</f>
        <v>0</v>
      </c>
      <c r="AO50" s="13">
        <f t="shared" si="110"/>
        <v>0</v>
      </c>
      <c r="AP50" s="13">
        <f t="shared" si="110"/>
        <v>0</v>
      </c>
      <c r="AQ50" s="13">
        <f t="shared" si="110"/>
        <v>0</v>
      </c>
      <c r="AR50" s="13">
        <f t="shared" si="110"/>
        <v>0</v>
      </c>
      <c r="AS50" s="13">
        <f t="shared" si="110"/>
        <v>0</v>
      </c>
      <c r="AT50" s="13">
        <f t="shared" si="110"/>
        <v>0</v>
      </c>
      <c r="AU50" s="13">
        <f t="shared" si="110"/>
        <v>0</v>
      </c>
      <c r="AV50" s="13">
        <f t="shared" si="110"/>
        <v>0</v>
      </c>
      <c r="AW50" s="13">
        <f t="shared" si="110"/>
        <v>0</v>
      </c>
      <c r="AX50" s="13">
        <f t="shared" si="110"/>
        <v>0</v>
      </c>
      <c r="AY50" s="13">
        <f t="shared" si="110"/>
        <v>0</v>
      </c>
      <c r="AZ50" s="13">
        <f t="shared" si="110"/>
        <v>0</v>
      </c>
      <c r="BA50" s="13">
        <f t="shared" si="110"/>
        <v>0</v>
      </c>
      <c r="BB50" s="13">
        <f t="shared" si="110"/>
        <v>453939</v>
      </c>
    </row>
    <row r="51" spans="1:54" s="51" customFormat="1" ht="15.75" hidden="1" x14ac:dyDescent="0.25">
      <c r="A51" s="81"/>
      <c r="B51" s="50"/>
      <c r="C51" s="125">
        <v>912</v>
      </c>
      <c r="D51" s="71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123">
        <f t="shared" ref="V51:V54" si="111">SUM(D51:U51)</f>
        <v>0</v>
      </c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4">
        <f t="shared" si="106"/>
        <v>0</v>
      </c>
      <c r="AM51" s="123"/>
      <c r="AN51" s="123"/>
      <c r="AO51" s="123"/>
      <c r="AP51" s="123"/>
      <c r="AQ51" s="123"/>
      <c r="AR51" s="123"/>
      <c r="AS51" s="123"/>
      <c r="AT51" s="123"/>
      <c r="AU51" s="123"/>
      <c r="AV51" s="123"/>
      <c r="AW51" s="123"/>
      <c r="AX51" s="123"/>
      <c r="AY51" s="123"/>
      <c r="AZ51" s="123"/>
      <c r="BA51" s="123"/>
      <c r="BB51" s="14">
        <f t="shared" ref="BB51:BB55" si="112">SUM(AM51:BA51)</f>
        <v>0</v>
      </c>
    </row>
    <row r="52" spans="1:54" s="51" customFormat="1" ht="15.75" hidden="1" x14ac:dyDescent="0.25">
      <c r="A52" s="81"/>
      <c r="B52" s="50"/>
      <c r="C52" s="125">
        <v>913</v>
      </c>
      <c r="D52" s="71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123">
        <f t="shared" si="111"/>
        <v>0</v>
      </c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123"/>
      <c r="AL52" s="14">
        <f t="shared" si="106"/>
        <v>0</v>
      </c>
      <c r="AM52" s="123"/>
      <c r="AN52" s="123"/>
      <c r="AO52" s="123"/>
      <c r="AP52" s="123"/>
      <c r="AQ52" s="123"/>
      <c r="AR52" s="123"/>
      <c r="AS52" s="123"/>
      <c r="AT52" s="123"/>
      <c r="AU52" s="123"/>
      <c r="AV52" s="123"/>
      <c r="AW52" s="123"/>
      <c r="AX52" s="123"/>
      <c r="AY52" s="123"/>
      <c r="AZ52" s="123"/>
      <c r="BA52" s="123"/>
      <c r="BB52" s="14">
        <f t="shared" si="112"/>
        <v>0</v>
      </c>
    </row>
    <row r="53" spans="1:54" s="51" customFormat="1" ht="15.75" hidden="1" x14ac:dyDescent="0.25">
      <c r="A53" s="81"/>
      <c r="B53" s="50"/>
      <c r="C53" s="125">
        <v>917</v>
      </c>
      <c r="D53" s="71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123">
        <f t="shared" si="111"/>
        <v>0</v>
      </c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4">
        <f t="shared" si="106"/>
        <v>0</v>
      </c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3"/>
      <c r="BA53" s="123"/>
      <c r="BB53" s="14">
        <f t="shared" si="112"/>
        <v>0</v>
      </c>
    </row>
    <row r="54" spans="1:54" s="51" customFormat="1" ht="15.75" hidden="1" x14ac:dyDescent="0.25">
      <c r="A54" s="81"/>
      <c r="B54" s="50"/>
      <c r="C54" s="125">
        <v>920</v>
      </c>
      <c r="D54" s="71">
        <v>472168</v>
      </c>
      <c r="E54" s="46">
        <f>3279+1111-3822</f>
        <v>568</v>
      </c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123">
        <f t="shared" si="111"/>
        <v>472736</v>
      </c>
      <c r="W54" s="123">
        <v>453939</v>
      </c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4">
        <f t="shared" si="106"/>
        <v>453939</v>
      </c>
      <c r="AM54" s="123">
        <v>453939</v>
      </c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4">
        <f t="shared" si="112"/>
        <v>453939</v>
      </c>
    </row>
    <row r="55" spans="1:54" s="19" customFormat="1" ht="31.5" x14ac:dyDescent="0.25">
      <c r="A55" s="79" t="s">
        <v>17</v>
      </c>
      <c r="B55" s="35" t="s">
        <v>45</v>
      </c>
      <c r="C55" s="104" t="s">
        <v>98</v>
      </c>
      <c r="D55" s="70">
        <v>1796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>
        <f>SUM(D55:U55)</f>
        <v>1796</v>
      </c>
      <c r="W55" s="13">
        <v>1796</v>
      </c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>
        <f t="shared" si="106"/>
        <v>1796</v>
      </c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>
        <f t="shared" si="112"/>
        <v>0</v>
      </c>
    </row>
    <row r="56" spans="1:54" s="19" customFormat="1" ht="39.75" customHeight="1" x14ac:dyDescent="0.25">
      <c r="A56" s="79" t="s">
        <v>18</v>
      </c>
      <c r="B56" s="35" t="s">
        <v>46</v>
      </c>
      <c r="C56" s="36" t="s">
        <v>78</v>
      </c>
      <c r="D56" s="68">
        <f>D57+D58+D61+D65+D67</f>
        <v>1625263</v>
      </c>
      <c r="E56" s="37">
        <f t="shared" ref="E56:BA56" si="113">E57+E58+E61+E65+E67</f>
        <v>68849</v>
      </c>
      <c r="F56" s="37">
        <f t="shared" si="113"/>
        <v>0</v>
      </c>
      <c r="G56" s="37">
        <f t="shared" si="113"/>
        <v>0</v>
      </c>
      <c r="H56" s="37">
        <f t="shared" si="113"/>
        <v>0</v>
      </c>
      <c r="I56" s="37">
        <f t="shared" si="113"/>
        <v>0</v>
      </c>
      <c r="J56" s="37">
        <f t="shared" si="113"/>
        <v>0</v>
      </c>
      <c r="K56" s="37">
        <f t="shared" si="113"/>
        <v>0</v>
      </c>
      <c r="L56" s="37">
        <f t="shared" si="113"/>
        <v>0</v>
      </c>
      <c r="M56" s="37">
        <f t="shared" si="113"/>
        <v>0</v>
      </c>
      <c r="N56" s="37">
        <f t="shared" si="113"/>
        <v>0</v>
      </c>
      <c r="O56" s="37">
        <f t="shared" si="113"/>
        <v>0</v>
      </c>
      <c r="P56" s="37">
        <f t="shared" si="113"/>
        <v>0</v>
      </c>
      <c r="Q56" s="37">
        <f t="shared" si="113"/>
        <v>0</v>
      </c>
      <c r="R56" s="37">
        <f t="shared" si="113"/>
        <v>0</v>
      </c>
      <c r="S56" s="37">
        <f t="shared" si="113"/>
        <v>0</v>
      </c>
      <c r="T56" s="37">
        <f t="shared" si="113"/>
        <v>0</v>
      </c>
      <c r="U56" s="37">
        <f t="shared" si="113"/>
        <v>0</v>
      </c>
      <c r="V56" s="37">
        <f t="shared" si="113"/>
        <v>1694112</v>
      </c>
      <c r="W56" s="37">
        <f t="shared" si="113"/>
        <v>1706412</v>
      </c>
      <c r="X56" s="37">
        <f t="shared" si="113"/>
        <v>51252</v>
      </c>
      <c r="Y56" s="37">
        <f t="shared" si="113"/>
        <v>0</v>
      </c>
      <c r="Z56" s="37">
        <f t="shared" si="113"/>
        <v>0</v>
      </c>
      <c r="AA56" s="37">
        <f t="shared" si="113"/>
        <v>0</v>
      </c>
      <c r="AB56" s="37">
        <f t="shared" si="113"/>
        <v>0</v>
      </c>
      <c r="AC56" s="37">
        <f t="shared" si="113"/>
        <v>0</v>
      </c>
      <c r="AD56" s="37">
        <f t="shared" si="113"/>
        <v>0</v>
      </c>
      <c r="AE56" s="37">
        <f t="shared" si="113"/>
        <v>0</v>
      </c>
      <c r="AF56" s="37">
        <f t="shared" si="113"/>
        <v>0</v>
      </c>
      <c r="AG56" s="37">
        <f t="shared" si="113"/>
        <v>0</v>
      </c>
      <c r="AH56" s="37">
        <f t="shared" si="113"/>
        <v>0</v>
      </c>
      <c r="AI56" s="37">
        <f t="shared" si="113"/>
        <v>0</v>
      </c>
      <c r="AJ56" s="37">
        <f t="shared" si="113"/>
        <v>0</v>
      </c>
      <c r="AK56" s="37">
        <f t="shared" si="113"/>
        <v>0</v>
      </c>
      <c r="AL56" s="37">
        <f t="shared" si="113"/>
        <v>1757664</v>
      </c>
      <c r="AM56" s="37">
        <f t="shared" si="113"/>
        <v>931106</v>
      </c>
      <c r="AN56" s="37">
        <f t="shared" si="113"/>
        <v>820281</v>
      </c>
      <c r="AO56" s="37">
        <f t="shared" si="113"/>
        <v>0</v>
      </c>
      <c r="AP56" s="37">
        <f t="shared" si="113"/>
        <v>0</v>
      </c>
      <c r="AQ56" s="37">
        <f t="shared" si="113"/>
        <v>0</v>
      </c>
      <c r="AR56" s="37">
        <f t="shared" si="113"/>
        <v>0</v>
      </c>
      <c r="AS56" s="37">
        <f t="shared" si="113"/>
        <v>0</v>
      </c>
      <c r="AT56" s="37">
        <f t="shared" si="113"/>
        <v>0</v>
      </c>
      <c r="AU56" s="37">
        <f t="shared" si="113"/>
        <v>0</v>
      </c>
      <c r="AV56" s="37">
        <f t="shared" si="113"/>
        <v>0</v>
      </c>
      <c r="AW56" s="37">
        <f t="shared" si="113"/>
        <v>0</v>
      </c>
      <c r="AX56" s="37">
        <f t="shared" si="113"/>
        <v>0</v>
      </c>
      <c r="AY56" s="37">
        <f t="shared" si="113"/>
        <v>0</v>
      </c>
      <c r="AZ56" s="37">
        <f t="shared" si="113"/>
        <v>0</v>
      </c>
      <c r="BA56" s="37">
        <f t="shared" si="113"/>
        <v>0</v>
      </c>
      <c r="BB56" s="37">
        <f>BB57+BB58+BB61+BB65+BB67</f>
        <v>1751387</v>
      </c>
    </row>
    <row r="57" spans="1:54" s="19" customFormat="1" ht="36" customHeight="1" x14ac:dyDescent="0.25">
      <c r="A57" s="79" t="s">
        <v>19</v>
      </c>
      <c r="B57" s="134"/>
      <c r="C57" s="39" t="s">
        <v>79</v>
      </c>
      <c r="D57" s="69">
        <f>464452+846</f>
        <v>465298</v>
      </c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>
        <f>SUM(D57:U57)</f>
        <v>465298</v>
      </c>
      <c r="W57" s="14">
        <f>456468+846</f>
        <v>457314</v>
      </c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>
        <f>SUM(W57:AK57)</f>
        <v>457314</v>
      </c>
      <c r="AM57" s="14">
        <f>456468+846</f>
        <v>457314</v>
      </c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>
        <f>SUM(AM57:BA57)</f>
        <v>457314</v>
      </c>
    </row>
    <row r="58" spans="1:54" s="19" customFormat="1" ht="38.25" customHeight="1" x14ac:dyDescent="0.25">
      <c r="A58" s="114" t="s">
        <v>20</v>
      </c>
      <c r="B58" s="134"/>
      <c r="C58" s="39" t="s">
        <v>82</v>
      </c>
      <c r="D58" s="72">
        <f>SUM(D59:D60)</f>
        <v>290819</v>
      </c>
      <c r="E58" s="29">
        <f t="shared" ref="E58:U58" si="114">SUM(E59:E60)</f>
        <v>55147</v>
      </c>
      <c r="F58" s="29">
        <f t="shared" si="114"/>
        <v>0</v>
      </c>
      <c r="G58" s="29">
        <f t="shared" si="114"/>
        <v>0</v>
      </c>
      <c r="H58" s="29">
        <f t="shared" si="114"/>
        <v>0</v>
      </c>
      <c r="I58" s="29">
        <f t="shared" si="114"/>
        <v>0</v>
      </c>
      <c r="J58" s="29">
        <f t="shared" si="114"/>
        <v>0</v>
      </c>
      <c r="K58" s="29">
        <f t="shared" si="114"/>
        <v>0</v>
      </c>
      <c r="L58" s="29">
        <f t="shared" si="114"/>
        <v>0</v>
      </c>
      <c r="M58" s="29">
        <f t="shared" ref="M58:T58" si="115">SUM(M59:M60)</f>
        <v>0</v>
      </c>
      <c r="N58" s="29">
        <f t="shared" si="115"/>
        <v>0</v>
      </c>
      <c r="O58" s="29">
        <f t="shared" ref="O58:P58" si="116">SUM(O59:O60)</f>
        <v>0</v>
      </c>
      <c r="P58" s="29">
        <f t="shared" si="116"/>
        <v>0</v>
      </c>
      <c r="Q58" s="29">
        <f t="shared" si="115"/>
        <v>0</v>
      </c>
      <c r="R58" s="29">
        <f t="shared" si="115"/>
        <v>0</v>
      </c>
      <c r="S58" s="29">
        <f t="shared" si="115"/>
        <v>0</v>
      </c>
      <c r="T58" s="29">
        <f t="shared" si="115"/>
        <v>0</v>
      </c>
      <c r="U58" s="29">
        <f t="shared" si="114"/>
        <v>0</v>
      </c>
      <c r="V58" s="29">
        <f>SUM(V59:V60)</f>
        <v>345966</v>
      </c>
      <c r="W58" s="29">
        <f t="shared" ref="W58" si="117">SUM(W59:W60)</f>
        <v>302466</v>
      </c>
      <c r="X58" s="29">
        <f t="shared" ref="X58" si="118">SUM(X59:X60)</f>
        <v>43500</v>
      </c>
      <c r="Y58" s="29">
        <f t="shared" ref="Y58:AK58" si="119">SUM(Y59:Y60)</f>
        <v>0</v>
      </c>
      <c r="Z58" s="29">
        <f t="shared" si="119"/>
        <v>0</v>
      </c>
      <c r="AA58" s="29">
        <f t="shared" si="119"/>
        <v>0</v>
      </c>
      <c r="AB58" s="29">
        <f t="shared" si="119"/>
        <v>0</v>
      </c>
      <c r="AC58" s="29">
        <f t="shared" si="119"/>
        <v>0</v>
      </c>
      <c r="AD58" s="29">
        <f t="shared" ref="AD58:AI58" si="120">SUM(AD59:AD60)</f>
        <v>0</v>
      </c>
      <c r="AE58" s="29">
        <f t="shared" ref="AE58" si="121">SUM(AE59:AE60)</f>
        <v>0</v>
      </c>
      <c r="AF58" s="29">
        <f t="shared" si="120"/>
        <v>0</v>
      </c>
      <c r="AG58" s="29">
        <f t="shared" si="120"/>
        <v>0</v>
      </c>
      <c r="AH58" s="29">
        <f t="shared" si="120"/>
        <v>0</v>
      </c>
      <c r="AI58" s="29">
        <f t="shared" si="120"/>
        <v>0</v>
      </c>
      <c r="AJ58" s="29">
        <f t="shared" si="119"/>
        <v>0</v>
      </c>
      <c r="AK58" s="29">
        <f t="shared" si="119"/>
        <v>0</v>
      </c>
      <c r="AL58" s="14">
        <f>SUM(AL59:AL60)</f>
        <v>345966</v>
      </c>
      <c r="AM58" s="29">
        <f t="shared" ref="AM58:AN58" si="122">SUM(AM59:AM60)</f>
        <v>227160</v>
      </c>
      <c r="AN58" s="29">
        <f t="shared" si="122"/>
        <v>118806</v>
      </c>
      <c r="AO58" s="29">
        <f t="shared" ref="AO58:BA58" si="123">SUM(AO59:AO60)</f>
        <v>0</v>
      </c>
      <c r="AP58" s="29">
        <f t="shared" si="123"/>
        <v>0</v>
      </c>
      <c r="AQ58" s="29">
        <f t="shared" si="123"/>
        <v>0</v>
      </c>
      <c r="AR58" s="29">
        <f t="shared" si="123"/>
        <v>0</v>
      </c>
      <c r="AS58" s="29">
        <f t="shared" si="123"/>
        <v>0</v>
      </c>
      <c r="AT58" s="29">
        <f t="shared" ref="AT58:AY58" si="124">SUM(AT59:AT60)</f>
        <v>0</v>
      </c>
      <c r="AU58" s="29">
        <f t="shared" si="124"/>
        <v>0</v>
      </c>
      <c r="AV58" s="29">
        <f t="shared" si="124"/>
        <v>0</v>
      </c>
      <c r="AW58" s="29">
        <f t="shared" si="124"/>
        <v>0</v>
      </c>
      <c r="AX58" s="29">
        <f t="shared" si="124"/>
        <v>0</v>
      </c>
      <c r="AY58" s="29">
        <f t="shared" si="124"/>
        <v>0</v>
      </c>
      <c r="AZ58" s="29">
        <f t="shared" si="123"/>
        <v>0</v>
      </c>
      <c r="BA58" s="29">
        <f t="shared" si="123"/>
        <v>0</v>
      </c>
      <c r="BB58" s="14">
        <f>SUM(BB59:BB60)</f>
        <v>345966</v>
      </c>
    </row>
    <row r="59" spans="1:54" s="45" customFormat="1" hidden="1" x14ac:dyDescent="0.25">
      <c r="A59" s="115"/>
      <c r="B59" s="134"/>
      <c r="C59" s="125">
        <v>903</v>
      </c>
      <c r="D59" s="69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14">
        <f>SUM(D59:U59)</f>
        <v>0</v>
      </c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>
        <f t="shared" ref="AL59:AL66" si="125">SUM(W59:AK59)</f>
        <v>0</v>
      </c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>
        <f t="shared" ref="BB59:BB66" si="126">SUM(AM59:BA59)</f>
        <v>0</v>
      </c>
    </row>
    <row r="60" spans="1:54" s="45" customFormat="1" ht="15.75" hidden="1" customHeight="1" x14ac:dyDescent="0.25">
      <c r="A60" s="116"/>
      <c r="B60" s="134"/>
      <c r="C60" s="125">
        <v>909</v>
      </c>
      <c r="D60" s="69">
        <v>290819</v>
      </c>
      <c r="E60" s="43">
        <f>11647+43500</f>
        <v>55147</v>
      </c>
      <c r="F60" s="43"/>
      <c r="G60" s="43"/>
      <c r="H60" s="43"/>
      <c r="I60" s="43"/>
      <c r="J60" s="43"/>
      <c r="K60" s="43"/>
      <c r="L60" s="43"/>
      <c r="M60" s="43">
        <f>-74718+21818+52900</f>
        <v>0</v>
      </c>
      <c r="N60" s="43"/>
      <c r="O60" s="43"/>
      <c r="P60" s="43"/>
      <c r="Q60" s="43"/>
      <c r="R60" s="43"/>
      <c r="S60" s="43"/>
      <c r="T60" s="43"/>
      <c r="U60" s="43"/>
      <c r="V60" s="14">
        <f>SUM(D60:U60)</f>
        <v>345966</v>
      </c>
      <c r="W60" s="14">
        <v>302466</v>
      </c>
      <c r="X60" s="14">
        <v>43500</v>
      </c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>
        <f t="shared" si="125"/>
        <v>345966</v>
      </c>
      <c r="AM60" s="14">
        <f>227160</f>
        <v>227160</v>
      </c>
      <c r="AN60" s="14">
        <f>43500+75306</f>
        <v>118806</v>
      </c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>
        <f t="shared" si="126"/>
        <v>345966</v>
      </c>
    </row>
    <row r="61" spans="1:54" s="19" customFormat="1" ht="35.25" customHeight="1" x14ac:dyDescent="0.25">
      <c r="A61" s="82" t="s">
        <v>21</v>
      </c>
      <c r="B61" s="134"/>
      <c r="C61" s="39" t="s">
        <v>80</v>
      </c>
      <c r="D61" s="72">
        <f>SUM(D62:D64)</f>
        <v>793938</v>
      </c>
      <c r="E61" s="29">
        <f t="shared" ref="E61:G61" si="127">SUM(E62:E64)</f>
        <v>1621</v>
      </c>
      <c r="F61" s="29">
        <f t="shared" si="127"/>
        <v>0</v>
      </c>
      <c r="G61" s="29">
        <f t="shared" si="127"/>
        <v>0</v>
      </c>
      <c r="H61" s="29">
        <f t="shared" ref="H61" si="128">SUM(H62:H64)</f>
        <v>0</v>
      </c>
      <c r="I61" s="29">
        <f t="shared" ref="I61" si="129">SUM(I62:I64)</f>
        <v>0</v>
      </c>
      <c r="J61" s="29">
        <f t="shared" ref="J61" si="130">SUM(J62:J64)</f>
        <v>0</v>
      </c>
      <c r="K61" s="29">
        <f t="shared" ref="K61" si="131">SUM(K62:K64)</f>
        <v>0</v>
      </c>
      <c r="L61" s="29">
        <f t="shared" ref="L61" si="132">SUM(L62:L64)</f>
        <v>0</v>
      </c>
      <c r="M61" s="29">
        <f t="shared" ref="M61" si="133">SUM(M62:M64)</f>
        <v>0</v>
      </c>
      <c r="N61" s="29">
        <f t="shared" ref="N61" si="134">SUM(N62:N64)</f>
        <v>0</v>
      </c>
      <c r="O61" s="29">
        <f t="shared" ref="O61" si="135">SUM(O62:O64)</f>
        <v>0</v>
      </c>
      <c r="P61" s="29">
        <f t="shared" ref="P61" si="136">SUM(P62:P64)</f>
        <v>0</v>
      </c>
      <c r="Q61" s="29">
        <f t="shared" ref="Q61" si="137">SUM(Q62:Q64)</f>
        <v>0</v>
      </c>
      <c r="R61" s="29">
        <f t="shared" ref="R61" si="138">SUM(R62:R64)</f>
        <v>0</v>
      </c>
      <c r="S61" s="29">
        <f t="shared" ref="S61" si="139">SUM(S62:S64)</f>
        <v>0</v>
      </c>
      <c r="T61" s="29">
        <f t="shared" ref="T61" si="140">SUM(T62:T64)</f>
        <v>0</v>
      </c>
      <c r="U61" s="29">
        <f t="shared" ref="U61" si="141">SUM(U62:U64)</f>
        <v>0</v>
      </c>
      <c r="V61" s="29">
        <f t="shared" ref="V61" si="142">SUM(V62:V64)</f>
        <v>795559</v>
      </c>
      <c r="W61" s="29">
        <f t="shared" ref="W61" si="143">SUM(W62:W64)</f>
        <v>840685</v>
      </c>
      <c r="X61" s="29">
        <f t="shared" ref="X61" si="144">SUM(X62:X64)</f>
        <v>6277</v>
      </c>
      <c r="Y61" s="29">
        <f t="shared" ref="Y61" si="145">SUM(Y62:Y64)</f>
        <v>0</v>
      </c>
      <c r="Z61" s="29">
        <f t="shared" ref="Z61" si="146">SUM(Z62:Z64)</f>
        <v>0</v>
      </c>
      <c r="AA61" s="29">
        <f t="shared" ref="AA61" si="147">SUM(AA62:AA64)</f>
        <v>0</v>
      </c>
      <c r="AB61" s="29">
        <f t="shared" ref="AB61" si="148">SUM(AB62:AB64)</f>
        <v>0</v>
      </c>
      <c r="AC61" s="29">
        <f t="shared" ref="AC61" si="149">SUM(AC62:AC64)</f>
        <v>0</v>
      </c>
      <c r="AD61" s="29">
        <f t="shared" ref="AD61" si="150">SUM(AD62:AD64)</f>
        <v>0</v>
      </c>
      <c r="AE61" s="29">
        <f t="shared" ref="AE61" si="151">SUM(AE62:AE64)</f>
        <v>0</v>
      </c>
      <c r="AF61" s="29">
        <f t="shared" ref="AF61" si="152">SUM(AF62:AF64)</f>
        <v>0</v>
      </c>
      <c r="AG61" s="29">
        <f t="shared" ref="AG61" si="153">SUM(AG62:AG64)</f>
        <v>0</v>
      </c>
      <c r="AH61" s="29">
        <f t="shared" ref="AH61" si="154">SUM(AH62:AH64)</f>
        <v>0</v>
      </c>
      <c r="AI61" s="29">
        <f t="shared" ref="AI61" si="155">SUM(AI62:AI64)</f>
        <v>0</v>
      </c>
      <c r="AJ61" s="29">
        <f t="shared" ref="AJ61" si="156">SUM(AJ62:AJ64)</f>
        <v>0</v>
      </c>
      <c r="AK61" s="29">
        <f t="shared" ref="AK61" si="157">SUM(AK62:AK64)</f>
        <v>0</v>
      </c>
      <c r="AL61" s="14">
        <f t="shared" ref="AL61" si="158">SUM(AL62:AL64)</f>
        <v>846962</v>
      </c>
      <c r="AM61" s="29">
        <f t="shared" ref="AM61" si="159">SUM(AM62:AM64)</f>
        <v>140685</v>
      </c>
      <c r="AN61" s="29">
        <f t="shared" ref="AN61" si="160">SUM(AN62:AN64)</f>
        <v>700000</v>
      </c>
      <c r="AO61" s="29">
        <f t="shared" ref="AO61" si="161">SUM(AO62:AO64)</f>
        <v>0</v>
      </c>
      <c r="AP61" s="29">
        <f t="shared" ref="AP61" si="162">SUM(AP62:AP64)</f>
        <v>0</v>
      </c>
      <c r="AQ61" s="29">
        <f t="shared" ref="AQ61" si="163">SUM(AQ62:AQ64)</f>
        <v>0</v>
      </c>
      <c r="AR61" s="29">
        <f t="shared" ref="AR61" si="164">SUM(AR62:AR64)</f>
        <v>0</v>
      </c>
      <c r="AS61" s="29">
        <f t="shared" ref="AS61" si="165">SUM(AS62:AS64)</f>
        <v>0</v>
      </c>
      <c r="AT61" s="29">
        <f t="shared" ref="AT61" si="166">SUM(AT62:AT64)</f>
        <v>0</v>
      </c>
      <c r="AU61" s="29">
        <f t="shared" ref="AU61" si="167">SUM(AU62:AU64)</f>
        <v>0</v>
      </c>
      <c r="AV61" s="29">
        <f t="shared" ref="AV61" si="168">SUM(AV62:AV64)</f>
        <v>0</v>
      </c>
      <c r="AW61" s="29">
        <f t="shared" ref="AW61" si="169">SUM(AW62:AW64)</f>
        <v>0</v>
      </c>
      <c r="AX61" s="29">
        <f t="shared" ref="AX61" si="170">SUM(AX62:AX64)</f>
        <v>0</v>
      </c>
      <c r="AY61" s="29">
        <f t="shared" ref="AY61" si="171">SUM(AY62:AY64)</f>
        <v>0</v>
      </c>
      <c r="AZ61" s="29">
        <f t="shared" ref="AZ61" si="172">SUM(AZ62:AZ64)</f>
        <v>0</v>
      </c>
      <c r="BA61" s="29">
        <f t="shared" ref="BA61" si="173">SUM(BA62:BA64)</f>
        <v>0</v>
      </c>
      <c r="BB61" s="14">
        <f t="shared" ref="BB61" si="174">SUM(BB62:BB64)</f>
        <v>840685</v>
      </c>
    </row>
    <row r="62" spans="1:54" s="45" customFormat="1" hidden="1" x14ac:dyDescent="0.25">
      <c r="A62" s="83"/>
      <c r="B62" s="134"/>
      <c r="C62" s="125">
        <v>902</v>
      </c>
      <c r="D62" s="100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14">
        <f>SUM(D62:U62)</f>
        <v>0</v>
      </c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>
        <f t="shared" si="125"/>
        <v>0</v>
      </c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>
        <f t="shared" si="126"/>
        <v>0</v>
      </c>
    </row>
    <row r="63" spans="1:54" s="45" customFormat="1" hidden="1" x14ac:dyDescent="0.25">
      <c r="A63" s="84"/>
      <c r="B63" s="134"/>
      <c r="C63" s="125">
        <v>909</v>
      </c>
      <c r="D63" s="69">
        <f>785812</f>
        <v>785812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14">
        <f>SUM(D63:U63)</f>
        <v>785812</v>
      </c>
      <c r="W63" s="14">
        <f>840685</f>
        <v>840685</v>
      </c>
      <c r="X63" s="14">
        <f>6277</f>
        <v>6277</v>
      </c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>
        <f t="shared" si="125"/>
        <v>846962</v>
      </c>
      <c r="AM63" s="14">
        <f>140685</f>
        <v>140685</v>
      </c>
      <c r="AN63" s="14">
        <v>700000</v>
      </c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>
        <f t="shared" si="126"/>
        <v>840685</v>
      </c>
    </row>
    <row r="64" spans="1:54" s="45" customFormat="1" hidden="1" x14ac:dyDescent="0.25">
      <c r="A64" s="85"/>
      <c r="B64" s="134"/>
      <c r="C64" s="125">
        <v>914</v>
      </c>
      <c r="D64" s="69">
        <f>8126</f>
        <v>8126</v>
      </c>
      <c r="E64" s="43">
        <f>1621</f>
        <v>1621</v>
      </c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14">
        <f>SUM(D64:U64)</f>
        <v>9747</v>
      </c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>
        <f t="shared" si="125"/>
        <v>0</v>
      </c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>
        <f t="shared" si="126"/>
        <v>0</v>
      </c>
    </row>
    <row r="65" spans="1:59" s="19" customFormat="1" ht="45" hidden="1" customHeight="1" x14ac:dyDescent="0.25">
      <c r="A65" s="86" t="s">
        <v>70</v>
      </c>
      <c r="B65" s="134"/>
      <c r="C65" s="39" t="s">
        <v>71</v>
      </c>
      <c r="D65" s="72">
        <f>D66</f>
        <v>0</v>
      </c>
      <c r="E65" s="29">
        <f t="shared" ref="E65:BA67" si="175">E66</f>
        <v>0</v>
      </c>
      <c r="F65" s="29">
        <f t="shared" si="175"/>
        <v>0</v>
      </c>
      <c r="G65" s="29">
        <f t="shared" si="175"/>
        <v>0</v>
      </c>
      <c r="H65" s="29">
        <f t="shared" si="175"/>
        <v>0</v>
      </c>
      <c r="I65" s="29">
        <f t="shared" si="175"/>
        <v>0</v>
      </c>
      <c r="J65" s="29">
        <f t="shared" si="175"/>
        <v>0</v>
      </c>
      <c r="K65" s="29">
        <f t="shared" si="175"/>
        <v>0</v>
      </c>
      <c r="L65" s="29">
        <f t="shared" si="175"/>
        <v>0</v>
      </c>
      <c r="M65" s="29">
        <f t="shared" si="175"/>
        <v>0</v>
      </c>
      <c r="N65" s="29">
        <f t="shared" si="175"/>
        <v>0</v>
      </c>
      <c r="O65" s="29">
        <f t="shared" si="175"/>
        <v>0</v>
      </c>
      <c r="P65" s="29">
        <f t="shared" si="175"/>
        <v>0</v>
      </c>
      <c r="Q65" s="29">
        <f t="shared" si="175"/>
        <v>0</v>
      </c>
      <c r="R65" s="29">
        <f t="shared" si="175"/>
        <v>0</v>
      </c>
      <c r="S65" s="29">
        <f t="shared" si="175"/>
        <v>0</v>
      </c>
      <c r="T65" s="29">
        <f t="shared" si="175"/>
        <v>0</v>
      </c>
      <c r="U65" s="29">
        <f t="shared" si="175"/>
        <v>0</v>
      </c>
      <c r="V65" s="29">
        <f t="shared" si="175"/>
        <v>0</v>
      </c>
      <c r="W65" s="29">
        <f t="shared" si="175"/>
        <v>0</v>
      </c>
      <c r="X65" s="29">
        <f t="shared" si="175"/>
        <v>0</v>
      </c>
      <c r="Y65" s="29">
        <f t="shared" si="175"/>
        <v>0</v>
      </c>
      <c r="Z65" s="29">
        <f t="shared" si="175"/>
        <v>0</v>
      </c>
      <c r="AA65" s="29">
        <f t="shared" si="175"/>
        <v>0</v>
      </c>
      <c r="AB65" s="29">
        <f t="shared" si="175"/>
        <v>0</v>
      </c>
      <c r="AC65" s="29">
        <f t="shared" si="175"/>
        <v>0</v>
      </c>
      <c r="AD65" s="29">
        <f t="shared" si="175"/>
        <v>0</v>
      </c>
      <c r="AE65" s="29">
        <f t="shared" si="175"/>
        <v>0</v>
      </c>
      <c r="AF65" s="29">
        <f t="shared" si="175"/>
        <v>0</v>
      </c>
      <c r="AG65" s="29">
        <f t="shared" si="175"/>
        <v>0</v>
      </c>
      <c r="AH65" s="29">
        <f t="shared" si="175"/>
        <v>0</v>
      </c>
      <c r="AI65" s="29">
        <f t="shared" si="175"/>
        <v>0</v>
      </c>
      <c r="AJ65" s="29">
        <f t="shared" si="175"/>
        <v>0</v>
      </c>
      <c r="AK65" s="29">
        <f t="shared" si="175"/>
        <v>0</v>
      </c>
      <c r="AL65" s="14">
        <f t="shared" si="125"/>
        <v>0</v>
      </c>
      <c r="AM65" s="29">
        <f t="shared" si="175"/>
        <v>0</v>
      </c>
      <c r="AN65" s="29">
        <f t="shared" si="175"/>
        <v>0</v>
      </c>
      <c r="AO65" s="29">
        <f t="shared" si="175"/>
        <v>0</v>
      </c>
      <c r="AP65" s="29">
        <f t="shared" si="175"/>
        <v>0</v>
      </c>
      <c r="AQ65" s="29">
        <f t="shared" si="175"/>
        <v>0</v>
      </c>
      <c r="AR65" s="29">
        <f t="shared" si="175"/>
        <v>0</v>
      </c>
      <c r="AS65" s="29">
        <f t="shared" si="175"/>
        <v>0</v>
      </c>
      <c r="AT65" s="29">
        <f t="shared" si="175"/>
        <v>0</v>
      </c>
      <c r="AU65" s="29">
        <f t="shared" si="175"/>
        <v>0</v>
      </c>
      <c r="AV65" s="29">
        <f t="shared" si="175"/>
        <v>0</v>
      </c>
      <c r="AW65" s="29">
        <f t="shared" si="175"/>
        <v>0</v>
      </c>
      <c r="AX65" s="29">
        <f t="shared" si="175"/>
        <v>0</v>
      </c>
      <c r="AY65" s="29">
        <f t="shared" si="175"/>
        <v>0</v>
      </c>
      <c r="AZ65" s="29">
        <f t="shared" si="175"/>
        <v>0</v>
      </c>
      <c r="BA65" s="29">
        <f t="shared" si="175"/>
        <v>0</v>
      </c>
      <c r="BB65" s="14">
        <f t="shared" si="126"/>
        <v>0</v>
      </c>
    </row>
    <row r="66" spans="1:59" s="45" customFormat="1" hidden="1" x14ac:dyDescent="0.25">
      <c r="A66" s="85"/>
      <c r="B66" s="134"/>
      <c r="C66" s="125">
        <v>909</v>
      </c>
      <c r="D66" s="69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14">
        <f>SUM(D66:U66)</f>
        <v>0</v>
      </c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>
        <f t="shared" si="125"/>
        <v>0</v>
      </c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>
        <f t="shared" si="126"/>
        <v>0</v>
      </c>
    </row>
    <row r="67" spans="1:59" s="19" customFormat="1" ht="30.75" customHeight="1" x14ac:dyDescent="0.25">
      <c r="A67" s="86" t="s">
        <v>22</v>
      </c>
      <c r="B67" s="134"/>
      <c r="C67" s="39" t="s">
        <v>81</v>
      </c>
      <c r="D67" s="72">
        <f>D68</f>
        <v>75208</v>
      </c>
      <c r="E67" s="29">
        <f t="shared" si="175"/>
        <v>12081</v>
      </c>
      <c r="F67" s="29">
        <f t="shared" si="175"/>
        <v>0</v>
      </c>
      <c r="G67" s="29">
        <f t="shared" si="175"/>
        <v>0</v>
      </c>
      <c r="H67" s="29">
        <f t="shared" si="175"/>
        <v>0</v>
      </c>
      <c r="I67" s="29">
        <f t="shared" si="175"/>
        <v>0</v>
      </c>
      <c r="J67" s="29">
        <f t="shared" si="175"/>
        <v>0</v>
      </c>
      <c r="K67" s="29">
        <f t="shared" si="175"/>
        <v>0</v>
      </c>
      <c r="L67" s="29">
        <f t="shared" si="175"/>
        <v>0</v>
      </c>
      <c r="M67" s="29">
        <f t="shared" si="175"/>
        <v>0</v>
      </c>
      <c r="N67" s="29">
        <f t="shared" si="175"/>
        <v>0</v>
      </c>
      <c r="O67" s="29">
        <f t="shared" si="175"/>
        <v>0</v>
      </c>
      <c r="P67" s="29">
        <f t="shared" si="175"/>
        <v>0</v>
      </c>
      <c r="Q67" s="29">
        <f t="shared" si="175"/>
        <v>0</v>
      </c>
      <c r="R67" s="29">
        <f t="shared" si="175"/>
        <v>0</v>
      </c>
      <c r="S67" s="29">
        <f t="shared" si="175"/>
        <v>0</v>
      </c>
      <c r="T67" s="29">
        <f t="shared" si="175"/>
        <v>0</v>
      </c>
      <c r="U67" s="29">
        <f t="shared" si="175"/>
        <v>0</v>
      </c>
      <c r="V67" s="29">
        <f t="shared" si="175"/>
        <v>87289</v>
      </c>
      <c r="W67" s="29">
        <f t="shared" si="175"/>
        <v>105947</v>
      </c>
      <c r="X67" s="29">
        <f t="shared" si="175"/>
        <v>1475</v>
      </c>
      <c r="Y67" s="29">
        <f t="shared" si="175"/>
        <v>0</v>
      </c>
      <c r="Z67" s="29">
        <f t="shared" si="175"/>
        <v>0</v>
      </c>
      <c r="AA67" s="29">
        <f t="shared" si="175"/>
        <v>0</v>
      </c>
      <c r="AB67" s="29">
        <f t="shared" si="175"/>
        <v>0</v>
      </c>
      <c r="AC67" s="29">
        <f t="shared" si="175"/>
        <v>0</v>
      </c>
      <c r="AD67" s="29">
        <f t="shared" si="175"/>
        <v>0</v>
      </c>
      <c r="AE67" s="29">
        <f t="shared" si="175"/>
        <v>0</v>
      </c>
      <c r="AF67" s="29">
        <f t="shared" si="175"/>
        <v>0</v>
      </c>
      <c r="AG67" s="29">
        <f t="shared" si="175"/>
        <v>0</v>
      </c>
      <c r="AH67" s="29">
        <f t="shared" si="175"/>
        <v>0</v>
      </c>
      <c r="AI67" s="29">
        <f t="shared" si="175"/>
        <v>0</v>
      </c>
      <c r="AJ67" s="29">
        <f t="shared" si="175"/>
        <v>0</v>
      </c>
      <c r="AK67" s="29">
        <f t="shared" si="175"/>
        <v>0</v>
      </c>
      <c r="AL67" s="14">
        <f>SUM(AL68)</f>
        <v>107422</v>
      </c>
      <c r="AM67" s="29">
        <f t="shared" si="175"/>
        <v>105947</v>
      </c>
      <c r="AN67" s="29">
        <f t="shared" si="175"/>
        <v>1475</v>
      </c>
      <c r="AO67" s="29">
        <f t="shared" si="175"/>
        <v>0</v>
      </c>
      <c r="AP67" s="29">
        <f t="shared" si="175"/>
        <v>0</v>
      </c>
      <c r="AQ67" s="29">
        <f t="shared" si="175"/>
        <v>0</v>
      </c>
      <c r="AR67" s="29">
        <f t="shared" si="175"/>
        <v>0</v>
      </c>
      <c r="AS67" s="29">
        <f t="shared" si="175"/>
        <v>0</v>
      </c>
      <c r="AT67" s="29">
        <f t="shared" si="175"/>
        <v>0</v>
      </c>
      <c r="AU67" s="29">
        <f t="shared" si="175"/>
        <v>0</v>
      </c>
      <c r="AV67" s="29">
        <f t="shared" si="175"/>
        <v>0</v>
      </c>
      <c r="AW67" s="29">
        <f t="shared" si="175"/>
        <v>0</v>
      </c>
      <c r="AX67" s="29">
        <f t="shared" si="175"/>
        <v>0</v>
      </c>
      <c r="AY67" s="29">
        <f t="shared" si="175"/>
        <v>0</v>
      </c>
      <c r="AZ67" s="29">
        <f t="shared" si="175"/>
        <v>0</v>
      </c>
      <c r="BA67" s="29">
        <f t="shared" si="175"/>
        <v>0</v>
      </c>
      <c r="BB67" s="14">
        <f>SUM(BB68)</f>
        <v>107422</v>
      </c>
    </row>
    <row r="68" spans="1:59" s="45" customFormat="1" ht="15.75" hidden="1" x14ac:dyDescent="0.25">
      <c r="A68" s="85"/>
      <c r="B68" s="47"/>
      <c r="C68" s="125">
        <v>909</v>
      </c>
      <c r="D68" s="69">
        <v>75208</v>
      </c>
      <c r="E68" s="43">
        <f>1977+1227+8874+3</f>
        <v>12081</v>
      </c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14">
        <f>SUM(D68:U68)</f>
        <v>87289</v>
      </c>
      <c r="W68" s="14">
        <v>105947</v>
      </c>
      <c r="X68" s="14">
        <f>1227+245+3</f>
        <v>1475</v>
      </c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>
        <f>SUM(W68:AK68)</f>
        <v>107422</v>
      </c>
      <c r="AM68" s="14">
        <v>105947</v>
      </c>
      <c r="AN68" s="14">
        <f>1227+245+3</f>
        <v>1475</v>
      </c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>
        <f>SUM(AM68:BA68)</f>
        <v>107422</v>
      </c>
    </row>
    <row r="69" spans="1:59" s="19" customFormat="1" ht="31.5" x14ac:dyDescent="0.25">
      <c r="A69" s="79" t="s">
        <v>23</v>
      </c>
      <c r="B69" s="35" t="s">
        <v>47</v>
      </c>
      <c r="C69" s="36" t="s">
        <v>72</v>
      </c>
      <c r="D69" s="70">
        <v>55684</v>
      </c>
      <c r="E69" s="13">
        <f>240</f>
        <v>240</v>
      </c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>
        <f>SUM(D69:U69)</f>
        <v>55924</v>
      </c>
      <c r="W69" s="13">
        <v>54534</v>
      </c>
      <c r="X69" s="13">
        <v>465</v>
      </c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>
        <f>SUM(W69:AK69)</f>
        <v>54999</v>
      </c>
      <c r="AM69" s="13">
        <v>54534</v>
      </c>
      <c r="AN69" s="13">
        <v>465</v>
      </c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>
        <f>SUM(AM69:BA69)</f>
        <v>54999</v>
      </c>
    </row>
    <row r="70" spans="1:59" s="19" customFormat="1" ht="31.5" x14ac:dyDescent="0.25">
      <c r="A70" s="79" t="s">
        <v>24</v>
      </c>
      <c r="B70" s="35" t="s">
        <v>48</v>
      </c>
      <c r="C70" s="36" t="s">
        <v>94</v>
      </c>
      <c r="D70" s="70">
        <v>91</v>
      </c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>
        <f>SUM(D70:U70)</f>
        <v>91</v>
      </c>
      <c r="W70" s="13">
        <v>91</v>
      </c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>
        <f>SUM(W70:AK70)</f>
        <v>91</v>
      </c>
      <c r="AM70" s="13">
        <v>91</v>
      </c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>
        <f>SUM(AM70:BA70)</f>
        <v>91</v>
      </c>
    </row>
    <row r="71" spans="1:59" s="19" customFormat="1" ht="33" customHeight="1" x14ac:dyDescent="0.25">
      <c r="A71" s="79" t="s">
        <v>25</v>
      </c>
      <c r="B71" s="35" t="s">
        <v>49</v>
      </c>
      <c r="C71" s="104" t="s">
        <v>93</v>
      </c>
      <c r="D71" s="68">
        <f t="shared" ref="D71:AL71" si="176">SUM(D72:D78)</f>
        <v>968231</v>
      </c>
      <c r="E71" s="37">
        <f t="shared" si="176"/>
        <v>70426</v>
      </c>
      <c r="F71" s="37">
        <f t="shared" si="176"/>
        <v>0</v>
      </c>
      <c r="G71" s="37">
        <f t="shared" si="176"/>
        <v>0</v>
      </c>
      <c r="H71" s="37">
        <f t="shared" si="176"/>
        <v>0</v>
      </c>
      <c r="I71" s="37">
        <f t="shared" si="176"/>
        <v>0</v>
      </c>
      <c r="J71" s="37">
        <f t="shared" si="176"/>
        <v>0</v>
      </c>
      <c r="K71" s="37">
        <f t="shared" si="176"/>
        <v>0</v>
      </c>
      <c r="L71" s="37">
        <f t="shared" si="176"/>
        <v>0</v>
      </c>
      <c r="M71" s="37">
        <f t="shared" si="176"/>
        <v>0</v>
      </c>
      <c r="N71" s="37">
        <f t="shared" si="176"/>
        <v>0</v>
      </c>
      <c r="O71" s="37">
        <f t="shared" si="176"/>
        <v>0</v>
      </c>
      <c r="P71" s="37">
        <f t="shared" si="176"/>
        <v>0</v>
      </c>
      <c r="Q71" s="37">
        <f t="shared" si="176"/>
        <v>0</v>
      </c>
      <c r="R71" s="37">
        <f t="shared" si="176"/>
        <v>0</v>
      </c>
      <c r="S71" s="37">
        <f t="shared" si="176"/>
        <v>0</v>
      </c>
      <c r="T71" s="37">
        <f t="shared" si="176"/>
        <v>0</v>
      </c>
      <c r="U71" s="37">
        <f t="shared" si="176"/>
        <v>0</v>
      </c>
      <c r="V71" s="37">
        <f t="shared" si="176"/>
        <v>1038657</v>
      </c>
      <c r="W71" s="37">
        <f t="shared" si="176"/>
        <v>0</v>
      </c>
      <c r="X71" s="37">
        <f t="shared" si="176"/>
        <v>0</v>
      </c>
      <c r="Y71" s="37">
        <f t="shared" si="176"/>
        <v>0</v>
      </c>
      <c r="Z71" s="37">
        <f t="shared" si="176"/>
        <v>0</v>
      </c>
      <c r="AA71" s="37">
        <f t="shared" si="176"/>
        <v>0</v>
      </c>
      <c r="AB71" s="37">
        <f t="shared" si="176"/>
        <v>0</v>
      </c>
      <c r="AC71" s="37">
        <f t="shared" si="176"/>
        <v>0</v>
      </c>
      <c r="AD71" s="37">
        <f t="shared" si="176"/>
        <v>0</v>
      </c>
      <c r="AE71" s="37">
        <f t="shared" si="176"/>
        <v>0</v>
      </c>
      <c r="AF71" s="37">
        <f t="shared" si="176"/>
        <v>0</v>
      </c>
      <c r="AG71" s="37">
        <f t="shared" si="176"/>
        <v>0</v>
      </c>
      <c r="AH71" s="37">
        <f t="shared" si="176"/>
        <v>0</v>
      </c>
      <c r="AI71" s="37">
        <f t="shared" si="176"/>
        <v>0</v>
      </c>
      <c r="AJ71" s="37">
        <f t="shared" si="176"/>
        <v>0</v>
      </c>
      <c r="AK71" s="37">
        <f t="shared" si="176"/>
        <v>0</v>
      </c>
      <c r="AL71" s="37">
        <f t="shared" si="176"/>
        <v>0</v>
      </c>
      <c r="AM71" s="37">
        <f t="shared" ref="AJ71:BB71" si="177">SUM(AM72:AM78)</f>
        <v>0</v>
      </c>
      <c r="AN71" s="37">
        <f t="shared" si="177"/>
        <v>0</v>
      </c>
      <c r="AO71" s="37">
        <f t="shared" si="177"/>
        <v>0</v>
      </c>
      <c r="AP71" s="37">
        <f t="shared" si="177"/>
        <v>0</v>
      </c>
      <c r="AQ71" s="37">
        <f t="shared" si="177"/>
        <v>0</v>
      </c>
      <c r="AR71" s="37">
        <f t="shared" si="177"/>
        <v>0</v>
      </c>
      <c r="AS71" s="37">
        <f t="shared" si="177"/>
        <v>0</v>
      </c>
      <c r="AT71" s="37">
        <f t="shared" si="177"/>
        <v>0</v>
      </c>
      <c r="AU71" s="37">
        <f t="shared" si="177"/>
        <v>0</v>
      </c>
      <c r="AV71" s="37">
        <f t="shared" si="177"/>
        <v>0</v>
      </c>
      <c r="AW71" s="37">
        <f t="shared" si="177"/>
        <v>0</v>
      </c>
      <c r="AX71" s="37">
        <f t="shared" si="177"/>
        <v>0</v>
      </c>
      <c r="AY71" s="37">
        <f t="shared" si="177"/>
        <v>0</v>
      </c>
      <c r="AZ71" s="37">
        <f t="shared" si="177"/>
        <v>0</v>
      </c>
      <c r="BA71" s="37">
        <f t="shared" si="177"/>
        <v>0</v>
      </c>
      <c r="BB71" s="37">
        <f t="shared" si="177"/>
        <v>0</v>
      </c>
      <c r="BE71" s="18"/>
      <c r="BG71" s="18"/>
    </row>
    <row r="72" spans="1:59" s="19" customFormat="1" ht="15" hidden="1" customHeight="1" x14ac:dyDescent="0.25">
      <c r="A72" s="117" t="s">
        <v>59</v>
      </c>
      <c r="B72" s="135"/>
      <c r="C72" s="125">
        <v>900</v>
      </c>
      <c r="D72" s="69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14">
        <f t="shared" ref="V72:V78" si="178">SUM(D72:U72)</f>
        <v>0</v>
      </c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>
        <f>W72+X72+Y72</f>
        <v>0</v>
      </c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>
        <f>AM72+AN72+AO72</f>
        <v>0</v>
      </c>
    </row>
    <row r="73" spans="1:59" s="45" customFormat="1" ht="15" hidden="1" customHeight="1" x14ac:dyDescent="0.25">
      <c r="A73" s="118"/>
      <c r="B73" s="135"/>
      <c r="C73" s="125">
        <v>901</v>
      </c>
      <c r="D73" s="69">
        <v>603113</v>
      </c>
      <c r="E73" s="43">
        <f>3462+1071+60509</f>
        <v>65042</v>
      </c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14">
        <f t="shared" si="178"/>
        <v>668155</v>
      </c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>
        <f t="shared" ref="AL73:AL77" si="179">SUM(W73:AK73)</f>
        <v>0</v>
      </c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>
        <f t="shared" ref="BB73:BB78" si="180">SUM(AM73:BA73)</f>
        <v>0</v>
      </c>
    </row>
    <row r="74" spans="1:59" s="45" customFormat="1" ht="15" hidden="1" customHeight="1" x14ac:dyDescent="0.25">
      <c r="A74" s="118"/>
      <c r="B74" s="135"/>
      <c r="C74" s="125">
        <v>902</v>
      </c>
      <c r="D74" s="69">
        <v>84596</v>
      </c>
      <c r="E74" s="43">
        <f>127</f>
        <v>127</v>
      </c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14">
        <f t="shared" si="178"/>
        <v>84723</v>
      </c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>
        <f t="shared" si="179"/>
        <v>0</v>
      </c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>
        <f t="shared" si="180"/>
        <v>0</v>
      </c>
    </row>
    <row r="75" spans="1:59" s="45" customFormat="1" ht="15" hidden="1" customHeight="1" x14ac:dyDescent="0.25">
      <c r="A75" s="118"/>
      <c r="B75" s="135"/>
      <c r="C75" s="125">
        <v>903</v>
      </c>
      <c r="D75" s="69">
        <f>9886</f>
        <v>9886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14">
        <f t="shared" si="178"/>
        <v>9886</v>
      </c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>
        <f t="shared" si="179"/>
        <v>0</v>
      </c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>
        <f t="shared" si="180"/>
        <v>0</v>
      </c>
    </row>
    <row r="76" spans="1:59" s="45" customFormat="1" ht="15" hidden="1" customHeight="1" x14ac:dyDescent="0.25">
      <c r="A76" s="118"/>
      <c r="B76" s="135"/>
      <c r="C76" s="125">
        <v>910</v>
      </c>
      <c r="D76" s="69">
        <v>1197</v>
      </c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14">
        <f t="shared" si="178"/>
        <v>1197</v>
      </c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>
        <f t="shared" si="179"/>
        <v>0</v>
      </c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>
        <f t="shared" si="180"/>
        <v>0</v>
      </c>
    </row>
    <row r="77" spans="1:59" s="45" customFormat="1" ht="15" hidden="1" customHeight="1" x14ac:dyDescent="0.25">
      <c r="A77" s="118"/>
      <c r="B77" s="135"/>
      <c r="C77" s="125">
        <v>921</v>
      </c>
      <c r="D77" s="69">
        <v>55456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14">
        <f t="shared" si="178"/>
        <v>55456</v>
      </c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>
        <f t="shared" si="179"/>
        <v>0</v>
      </c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>
        <f t="shared" si="180"/>
        <v>0</v>
      </c>
    </row>
    <row r="78" spans="1:59" s="45" customFormat="1" ht="15" hidden="1" customHeight="1" x14ac:dyDescent="0.25">
      <c r="A78" s="119"/>
      <c r="B78" s="135"/>
      <c r="C78" s="125">
        <v>923</v>
      </c>
      <c r="D78" s="69">
        <v>213983</v>
      </c>
      <c r="E78" s="43">
        <f>300+1088+3869</f>
        <v>5257</v>
      </c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14">
        <f t="shared" si="178"/>
        <v>219240</v>
      </c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>
        <f t="shared" si="180"/>
        <v>0</v>
      </c>
    </row>
    <row r="79" spans="1:59" s="19" customFormat="1" ht="30.75" customHeight="1" x14ac:dyDescent="0.25">
      <c r="A79" s="92" t="s">
        <v>85</v>
      </c>
      <c r="B79" s="95"/>
      <c r="C79" s="105" t="s">
        <v>103</v>
      </c>
      <c r="D79" s="94">
        <f>SUM(D80:D82)</f>
        <v>381</v>
      </c>
      <c r="E79" s="93">
        <f t="shared" ref="E79:BB79" si="181">SUM(E80:E82)</f>
        <v>2159</v>
      </c>
      <c r="F79" s="93">
        <f t="shared" si="181"/>
        <v>0</v>
      </c>
      <c r="G79" s="93">
        <f t="shared" si="181"/>
        <v>0</v>
      </c>
      <c r="H79" s="93">
        <f t="shared" si="181"/>
        <v>0</v>
      </c>
      <c r="I79" s="93">
        <f t="shared" si="181"/>
        <v>0</v>
      </c>
      <c r="J79" s="93">
        <f t="shared" si="181"/>
        <v>0</v>
      </c>
      <c r="K79" s="93">
        <f t="shared" si="181"/>
        <v>0</v>
      </c>
      <c r="L79" s="93">
        <f t="shared" si="181"/>
        <v>0</v>
      </c>
      <c r="M79" s="93">
        <f t="shared" si="181"/>
        <v>0</v>
      </c>
      <c r="N79" s="93">
        <f t="shared" si="181"/>
        <v>0</v>
      </c>
      <c r="O79" s="93">
        <f t="shared" si="181"/>
        <v>0</v>
      </c>
      <c r="P79" s="93">
        <f t="shared" si="181"/>
        <v>0</v>
      </c>
      <c r="Q79" s="93">
        <f t="shared" si="181"/>
        <v>0</v>
      </c>
      <c r="R79" s="93">
        <f t="shared" si="181"/>
        <v>0</v>
      </c>
      <c r="S79" s="93">
        <f t="shared" si="181"/>
        <v>0</v>
      </c>
      <c r="T79" s="93">
        <f t="shared" si="181"/>
        <v>0</v>
      </c>
      <c r="U79" s="93">
        <f t="shared" si="181"/>
        <v>0</v>
      </c>
      <c r="V79" s="93">
        <f t="shared" si="181"/>
        <v>2540</v>
      </c>
      <c r="W79" s="93">
        <f t="shared" si="181"/>
        <v>0</v>
      </c>
      <c r="X79" s="93">
        <f t="shared" si="181"/>
        <v>1088</v>
      </c>
      <c r="Y79" s="93">
        <f t="shared" si="181"/>
        <v>0</v>
      </c>
      <c r="Z79" s="93">
        <f t="shared" si="181"/>
        <v>0</v>
      </c>
      <c r="AA79" s="93">
        <f t="shared" si="181"/>
        <v>0</v>
      </c>
      <c r="AB79" s="93">
        <f t="shared" si="181"/>
        <v>0</v>
      </c>
      <c r="AC79" s="93">
        <f t="shared" si="181"/>
        <v>0</v>
      </c>
      <c r="AD79" s="93">
        <f t="shared" si="181"/>
        <v>0</v>
      </c>
      <c r="AE79" s="93">
        <f t="shared" si="181"/>
        <v>0</v>
      </c>
      <c r="AF79" s="93">
        <f t="shared" si="181"/>
        <v>0</v>
      </c>
      <c r="AG79" s="93">
        <f t="shared" si="181"/>
        <v>0</v>
      </c>
      <c r="AH79" s="93">
        <f t="shared" si="181"/>
        <v>0</v>
      </c>
      <c r="AI79" s="93">
        <f t="shared" si="181"/>
        <v>0</v>
      </c>
      <c r="AJ79" s="93">
        <f t="shared" si="181"/>
        <v>0</v>
      </c>
      <c r="AK79" s="93">
        <f t="shared" si="181"/>
        <v>0</v>
      </c>
      <c r="AL79" s="93">
        <f t="shared" si="181"/>
        <v>0</v>
      </c>
      <c r="AM79" s="93">
        <f t="shared" si="181"/>
        <v>0</v>
      </c>
      <c r="AN79" s="93">
        <f t="shared" si="181"/>
        <v>0</v>
      </c>
      <c r="AO79" s="93">
        <f t="shared" si="181"/>
        <v>0</v>
      </c>
      <c r="AP79" s="93">
        <f t="shared" si="181"/>
        <v>0</v>
      </c>
      <c r="AQ79" s="93">
        <f t="shared" si="181"/>
        <v>0</v>
      </c>
      <c r="AR79" s="93">
        <f t="shared" si="181"/>
        <v>0</v>
      </c>
      <c r="AS79" s="93">
        <f t="shared" si="181"/>
        <v>0</v>
      </c>
      <c r="AT79" s="93">
        <f t="shared" si="181"/>
        <v>0</v>
      </c>
      <c r="AU79" s="93">
        <f t="shared" si="181"/>
        <v>0</v>
      </c>
      <c r="AV79" s="93">
        <f t="shared" si="181"/>
        <v>0</v>
      </c>
      <c r="AW79" s="93">
        <f t="shared" si="181"/>
        <v>0</v>
      </c>
      <c r="AX79" s="93">
        <f t="shared" si="181"/>
        <v>0</v>
      </c>
      <c r="AY79" s="93">
        <f t="shared" si="181"/>
        <v>0</v>
      </c>
      <c r="AZ79" s="93">
        <f t="shared" si="181"/>
        <v>0</v>
      </c>
      <c r="BA79" s="93">
        <f t="shared" si="181"/>
        <v>0</v>
      </c>
      <c r="BB79" s="93">
        <f t="shared" si="181"/>
        <v>0</v>
      </c>
    </row>
    <row r="80" spans="1:59" s="45" customFormat="1" ht="15" hidden="1" customHeight="1" x14ac:dyDescent="0.25">
      <c r="A80" s="91"/>
      <c r="B80" s="135"/>
      <c r="C80" s="125">
        <v>900</v>
      </c>
      <c r="D80" s="69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14">
        <f t="shared" ref="V80:V82" si="182">SUM(D80:U80)</f>
        <v>0</v>
      </c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>
        <f t="shared" ref="AL80:AL81" si="183">W80+X80+Y80</f>
        <v>0</v>
      </c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>
        <f t="shared" ref="BB80:BB82" si="184">AM80+AN80+AO80</f>
        <v>0</v>
      </c>
    </row>
    <row r="81" spans="1:54" s="45" customFormat="1" ht="15" hidden="1" customHeight="1" x14ac:dyDescent="0.25">
      <c r="A81" s="91"/>
      <c r="B81" s="135"/>
      <c r="C81" s="125">
        <v>901</v>
      </c>
      <c r="D81" s="69"/>
      <c r="E81" s="43">
        <v>1071</v>
      </c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14">
        <f t="shared" si="182"/>
        <v>1071</v>
      </c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>
        <f t="shared" si="183"/>
        <v>0</v>
      </c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>
        <f t="shared" si="184"/>
        <v>0</v>
      </c>
    </row>
    <row r="82" spans="1:54" s="45" customFormat="1" ht="15" hidden="1" customHeight="1" x14ac:dyDescent="0.25">
      <c r="A82" s="91"/>
      <c r="B82" s="135"/>
      <c r="C82" s="125">
        <v>923</v>
      </c>
      <c r="D82" s="69">
        <v>381</v>
      </c>
      <c r="E82" s="43">
        <f>1088</f>
        <v>1088</v>
      </c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14">
        <f t="shared" si="182"/>
        <v>1469</v>
      </c>
      <c r="W82" s="14"/>
      <c r="X82" s="14">
        <v>1088</v>
      </c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>
        <f t="shared" si="184"/>
        <v>0</v>
      </c>
    </row>
    <row r="83" spans="1:54" s="19" customFormat="1" ht="36" customHeight="1" x14ac:dyDescent="0.25">
      <c r="A83" s="79" t="s">
        <v>26</v>
      </c>
      <c r="B83" s="35" t="s">
        <v>50</v>
      </c>
      <c r="C83" s="104" t="s">
        <v>99</v>
      </c>
      <c r="D83" s="70">
        <v>24600</v>
      </c>
      <c r="E83" s="13">
        <f>1848+1027+49322+1716+286+3663+2308+17030+936+58</f>
        <v>78194</v>
      </c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>
        <f>SUM(D83:U83)</f>
        <v>102794</v>
      </c>
      <c r="W83" s="13">
        <v>14454</v>
      </c>
      <c r="X83" s="13">
        <f>5951</f>
        <v>5951</v>
      </c>
      <c r="Y83" s="13"/>
      <c r="Z83" s="13">
        <f>2355-4710+2521-166</f>
        <v>0</v>
      </c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>
        <f t="shared" ref="AL83:AL88" si="185">SUM(W83:AK83)</f>
        <v>20405</v>
      </c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>
        <f>SUM(AM83:BA83)</f>
        <v>0</v>
      </c>
    </row>
    <row r="84" spans="1:54" s="19" customFormat="1" ht="35.25" customHeight="1" x14ac:dyDescent="0.25">
      <c r="A84" s="79" t="s">
        <v>27</v>
      </c>
      <c r="B84" s="35" t="s">
        <v>51</v>
      </c>
      <c r="C84" s="36" t="s">
        <v>95</v>
      </c>
      <c r="D84" s="70">
        <f>SUM(D85:D86)</f>
        <v>111207</v>
      </c>
      <c r="E84" s="13">
        <f t="shared" ref="E84:BB84" si="186">SUM(E85:E86)</f>
        <v>194153</v>
      </c>
      <c r="F84" s="13">
        <f t="shared" si="186"/>
        <v>0</v>
      </c>
      <c r="G84" s="13">
        <f t="shared" si="186"/>
        <v>0</v>
      </c>
      <c r="H84" s="13">
        <f t="shared" si="186"/>
        <v>0</v>
      </c>
      <c r="I84" s="13">
        <f t="shared" si="186"/>
        <v>0</v>
      </c>
      <c r="J84" s="13">
        <f t="shared" si="186"/>
        <v>0</v>
      </c>
      <c r="K84" s="13">
        <f t="shared" si="186"/>
        <v>0</v>
      </c>
      <c r="L84" s="13">
        <f t="shared" si="186"/>
        <v>0</v>
      </c>
      <c r="M84" s="13">
        <f t="shared" si="186"/>
        <v>0</v>
      </c>
      <c r="N84" s="13">
        <f t="shared" si="186"/>
        <v>0</v>
      </c>
      <c r="O84" s="13">
        <f t="shared" si="186"/>
        <v>0</v>
      </c>
      <c r="P84" s="13">
        <f t="shared" si="186"/>
        <v>0</v>
      </c>
      <c r="Q84" s="13">
        <f t="shared" si="186"/>
        <v>0</v>
      </c>
      <c r="R84" s="13">
        <f t="shared" si="186"/>
        <v>0</v>
      </c>
      <c r="S84" s="13">
        <f t="shared" si="186"/>
        <v>0</v>
      </c>
      <c r="T84" s="13">
        <f t="shared" si="186"/>
        <v>0</v>
      </c>
      <c r="U84" s="13">
        <f t="shared" si="186"/>
        <v>0</v>
      </c>
      <c r="V84" s="13">
        <f t="shared" si="186"/>
        <v>305360</v>
      </c>
      <c r="W84" s="13">
        <f t="shared" si="186"/>
        <v>94666</v>
      </c>
      <c r="X84" s="13">
        <f t="shared" si="186"/>
        <v>393201</v>
      </c>
      <c r="Y84" s="13">
        <f t="shared" si="186"/>
        <v>0</v>
      </c>
      <c r="Z84" s="13">
        <f t="shared" si="186"/>
        <v>0</v>
      </c>
      <c r="AA84" s="13">
        <f t="shared" si="186"/>
        <v>0</v>
      </c>
      <c r="AB84" s="13">
        <f t="shared" si="186"/>
        <v>0</v>
      </c>
      <c r="AC84" s="13">
        <f t="shared" si="186"/>
        <v>0</v>
      </c>
      <c r="AD84" s="13">
        <f t="shared" si="186"/>
        <v>0</v>
      </c>
      <c r="AE84" s="13">
        <f t="shared" si="186"/>
        <v>0</v>
      </c>
      <c r="AF84" s="13">
        <f t="shared" si="186"/>
        <v>0</v>
      </c>
      <c r="AG84" s="13">
        <f t="shared" si="186"/>
        <v>0</v>
      </c>
      <c r="AH84" s="13">
        <f t="shared" si="186"/>
        <v>0</v>
      </c>
      <c r="AI84" s="13">
        <f t="shared" si="186"/>
        <v>0</v>
      </c>
      <c r="AJ84" s="13">
        <f t="shared" si="186"/>
        <v>0</v>
      </c>
      <c r="AK84" s="13">
        <f t="shared" si="186"/>
        <v>0</v>
      </c>
      <c r="AL84" s="13">
        <f t="shared" si="186"/>
        <v>487867</v>
      </c>
      <c r="AM84" s="13">
        <f t="shared" si="186"/>
        <v>28745</v>
      </c>
      <c r="AN84" s="13">
        <f t="shared" si="186"/>
        <v>18885</v>
      </c>
      <c r="AO84" s="13">
        <f t="shared" si="186"/>
        <v>0</v>
      </c>
      <c r="AP84" s="13">
        <f t="shared" si="186"/>
        <v>0</v>
      </c>
      <c r="AQ84" s="13">
        <f t="shared" si="186"/>
        <v>0</v>
      </c>
      <c r="AR84" s="13">
        <f t="shared" si="186"/>
        <v>0</v>
      </c>
      <c r="AS84" s="13">
        <f t="shared" si="186"/>
        <v>0</v>
      </c>
      <c r="AT84" s="13">
        <f t="shared" si="186"/>
        <v>0</v>
      </c>
      <c r="AU84" s="13">
        <f t="shared" si="186"/>
        <v>0</v>
      </c>
      <c r="AV84" s="13">
        <f t="shared" si="186"/>
        <v>0</v>
      </c>
      <c r="AW84" s="13">
        <f t="shared" si="186"/>
        <v>0</v>
      </c>
      <c r="AX84" s="13">
        <f t="shared" si="186"/>
        <v>0</v>
      </c>
      <c r="AY84" s="13">
        <f t="shared" si="186"/>
        <v>0</v>
      </c>
      <c r="AZ84" s="13">
        <f t="shared" si="186"/>
        <v>0</v>
      </c>
      <c r="BA84" s="13">
        <f t="shared" si="186"/>
        <v>0</v>
      </c>
      <c r="BB84" s="13">
        <f t="shared" si="186"/>
        <v>47630</v>
      </c>
    </row>
    <row r="85" spans="1:54" s="51" customFormat="1" ht="15.75" hidden="1" x14ac:dyDescent="0.25">
      <c r="A85" s="81"/>
      <c r="B85" s="50"/>
      <c r="C85" s="127">
        <v>914</v>
      </c>
      <c r="D85" s="69">
        <f>65556+446</f>
        <v>66002</v>
      </c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14">
        <f t="shared" ref="V85" si="187">SUM(D85:U85)</f>
        <v>66002</v>
      </c>
      <c r="W85" s="14"/>
      <c r="X85" s="123"/>
      <c r="Y85" s="123"/>
      <c r="Z85" s="123"/>
      <c r="AA85" s="123"/>
      <c r="AB85" s="123"/>
      <c r="AC85" s="123"/>
      <c r="AD85" s="123"/>
      <c r="AE85" s="123"/>
      <c r="AF85" s="123"/>
      <c r="AG85" s="123"/>
      <c r="AH85" s="123"/>
      <c r="AI85" s="123"/>
      <c r="AJ85" s="123"/>
      <c r="AK85" s="123"/>
      <c r="AL85" s="14">
        <f t="shared" ref="AL85:AL86" si="188">SUM(W85:AK85)</f>
        <v>0</v>
      </c>
      <c r="AM85" s="14"/>
      <c r="AN85" s="123"/>
      <c r="AO85" s="123"/>
      <c r="AP85" s="123"/>
      <c r="AQ85" s="123"/>
      <c r="AR85" s="123"/>
      <c r="AS85" s="123"/>
      <c r="AT85" s="123"/>
      <c r="AU85" s="123"/>
      <c r="AV85" s="123"/>
      <c r="AW85" s="123"/>
      <c r="AX85" s="123"/>
      <c r="AY85" s="123"/>
      <c r="AZ85" s="123"/>
      <c r="BA85" s="123"/>
      <c r="BB85" s="14">
        <f t="shared" ref="BB85:BB86" si="189">SUM(AM85:BA85)</f>
        <v>0</v>
      </c>
    </row>
    <row r="86" spans="1:54" s="51" customFormat="1" ht="15.75" hidden="1" x14ac:dyDescent="0.25">
      <c r="A86" s="81"/>
      <c r="B86" s="50"/>
      <c r="C86" s="127">
        <v>920</v>
      </c>
      <c r="D86" s="69">
        <v>45205</v>
      </c>
      <c r="E86" s="46">
        <f>139+194014</f>
        <v>194153</v>
      </c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14">
        <f t="shared" ref="V86" si="190">SUM(D86:U86)</f>
        <v>239358</v>
      </c>
      <c r="W86" s="14">
        <v>94666</v>
      </c>
      <c r="X86" s="123">
        <v>393201</v>
      </c>
      <c r="Y86" s="123"/>
      <c r="Z86" s="123"/>
      <c r="AA86" s="123"/>
      <c r="AB86" s="123"/>
      <c r="AC86" s="123"/>
      <c r="AD86" s="123"/>
      <c r="AE86" s="123"/>
      <c r="AF86" s="123"/>
      <c r="AG86" s="123"/>
      <c r="AH86" s="123"/>
      <c r="AI86" s="123"/>
      <c r="AJ86" s="123"/>
      <c r="AK86" s="123"/>
      <c r="AL86" s="14">
        <f t="shared" si="188"/>
        <v>487867</v>
      </c>
      <c r="AM86" s="14">
        <v>28745</v>
      </c>
      <c r="AN86" s="14">
        <v>18885</v>
      </c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>
        <f t="shared" si="189"/>
        <v>47630</v>
      </c>
    </row>
    <row r="87" spans="1:54" s="19" customFormat="1" ht="31.5" x14ac:dyDescent="0.25">
      <c r="A87" s="79" t="s">
        <v>28</v>
      </c>
      <c r="B87" s="35" t="s">
        <v>52</v>
      </c>
      <c r="C87" s="36" t="s">
        <v>76</v>
      </c>
      <c r="D87" s="70">
        <v>465</v>
      </c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>
        <f>SUM(D87:U87)</f>
        <v>465</v>
      </c>
      <c r="W87" s="13">
        <v>465</v>
      </c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>
        <f t="shared" si="185"/>
        <v>465</v>
      </c>
      <c r="AM87" s="13">
        <v>465</v>
      </c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>
        <f t="shared" ref="BB87:BB88" si="191">SUM(AM87:BA87)</f>
        <v>465</v>
      </c>
    </row>
    <row r="88" spans="1:54" s="109" customFormat="1" ht="31.5" hidden="1" x14ac:dyDescent="0.25">
      <c r="A88" s="106" t="s">
        <v>58</v>
      </c>
      <c r="B88" s="107" t="s">
        <v>53</v>
      </c>
      <c r="C88" s="104" t="s">
        <v>100</v>
      </c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3">
        <f>SUM(D88:U88)</f>
        <v>0</v>
      </c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>
        <f t="shared" si="185"/>
        <v>0</v>
      </c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>
        <f t="shared" si="191"/>
        <v>0</v>
      </c>
    </row>
    <row r="89" spans="1:54" s="19" customFormat="1" ht="54.75" customHeight="1" x14ac:dyDescent="0.25">
      <c r="A89" s="79" t="s">
        <v>29</v>
      </c>
      <c r="B89" s="35" t="s">
        <v>53</v>
      </c>
      <c r="C89" s="128" t="s">
        <v>74</v>
      </c>
      <c r="D89" s="68">
        <f>SUM(D90:D93)</f>
        <v>21379</v>
      </c>
      <c r="E89" s="37">
        <f t="shared" ref="E89:BB89" si="192">SUM(E90:E93)</f>
        <v>4</v>
      </c>
      <c r="F89" s="37">
        <f t="shared" si="192"/>
        <v>0</v>
      </c>
      <c r="G89" s="37">
        <f t="shared" si="192"/>
        <v>0</v>
      </c>
      <c r="H89" s="37">
        <f t="shared" si="192"/>
        <v>0</v>
      </c>
      <c r="I89" s="37">
        <f t="shared" si="192"/>
        <v>0</v>
      </c>
      <c r="J89" s="37">
        <f t="shared" si="192"/>
        <v>0</v>
      </c>
      <c r="K89" s="37">
        <f t="shared" si="192"/>
        <v>0</v>
      </c>
      <c r="L89" s="37">
        <f t="shared" si="192"/>
        <v>0</v>
      </c>
      <c r="M89" s="37">
        <f t="shared" ref="M89:T89" si="193">SUM(M90:M93)</f>
        <v>0</v>
      </c>
      <c r="N89" s="37">
        <f t="shared" si="193"/>
        <v>0</v>
      </c>
      <c r="O89" s="37">
        <f t="shared" ref="O89:P89" si="194">SUM(O90:O93)</f>
        <v>0</v>
      </c>
      <c r="P89" s="37">
        <f t="shared" si="194"/>
        <v>0</v>
      </c>
      <c r="Q89" s="37">
        <f t="shared" si="193"/>
        <v>0</v>
      </c>
      <c r="R89" s="37">
        <f t="shared" si="193"/>
        <v>0</v>
      </c>
      <c r="S89" s="37">
        <f t="shared" si="193"/>
        <v>0</v>
      </c>
      <c r="T89" s="37">
        <f t="shared" si="193"/>
        <v>0</v>
      </c>
      <c r="U89" s="37">
        <f t="shared" si="192"/>
        <v>0</v>
      </c>
      <c r="V89" s="37">
        <f t="shared" si="192"/>
        <v>21383</v>
      </c>
      <c r="W89" s="37">
        <f t="shared" si="192"/>
        <v>21379</v>
      </c>
      <c r="X89" s="37">
        <f t="shared" si="192"/>
        <v>4</v>
      </c>
      <c r="Y89" s="37">
        <f t="shared" si="192"/>
        <v>0</v>
      </c>
      <c r="Z89" s="37">
        <f t="shared" si="192"/>
        <v>0</v>
      </c>
      <c r="AA89" s="37">
        <f t="shared" si="192"/>
        <v>0</v>
      </c>
      <c r="AB89" s="37">
        <f t="shared" si="192"/>
        <v>0</v>
      </c>
      <c r="AC89" s="37">
        <f t="shared" si="192"/>
        <v>0</v>
      </c>
      <c r="AD89" s="37">
        <f t="shared" ref="AD89:AI89" si="195">SUM(AD90:AD93)</f>
        <v>0</v>
      </c>
      <c r="AE89" s="37">
        <f t="shared" ref="AE89" si="196">SUM(AE90:AE93)</f>
        <v>0</v>
      </c>
      <c r="AF89" s="37">
        <f t="shared" si="195"/>
        <v>0</v>
      </c>
      <c r="AG89" s="37">
        <f t="shared" si="195"/>
        <v>0</v>
      </c>
      <c r="AH89" s="37">
        <f t="shared" si="195"/>
        <v>0</v>
      </c>
      <c r="AI89" s="37">
        <f t="shared" si="195"/>
        <v>0</v>
      </c>
      <c r="AJ89" s="37">
        <f t="shared" si="192"/>
        <v>0</v>
      </c>
      <c r="AK89" s="37">
        <f t="shared" si="192"/>
        <v>0</v>
      </c>
      <c r="AL89" s="37">
        <f t="shared" si="192"/>
        <v>21383</v>
      </c>
      <c r="AM89" s="37">
        <f t="shared" si="192"/>
        <v>21379</v>
      </c>
      <c r="AN89" s="37">
        <f t="shared" si="192"/>
        <v>4</v>
      </c>
      <c r="AO89" s="37">
        <f t="shared" si="192"/>
        <v>0</v>
      </c>
      <c r="AP89" s="37">
        <f t="shared" si="192"/>
        <v>0</v>
      </c>
      <c r="AQ89" s="37">
        <f t="shared" si="192"/>
        <v>0</v>
      </c>
      <c r="AR89" s="37">
        <f t="shared" si="192"/>
        <v>0</v>
      </c>
      <c r="AS89" s="37">
        <f t="shared" si="192"/>
        <v>0</v>
      </c>
      <c r="AT89" s="37">
        <f t="shared" ref="AT89:AY89" si="197">SUM(AT90:AT93)</f>
        <v>0</v>
      </c>
      <c r="AU89" s="37">
        <f t="shared" si="197"/>
        <v>0</v>
      </c>
      <c r="AV89" s="37">
        <f t="shared" si="197"/>
        <v>0</v>
      </c>
      <c r="AW89" s="37">
        <f t="shared" si="197"/>
        <v>0</v>
      </c>
      <c r="AX89" s="37">
        <f t="shared" si="197"/>
        <v>0</v>
      </c>
      <c r="AY89" s="37">
        <f t="shared" si="197"/>
        <v>0</v>
      </c>
      <c r="AZ89" s="37">
        <f t="shared" si="192"/>
        <v>0</v>
      </c>
      <c r="BA89" s="37">
        <f t="shared" si="192"/>
        <v>0</v>
      </c>
      <c r="BB89" s="37">
        <f t="shared" si="192"/>
        <v>21383</v>
      </c>
    </row>
    <row r="90" spans="1:54" s="51" customFormat="1" ht="15.75" hidden="1" x14ac:dyDescent="0.25">
      <c r="A90" s="81"/>
      <c r="B90" s="50"/>
      <c r="C90" s="127">
        <v>906</v>
      </c>
      <c r="D90" s="69">
        <v>2000</v>
      </c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14">
        <f t="shared" ref="V90:V100" si="198">SUM(D90:U90)</f>
        <v>2000</v>
      </c>
      <c r="W90" s="14">
        <v>2000</v>
      </c>
      <c r="X90" s="123"/>
      <c r="Y90" s="123"/>
      <c r="Z90" s="123"/>
      <c r="AA90" s="123"/>
      <c r="AB90" s="123"/>
      <c r="AC90" s="123"/>
      <c r="AD90" s="123"/>
      <c r="AE90" s="123"/>
      <c r="AF90" s="123"/>
      <c r="AG90" s="123"/>
      <c r="AH90" s="123"/>
      <c r="AI90" s="123"/>
      <c r="AJ90" s="123"/>
      <c r="AK90" s="123"/>
      <c r="AL90" s="14">
        <f t="shared" ref="AL90:AL95" si="199">SUM(W90:AK90)</f>
        <v>2000</v>
      </c>
      <c r="AM90" s="14">
        <v>2000</v>
      </c>
      <c r="AN90" s="123"/>
      <c r="AO90" s="123"/>
      <c r="AP90" s="123"/>
      <c r="AQ90" s="123"/>
      <c r="AR90" s="123"/>
      <c r="AS90" s="123"/>
      <c r="AT90" s="123"/>
      <c r="AU90" s="123"/>
      <c r="AV90" s="123"/>
      <c r="AW90" s="123"/>
      <c r="AX90" s="123"/>
      <c r="AY90" s="123"/>
      <c r="AZ90" s="123"/>
      <c r="BA90" s="123"/>
      <c r="BB90" s="14">
        <f t="shared" ref="BB90:BB93" si="200">SUM(AM90:BA90)</f>
        <v>2000</v>
      </c>
    </row>
    <row r="91" spans="1:54" s="51" customFormat="1" ht="15.75" hidden="1" x14ac:dyDescent="0.25">
      <c r="A91" s="81"/>
      <c r="B91" s="50"/>
      <c r="C91" s="127">
        <v>917</v>
      </c>
      <c r="D91" s="69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14">
        <f t="shared" si="198"/>
        <v>0</v>
      </c>
      <c r="W91" s="14"/>
      <c r="X91" s="123"/>
      <c r="Y91" s="123"/>
      <c r="Z91" s="123"/>
      <c r="AA91" s="123"/>
      <c r="AB91" s="123"/>
      <c r="AC91" s="123"/>
      <c r="AD91" s="123"/>
      <c r="AE91" s="123"/>
      <c r="AF91" s="123"/>
      <c r="AG91" s="123"/>
      <c r="AH91" s="123"/>
      <c r="AI91" s="123"/>
      <c r="AJ91" s="123"/>
      <c r="AK91" s="123"/>
      <c r="AL91" s="14">
        <f t="shared" si="199"/>
        <v>0</v>
      </c>
      <c r="AM91" s="14"/>
      <c r="AN91" s="123"/>
      <c r="AO91" s="123"/>
      <c r="AP91" s="123"/>
      <c r="AQ91" s="123"/>
      <c r="AR91" s="123"/>
      <c r="AS91" s="123"/>
      <c r="AT91" s="123"/>
      <c r="AU91" s="123"/>
      <c r="AV91" s="123"/>
      <c r="AW91" s="123"/>
      <c r="AX91" s="123"/>
      <c r="AY91" s="123"/>
      <c r="AZ91" s="123"/>
      <c r="BA91" s="123"/>
      <c r="BB91" s="14">
        <f t="shared" si="200"/>
        <v>0</v>
      </c>
    </row>
    <row r="92" spans="1:54" s="51" customFormat="1" ht="15.75" hidden="1" x14ac:dyDescent="0.25">
      <c r="A92" s="81"/>
      <c r="B92" s="50"/>
      <c r="C92" s="127">
        <v>920</v>
      </c>
      <c r="D92" s="69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14">
        <f t="shared" ref="V92" si="201">SUM(D92:U92)</f>
        <v>0</v>
      </c>
      <c r="W92" s="14"/>
      <c r="X92" s="123"/>
      <c r="Y92" s="123"/>
      <c r="Z92" s="123"/>
      <c r="AA92" s="123"/>
      <c r="AB92" s="123"/>
      <c r="AC92" s="123"/>
      <c r="AD92" s="123"/>
      <c r="AE92" s="123"/>
      <c r="AF92" s="123"/>
      <c r="AG92" s="123"/>
      <c r="AH92" s="123"/>
      <c r="AI92" s="123"/>
      <c r="AJ92" s="123"/>
      <c r="AK92" s="123"/>
      <c r="AL92" s="14">
        <f t="shared" si="199"/>
        <v>0</v>
      </c>
      <c r="AM92" s="14"/>
      <c r="AN92" s="123"/>
      <c r="AO92" s="123"/>
      <c r="AP92" s="123"/>
      <c r="AQ92" s="123"/>
      <c r="AR92" s="123"/>
      <c r="AS92" s="123"/>
      <c r="AT92" s="123"/>
      <c r="AU92" s="123"/>
      <c r="AV92" s="123"/>
      <c r="AW92" s="123"/>
      <c r="AX92" s="123"/>
      <c r="AY92" s="123"/>
      <c r="AZ92" s="123"/>
      <c r="BA92" s="123"/>
      <c r="BB92" s="14">
        <f t="shared" ref="BB92" si="202">SUM(AM92:BA92)</f>
        <v>0</v>
      </c>
    </row>
    <row r="93" spans="1:54" s="51" customFormat="1" ht="15.75" hidden="1" x14ac:dyDescent="0.25">
      <c r="A93" s="81"/>
      <c r="B93" s="50"/>
      <c r="C93" s="127">
        <v>924</v>
      </c>
      <c r="D93" s="69">
        <v>19379</v>
      </c>
      <c r="E93" s="46">
        <f>4</f>
        <v>4</v>
      </c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14">
        <f t="shared" si="198"/>
        <v>19383</v>
      </c>
      <c r="W93" s="14">
        <v>19379</v>
      </c>
      <c r="X93" s="123">
        <f>4</f>
        <v>4</v>
      </c>
      <c r="Y93" s="123"/>
      <c r="Z93" s="123"/>
      <c r="AA93" s="123"/>
      <c r="AB93" s="123"/>
      <c r="AC93" s="123"/>
      <c r="AD93" s="123"/>
      <c r="AE93" s="123"/>
      <c r="AF93" s="123"/>
      <c r="AG93" s="123"/>
      <c r="AH93" s="123"/>
      <c r="AI93" s="123"/>
      <c r="AJ93" s="123"/>
      <c r="AK93" s="123"/>
      <c r="AL93" s="14">
        <f t="shared" si="199"/>
        <v>19383</v>
      </c>
      <c r="AM93" s="14">
        <v>19379</v>
      </c>
      <c r="AN93" s="14">
        <f>4</f>
        <v>4</v>
      </c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>
        <f t="shared" si="200"/>
        <v>19383</v>
      </c>
    </row>
    <row r="94" spans="1:54" s="19" customFormat="1" ht="31.5" x14ac:dyDescent="0.25">
      <c r="A94" s="79" t="s">
        <v>30</v>
      </c>
      <c r="B94" s="35" t="s">
        <v>54</v>
      </c>
      <c r="C94" s="104" t="s">
        <v>101</v>
      </c>
      <c r="D94" s="70">
        <v>6528</v>
      </c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>
        <f t="shared" si="198"/>
        <v>6528</v>
      </c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>
        <f t="shared" si="199"/>
        <v>0</v>
      </c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>
        <f>SUM(AM94:BA94)</f>
        <v>0</v>
      </c>
    </row>
    <row r="95" spans="1:54" s="19" customFormat="1" ht="31.5" x14ac:dyDescent="0.25">
      <c r="A95" s="79" t="s">
        <v>31</v>
      </c>
      <c r="B95" s="35" t="s">
        <v>55</v>
      </c>
      <c r="C95" s="104" t="s">
        <v>102</v>
      </c>
      <c r="D95" s="70">
        <v>399751</v>
      </c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>
        <f t="shared" si="198"/>
        <v>399751</v>
      </c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>
        <f t="shared" si="199"/>
        <v>0</v>
      </c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>
        <f>SUM(AM95:BA95)</f>
        <v>0</v>
      </c>
    </row>
    <row r="96" spans="1:54" s="19" customFormat="1" ht="33.75" customHeight="1" x14ac:dyDescent="0.25">
      <c r="A96" s="79" t="s">
        <v>32</v>
      </c>
      <c r="B96" s="35" t="s">
        <v>56</v>
      </c>
      <c r="C96" s="36" t="s">
        <v>3</v>
      </c>
      <c r="D96" s="68">
        <f>SUM(D97:D100)</f>
        <v>20276</v>
      </c>
      <c r="E96" s="37">
        <f t="shared" ref="E96:BB96" si="203">SUM(E97:E100)</f>
        <v>51997</v>
      </c>
      <c r="F96" s="37">
        <f t="shared" si="203"/>
        <v>0</v>
      </c>
      <c r="G96" s="37">
        <f>SUM(G97:G100)</f>
        <v>0</v>
      </c>
      <c r="H96" s="37">
        <f t="shared" si="203"/>
        <v>0</v>
      </c>
      <c r="I96" s="37">
        <f t="shared" si="203"/>
        <v>0</v>
      </c>
      <c r="J96" s="37">
        <f t="shared" si="203"/>
        <v>0</v>
      </c>
      <c r="K96" s="37">
        <f t="shared" si="203"/>
        <v>0</v>
      </c>
      <c r="L96" s="37">
        <f t="shared" si="203"/>
        <v>0</v>
      </c>
      <c r="M96" s="37">
        <f t="shared" ref="M96:T96" si="204">SUM(M97:M100)</f>
        <v>0</v>
      </c>
      <c r="N96" s="37">
        <f t="shared" si="204"/>
        <v>0</v>
      </c>
      <c r="O96" s="37">
        <f t="shared" ref="O96:P96" si="205">SUM(O97:O100)</f>
        <v>0</v>
      </c>
      <c r="P96" s="37">
        <f t="shared" si="205"/>
        <v>0</v>
      </c>
      <c r="Q96" s="37">
        <f t="shared" si="204"/>
        <v>0</v>
      </c>
      <c r="R96" s="37">
        <f t="shared" si="204"/>
        <v>0</v>
      </c>
      <c r="S96" s="37">
        <f t="shared" si="204"/>
        <v>0</v>
      </c>
      <c r="T96" s="37">
        <f t="shared" si="204"/>
        <v>0</v>
      </c>
      <c r="U96" s="37">
        <f t="shared" si="203"/>
        <v>0</v>
      </c>
      <c r="V96" s="37">
        <f t="shared" si="203"/>
        <v>72273</v>
      </c>
      <c r="W96" s="37">
        <f t="shared" si="203"/>
        <v>16026</v>
      </c>
      <c r="X96" s="37">
        <f t="shared" si="203"/>
        <v>0</v>
      </c>
      <c r="Y96" s="37">
        <f t="shared" si="203"/>
        <v>0</v>
      </c>
      <c r="Z96" s="37">
        <f t="shared" si="203"/>
        <v>0</v>
      </c>
      <c r="AA96" s="37">
        <f t="shared" si="203"/>
        <v>0</v>
      </c>
      <c r="AB96" s="37">
        <f t="shared" si="203"/>
        <v>0</v>
      </c>
      <c r="AC96" s="37">
        <f t="shared" si="203"/>
        <v>0</v>
      </c>
      <c r="AD96" s="37">
        <f t="shared" ref="AD96:AI96" si="206">SUM(AD97:AD100)</f>
        <v>0</v>
      </c>
      <c r="AE96" s="37">
        <f t="shared" ref="AE96" si="207">SUM(AE97:AE100)</f>
        <v>0</v>
      </c>
      <c r="AF96" s="37">
        <f t="shared" si="206"/>
        <v>0</v>
      </c>
      <c r="AG96" s="37">
        <f t="shared" si="206"/>
        <v>0</v>
      </c>
      <c r="AH96" s="37">
        <f t="shared" si="206"/>
        <v>0</v>
      </c>
      <c r="AI96" s="37">
        <f t="shared" si="206"/>
        <v>0</v>
      </c>
      <c r="AJ96" s="37">
        <f t="shared" si="203"/>
        <v>0</v>
      </c>
      <c r="AK96" s="37">
        <f t="shared" si="203"/>
        <v>0</v>
      </c>
      <c r="AL96" s="13">
        <f>SUM(AL97:AL100)</f>
        <v>16026</v>
      </c>
      <c r="AM96" s="37">
        <f t="shared" si="203"/>
        <v>16026</v>
      </c>
      <c r="AN96" s="37">
        <f t="shared" si="203"/>
        <v>0</v>
      </c>
      <c r="AO96" s="37">
        <f t="shared" si="203"/>
        <v>0</v>
      </c>
      <c r="AP96" s="37">
        <f t="shared" si="203"/>
        <v>0</v>
      </c>
      <c r="AQ96" s="37">
        <f t="shared" si="203"/>
        <v>0</v>
      </c>
      <c r="AR96" s="37">
        <f t="shared" si="203"/>
        <v>0</v>
      </c>
      <c r="AS96" s="37">
        <f t="shared" si="203"/>
        <v>0</v>
      </c>
      <c r="AT96" s="37">
        <f t="shared" ref="AT96:AY96" si="208">SUM(AT97:AT100)</f>
        <v>0</v>
      </c>
      <c r="AU96" s="37">
        <f t="shared" si="208"/>
        <v>0</v>
      </c>
      <c r="AV96" s="37">
        <f t="shared" si="208"/>
        <v>0</v>
      </c>
      <c r="AW96" s="37">
        <f t="shared" si="208"/>
        <v>0</v>
      </c>
      <c r="AX96" s="37">
        <f t="shared" si="208"/>
        <v>0</v>
      </c>
      <c r="AY96" s="37">
        <f t="shared" si="208"/>
        <v>0</v>
      </c>
      <c r="AZ96" s="37">
        <f t="shared" si="203"/>
        <v>0</v>
      </c>
      <c r="BA96" s="37">
        <f t="shared" si="203"/>
        <v>0</v>
      </c>
      <c r="BB96" s="37">
        <f t="shared" si="203"/>
        <v>16026</v>
      </c>
    </row>
    <row r="97" spans="1:54" s="51" customFormat="1" ht="15.75" hidden="1" x14ac:dyDescent="0.25">
      <c r="A97" s="81"/>
      <c r="B97" s="50"/>
      <c r="C97" s="127">
        <v>912</v>
      </c>
      <c r="D97" s="71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14">
        <f t="shared" si="198"/>
        <v>0</v>
      </c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3"/>
      <c r="AH97" s="123"/>
      <c r="AI97" s="123"/>
      <c r="AJ97" s="123"/>
      <c r="AK97" s="123"/>
      <c r="AL97" s="13">
        <f>SUM(W97:AK97)</f>
        <v>0</v>
      </c>
      <c r="AM97" s="123"/>
      <c r="AN97" s="123"/>
      <c r="AO97" s="123"/>
      <c r="AP97" s="123"/>
      <c r="AQ97" s="123"/>
      <c r="AR97" s="123"/>
      <c r="AS97" s="123"/>
      <c r="AT97" s="123"/>
      <c r="AU97" s="123"/>
      <c r="AV97" s="123"/>
      <c r="AW97" s="123"/>
      <c r="AX97" s="123"/>
      <c r="AY97" s="123"/>
      <c r="AZ97" s="123"/>
      <c r="BA97" s="123"/>
      <c r="BB97" s="14">
        <f t="shared" ref="BB97:BB100" si="209">SUM(AM97:BA97)</f>
        <v>0</v>
      </c>
    </row>
    <row r="98" spans="1:54" s="51" customFormat="1" ht="15.75" hidden="1" x14ac:dyDescent="0.25">
      <c r="A98" s="81"/>
      <c r="B98" s="50"/>
      <c r="C98" s="127">
        <v>913</v>
      </c>
      <c r="D98" s="71"/>
      <c r="E98" s="46">
        <f>1861+238+2817</f>
        <v>4916</v>
      </c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14">
        <f t="shared" si="198"/>
        <v>4916</v>
      </c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3"/>
      <c r="AH98" s="123"/>
      <c r="AI98" s="123"/>
      <c r="AJ98" s="123"/>
      <c r="AK98" s="123"/>
      <c r="AL98" s="13">
        <f>SUM(W98:AK98)</f>
        <v>0</v>
      </c>
      <c r="AM98" s="123"/>
      <c r="AN98" s="123"/>
      <c r="AO98" s="123"/>
      <c r="AP98" s="123"/>
      <c r="AQ98" s="123"/>
      <c r="AR98" s="123"/>
      <c r="AS98" s="123"/>
      <c r="AT98" s="123"/>
      <c r="AU98" s="123"/>
      <c r="AV98" s="123"/>
      <c r="AW98" s="123"/>
      <c r="AX98" s="123"/>
      <c r="AY98" s="123"/>
      <c r="AZ98" s="123"/>
      <c r="BA98" s="123"/>
      <c r="BB98" s="14">
        <f t="shared" si="209"/>
        <v>0</v>
      </c>
    </row>
    <row r="99" spans="1:54" s="51" customFormat="1" ht="15.75" hidden="1" x14ac:dyDescent="0.25">
      <c r="A99" s="81"/>
      <c r="B99" s="50"/>
      <c r="C99" s="127">
        <v>914</v>
      </c>
      <c r="D99" s="71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14">
        <f t="shared" si="198"/>
        <v>0</v>
      </c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3">
        <f>SUM(W99:AK99)</f>
        <v>0</v>
      </c>
      <c r="AM99" s="123"/>
      <c r="AN99" s="123"/>
      <c r="AO99" s="123"/>
      <c r="AP99" s="123"/>
      <c r="AQ99" s="123"/>
      <c r="AR99" s="123"/>
      <c r="AS99" s="123"/>
      <c r="AT99" s="123"/>
      <c r="AU99" s="123"/>
      <c r="AV99" s="123"/>
      <c r="AW99" s="123"/>
      <c r="AX99" s="123"/>
      <c r="AY99" s="123"/>
      <c r="AZ99" s="123"/>
      <c r="BA99" s="123"/>
      <c r="BB99" s="14">
        <f t="shared" si="209"/>
        <v>0</v>
      </c>
    </row>
    <row r="100" spans="1:54" s="51" customFormat="1" ht="15.75" hidden="1" x14ac:dyDescent="0.25">
      <c r="A100" s="81"/>
      <c r="B100" s="50"/>
      <c r="C100" s="127">
        <v>920</v>
      </c>
      <c r="D100" s="71">
        <v>20276</v>
      </c>
      <c r="E100" s="46">
        <f>32600+6426+8055</f>
        <v>47081</v>
      </c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14">
        <f t="shared" si="198"/>
        <v>67357</v>
      </c>
      <c r="W100" s="123">
        <v>16026</v>
      </c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3"/>
      <c r="AH100" s="123"/>
      <c r="AI100" s="123"/>
      <c r="AJ100" s="123"/>
      <c r="AK100" s="123"/>
      <c r="AL100" s="123">
        <f>SUM(W100:AK100)</f>
        <v>16026</v>
      </c>
      <c r="AM100" s="123">
        <v>16026</v>
      </c>
      <c r="AN100" s="123"/>
      <c r="AO100" s="123"/>
      <c r="AP100" s="123"/>
      <c r="AQ100" s="123"/>
      <c r="AR100" s="123"/>
      <c r="AS100" s="123"/>
      <c r="AT100" s="123"/>
      <c r="AU100" s="123"/>
      <c r="AV100" s="123"/>
      <c r="AW100" s="123"/>
      <c r="AX100" s="123"/>
      <c r="AY100" s="123"/>
      <c r="AZ100" s="123"/>
      <c r="BA100" s="123"/>
      <c r="BB100" s="14">
        <f t="shared" si="209"/>
        <v>16026</v>
      </c>
    </row>
    <row r="101" spans="1:54" s="19" customFormat="1" ht="31.5" x14ac:dyDescent="0.25">
      <c r="A101" s="79" t="s">
        <v>60</v>
      </c>
      <c r="B101" s="35" t="s">
        <v>57</v>
      </c>
      <c r="C101" s="36" t="s">
        <v>66</v>
      </c>
      <c r="D101" s="68">
        <f>SUM(D102:D103)</f>
        <v>7803</v>
      </c>
      <c r="E101" s="37">
        <f t="shared" ref="E101:BB101" si="210">SUM(E102:E103)</f>
        <v>148261</v>
      </c>
      <c r="F101" s="37">
        <f t="shared" si="210"/>
        <v>0</v>
      </c>
      <c r="G101" s="37">
        <f t="shared" si="210"/>
        <v>0</v>
      </c>
      <c r="H101" s="37">
        <f t="shared" si="210"/>
        <v>0</v>
      </c>
      <c r="I101" s="37">
        <f t="shared" ref="I101" si="211">SUM(I102:I103)</f>
        <v>0</v>
      </c>
      <c r="J101" s="37">
        <f t="shared" si="210"/>
        <v>0</v>
      </c>
      <c r="K101" s="37">
        <f t="shared" si="210"/>
        <v>0</v>
      </c>
      <c r="L101" s="37">
        <f t="shared" si="210"/>
        <v>0</v>
      </c>
      <c r="M101" s="37">
        <f t="shared" ref="M101:T101" si="212">SUM(M102:M103)</f>
        <v>0</v>
      </c>
      <c r="N101" s="37">
        <f t="shared" si="212"/>
        <v>0</v>
      </c>
      <c r="O101" s="37">
        <f t="shared" ref="O101:P101" si="213">SUM(O102:O103)</f>
        <v>0</v>
      </c>
      <c r="P101" s="37">
        <f t="shared" si="213"/>
        <v>0</v>
      </c>
      <c r="Q101" s="37">
        <f t="shared" si="212"/>
        <v>0</v>
      </c>
      <c r="R101" s="37">
        <f t="shared" si="212"/>
        <v>0</v>
      </c>
      <c r="S101" s="37">
        <f t="shared" si="212"/>
        <v>0</v>
      </c>
      <c r="T101" s="37">
        <f t="shared" si="212"/>
        <v>0</v>
      </c>
      <c r="U101" s="37">
        <f t="shared" si="210"/>
        <v>0</v>
      </c>
      <c r="V101" s="37">
        <f t="shared" si="210"/>
        <v>156064</v>
      </c>
      <c r="W101" s="37">
        <f t="shared" si="210"/>
        <v>7803</v>
      </c>
      <c r="X101" s="37">
        <f t="shared" si="210"/>
        <v>0</v>
      </c>
      <c r="Y101" s="37">
        <f t="shared" si="210"/>
        <v>0</v>
      </c>
      <c r="Z101" s="37">
        <f t="shared" si="210"/>
        <v>0</v>
      </c>
      <c r="AA101" s="37">
        <f t="shared" si="210"/>
        <v>0</v>
      </c>
      <c r="AB101" s="37">
        <f t="shared" si="210"/>
        <v>0</v>
      </c>
      <c r="AC101" s="37">
        <f t="shared" si="210"/>
        <v>0</v>
      </c>
      <c r="AD101" s="37">
        <f t="shared" ref="AD101:AI101" si="214">SUM(AD102:AD103)</f>
        <v>0</v>
      </c>
      <c r="AE101" s="37">
        <f t="shared" ref="AE101" si="215">SUM(AE102:AE103)</f>
        <v>0</v>
      </c>
      <c r="AF101" s="37">
        <f t="shared" si="214"/>
        <v>0</v>
      </c>
      <c r="AG101" s="37">
        <f t="shared" si="214"/>
        <v>0</v>
      </c>
      <c r="AH101" s="37">
        <f t="shared" si="214"/>
        <v>0</v>
      </c>
      <c r="AI101" s="37">
        <f t="shared" si="214"/>
        <v>0</v>
      </c>
      <c r="AJ101" s="37">
        <f t="shared" si="210"/>
        <v>0</v>
      </c>
      <c r="AK101" s="37">
        <f t="shared" si="210"/>
        <v>0</v>
      </c>
      <c r="AL101" s="13">
        <f>SUM(AL102:AL103)</f>
        <v>7803</v>
      </c>
      <c r="AM101" s="37">
        <f t="shared" si="210"/>
        <v>7803</v>
      </c>
      <c r="AN101" s="37">
        <f t="shared" si="210"/>
        <v>0</v>
      </c>
      <c r="AO101" s="37">
        <f t="shared" si="210"/>
        <v>0</v>
      </c>
      <c r="AP101" s="37">
        <f t="shared" si="210"/>
        <v>0</v>
      </c>
      <c r="AQ101" s="37">
        <f t="shared" si="210"/>
        <v>0</v>
      </c>
      <c r="AR101" s="37">
        <f t="shared" si="210"/>
        <v>0</v>
      </c>
      <c r="AS101" s="37">
        <f t="shared" si="210"/>
        <v>0</v>
      </c>
      <c r="AT101" s="37">
        <f t="shared" ref="AT101:AY101" si="216">SUM(AT102:AT103)</f>
        <v>0</v>
      </c>
      <c r="AU101" s="37">
        <f t="shared" si="216"/>
        <v>0</v>
      </c>
      <c r="AV101" s="37">
        <f t="shared" si="216"/>
        <v>0</v>
      </c>
      <c r="AW101" s="37">
        <f t="shared" si="216"/>
        <v>0</v>
      </c>
      <c r="AX101" s="37">
        <f t="shared" si="216"/>
        <v>0</v>
      </c>
      <c r="AY101" s="37">
        <f t="shared" si="216"/>
        <v>0</v>
      </c>
      <c r="AZ101" s="37">
        <f t="shared" si="210"/>
        <v>0</v>
      </c>
      <c r="BA101" s="37">
        <f t="shared" si="210"/>
        <v>0</v>
      </c>
      <c r="BB101" s="37">
        <f t="shared" si="210"/>
        <v>7803</v>
      </c>
    </row>
    <row r="102" spans="1:54" s="45" customFormat="1" ht="15.75" hidden="1" x14ac:dyDescent="0.25">
      <c r="A102" s="87"/>
      <c r="B102" s="49"/>
      <c r="C102" s="129">
        <v>909</v>
      </c>
      <c r="D102" s="70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14">
        <f t="shared" ref="V102:V103" si="217">SUM(D102:U102)</f>
        <v>0</v>
      </c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>
        <f>SUM(W102:AK102)</f>
        <v>0</v>
      </c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4">
        <f t="shared" ref="BB102:BB103" si="218">SUM(AM102:BA102)</f>
        <v>0</v>
      </c>
    </row>
    <row r="103" spans="1:54" s="51" customFormat="1" ht="15.75" hidden="1" x14ac:dyDescent="0.25">
      <c r="A103" s="88"/>
      <c r="B103" s="52"/>
      <c r="C103" s="129">
        <v>920</v>
      </c>
      <c r="D103" s="71">
        <v>7803</v>
      </c>
      <c r="E103" s="46">
        <f>101037+47224</f>
        <v>148261</v>
      </c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14">
        <f t="shared" si="217"/>
        <v>156064</v>
      </c>
      <c r="W103" s="123">
        <v>7803</v>
      </c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3"/>
      <c r="AH103" s="123"/>
      <c r="AI103" s="123"/>
      <c r="AJ103" s="123"/>
      <c r="AK103" s="123"/>
      <c r="AL103" s="123">
        <f>SUM(W103:AK103)</f>
        <v>7803</v>
      </c>
      <c r="AM103" s="123">
        <v>7803</v>
      </c>
      <c r="AN103" s="123"/>
      <c r="AO103" s="123"/>
      <c r="AP103" s="123"/>
      <c r="AQ103" s="123"/>
      <c r="AR103" s="123"/>
      <c r="AS103" s="123"/>
      <c r="AT103" s="123"/>
      <c r="AU103" s="123"/>
      <c r="AV103" s="123"/>
      <c r="AW103" s="123"/>
      <c r="AX103" s="123"/>
      <c r="AY103" s="123"/>
      <c r="AZ103" s="123"/>
      <c r="BA103" s="123"/>
      <c r="BB103" s="14">
        <f t="shared" si="218"/>
        <v>7803</v>
      </c>
    </row>
    <row r="104" spans="1:54" s="19" customFormat="1" ht="21.75" customHeight="1" x14ac:dyDescent="0.25">
      <c r="A104" s="89"/>
      <c r="B104" s="40"/>
      <c r="C104" s="41" t="s">
        <v>4</v>
      </c>
      <c r="D104" s="73">
        <f t="shared" ref="D104:AI104" si="219">D14+D18+D22+D25+D30+D31+D35+D36+D42+D45+D49+D50+D55+D56+D69+D70+D71+D83+D84+D87+D89+D94+D95+D96+D88+D101</f>
        <v>8745864</v>
      </c>
      <c r="E104" s="15">
        <f t="shared" si="219"/>
        <v>1137644</v>
      </c>
      <c r="F104" s="15">
        <f t="shared" si="219"/>
        <v>0</v>
      </c>
      <c r="G104" s="15">
        <f t="shared" si="219"/>
        <v>0</v>
      </c>
      <c r="H104" s="15">
        <f t="shared" si="219"/>
        <v>0</v>
      </c>
      <c r="I104" s="15">
        <f t="shared" si="219"/>
        <v>0</v>
      </c>
      <c r="J104" s="15">
        <f t="shared" si="219"/>
        <v>0</v>
      </c>
      <c r="K104" s="15">
        <f t="shared" si="219"/>
        <v>0</v>
      </c>
      <c r="L104" s="15">
        <f t="shared" si="219"/>
        <v>0</v>
      </c>
      <c r="M104" s="15">
        <f t="shared" si="219"/>
        <v>0</v>
      </c>
      <c r="N104" s="15">
        <f t="shared" si="219"/>
        <v>0</v>
      </c>
      <c r="O104" s="15">
        <f t="shared" si="219"/>
        <v>0</v>
      </c>
      <c r="P104" s="15">
        <f t="shared" si="219"/>
        <v>0</v>
      </c>
      <c r="Q104" s="15">
        <f t="shared" si="219"/>
        <v>0</v>
      </c>
      <c r="R104" s="15">
        <f t="shared" si="219"/>
        <v>0</v>
      </c>
      <c r="S104" s="15">
        <f t="shared" si="219"/>
        <v>0</v>
      </c>
      <c r="T104" s="15">
        <f t="shared" si="219"/>
        <v>0</v>
      </c>
      <c r="U104" s="15">
        <f t="shared" si="219"/>
        <v>0</v>
      </c>
      <c r="V104" s="15">
        <f t="shared" si="219"/>
        <v>9883508</v>
      </c>
      <c r="W104" s="15">
        <f t="shared" si="219"/>
        <v>7007580</v>
      </c>
      <c r="X104" s="15">
        <f t="shared" si="219"/>
        <v>665659</v>
      </c>
      <c r="Y104" s="15">
        <f t="shared" si="219"/>
        <v>0</v>
      </c>
      <c r="Z104" s="15">
        <f t="shared" si="219"/>
        <v>0</v>
      </c>
      <c r="AA104" s="15">
        <f t="shared" si="219"/>
        <v>0</v>
      </c>
      <c r="AB104" s="15">
        <f t="shared" si="219"/>
        <v>0</v>
      </c>
      <c r="AC104" s="15">
        <f t="shared" si="219"/>
        <v>0</v>
      </c>
      <c r="AD104" s="15">
        <f t="shared" si="219"/>
        <v>0</v>
      </c>
      <c r="AE104" s="15">
        <f t="shared" si="219"/>
        <v>0</v>
      </c>
      <c r="AF104" s="15">
        <f t="shared" si="219"/>
        <v>0</v>
      </c>
      <c r="AG104" s="15">
        <f t="shared" si="219"/>
        <v>0</v>
      </c>
      <c r="AH104" s="15">
        <f t="shared" si="219"/>
        <v>0</v>
      </c>
      <c r="AI104" s="15">
        <f t="shared" si="219"/>
        <v>0</v>
      </c>
      <c r="AJ104" s="15">
        <f t="shared" ref="AJ104:BB104" si="220">AJ14+AJ18+AJ22+AJ25+AJ30+AJ31+AJ35+AJ36+AJ42+AJ45+AJ49+AJ50+AJ55+AJ56+AJ69+AJ70+AJ71+AJ83+AJ84+AJ87+AJ89+AJ94+AJ95+AJ96+AJ88+AJ101</f>
        <v>0</v>
      </c>
      <c r="AK104" s="15">
        <f t="shared" si="220"/>
        <v>0</v>
      </c>
      <c r="AL104" s="15">
        <f>AL14+AL18+AL22+AL25+AL30+AL31+AL35+AL36+AL42+AL45+AL49+AL50+AL55+AL56+AL69+AL70+AL71+AL83+AL84+AL87+AL89+AL94+AL95+AL96+AL88+AL101</f>
        <v>7673239</v>
      </c>
      <c r="AM104" s="15">
        <f t="shared" si="220"/>
        <v>5029627</v>
      </c>
      <c r="AN104" s="15">
        <f t="shared" si="220"/>
        <v>1120616</v>
      </c>
      <c r="AO104" s="15">
        <f t="shared" si="220"/>
        <v>0</v>
      </c>
      <c r="AP104" s="15">
        <f t="shared" si="220"/>
        <v>0</v>
      </c>
      <c r="AQ104" s="15">
        <f t="shared" si="220"/>
        <v>0</v>
      </c>
      <c r="AR104" s="15">
        <f t="shared" si="220"/>
        <v>0</v>
      </c>
      <c r="AS104" s="15">
        <f t="shared" si="220"/>
        <v>0</v>
      </c>
      <c r="AT104" s="15">
        <f t="shared" si="220"/>
        <v>0</v>
      </c>
      <c r="AU104" s="15">
        <f t="shared" si="220"/>
        <v>0</v>
      </c>
      <c r="AV104" s="15">
        <f t="shared" si="220"/>
        <v>0</v>
      </c>
      <c r="AW104" s="15">
        <f t="shared" si="220"/>
        <v>0</v>
      </c>
      <c r="AX104" s="15">
        <f t="shared" si="220"/>
        <v>0</v>
      </c>
      <c r="AY104" s="15">
        <f t="shared" si="220"/>
        <v>0</v>
      </c>
      <c r="AZ104" s="15">
        <f t="shared" si="220"/>
        <v>0</v>
      </c>
      <c r="BA104" s="15">
        <f t="shared" si="220"/>
        <v>0</v>
      </c>
      <c r="BB104" s="15">
        <f t="shared" si="220"/>
        <v>6150243</v>
      </c>
    </row>
    <row r="105" spans="1:54" ht="15.75" x14ac:dyDescent="0.25">
      <c r="A105" s="6"/>
      <c r="B105" s="9"/>
      <c r="C105" s="12"/>
      <c r="D105" s="23"/>
      <c r="E105" s="2"/>
      <c r="F105" s="27"/>
      <c r="G105" s="27"/>
      <c r="H105" s="27"/>
      <c r="I105" s="27"/>
      <c r="J105" s="27"/>
      <c r="K105" s="27"/>
      <c r="L105" s="2"/>
      <c r="M105" s="27"/>
      <c r="N105" s="27"/>
      <c r="O105" s="27"/>
      <c r="P105" s="27"/>
      <c r="Q105" s="27"/>
      <c r="R105" s="27"/>
      <c r="S105" s="27"/>
      <c r="T105" s="27"/>
      <c r="U105" s="27"/>
      <c r="V105" s="16"/>
      <c r="W105" s="27"/>
      <c r="X105" s="16"/>
      <c r="Y105" s="27"/>
      <c r="Z105" s="27"/>
      <c r="AA105" s="27"/>
      <c r="AB105" s="27"/>
      <c r="AC105" s="27"/>
      <c r="AD105" s="2"/>
      <c r="AE105" s="27"/>
      <c r="AF105" s="27"/>
      <c r="AG105" s="27"/>
      <c r="AH105" s="2"/>
      <c r="AI105" s="2"/>
      <c r="AJ105" s="2"/>
      <c r="AK105" s="2"/>
      <c r="AL105" s="2"/>
      <c r="AM105" s="27"/>
      <c r="AN105" s="2"/>
      <c r="AO105" s="27"/>
      <c r="AP105" s="27"/>
      <c r="AQ105" s="16"/>
      <c r="AR105" s="16"/>
      <c r="AS105" s="2"/>
      <c r="AT105" s="27"/>
      <c r="AU105" s="27"/>
      <c r="AV105" s="27"/>
      <c r="AW105" s="27"/>
      <c r="AX105" s="27"/>
      <c r="AY105" s="27"/>
      <c r="AZ105" s="27"/>
      <c r="BA105" s="27"/>
      <c r="BB105" s="2"/>
    </row>
    <row r="106" spans="1:54" ht="15.75" x14ac:dyDescent="0.25">
      <c r="A106" s="6"/>
      <c r="B106" s="9"/>
      <c r="C106" s="12"/>
      <c r="D106" s="23"/>
      <c r="E106" s="5"/>
      <c r="F106" s="21"/>
      <c r="G106" s="21"/>
      <c r="H106" s="21"/>
      <c r="I106" s="21"/>
      <c r="J106" s="21"/>
      <c r="K106" s="21"/>
      <c r="L106" s="5"/>
      <c r="M106" s="21"/>
      <c r="N106" s="54"/>
      <c r="O106" s="21"/>
      <c r="P106" s="21"/>
      <c r="Q106" s="21"/>
      <c r="R106" s="21"/>
      <c r="S106" s="21"/>
      <c r="T106" s="21"/>
      <c r="U106" s="21"/>
      <c r="V106" s="17"/>
      <c r="W106" s="21"/>
      <c r="X106" s="20"/>
      <c r="Y106" s="24"/>
      <c r="Z106" s="24"/>
      <c r="AA106" s="24"/>
      <c r="AB106" s="24"/>
      <c r="AC106" s="24"/>
      <c r="AD106" s="3"/>
      <c r="AE106" s="24"/>
      <c r="AF106" s="24"/>
      <c r="AG106" s="24"/>
      <c r="AH106" s="24"/>
      <c r="AI106" s="24"/>
      <c r="AJ106" s="24"/>
      <c r="AK106" s="24"/>
      <c r="AL106" s="5"/>
      <c r="AM106" s="21"/>
      <c r="AN106" s="3"/>
      <c r="AO106" s="24"/>
      <c r="AP106" s="24"/>
      <c r="AQ106" s="20"/>
      <c r="AR106" s="20"/>
      <c r="AS106" s="3"/>
      <c r="AT106" s="24"/>
      <c r="AU106" s="24"/>
      <c r="AV106" s="24"/>
      <c r="AW106" s="24"/>
      <c r="AX106" s="24"/>
      <c r="AY106" s="24"/>
      <c r="AZ106" s="24"/>
      <c r="BA106" s="24"/>
      <c r="BB106" s="5"/>
    </row>
    <row r="107" spans="1:54" ht="15.75" x14ac:dyDescent="0.25">
      <c r="A107" s="6"/>
      <c r="B107" s="9"/>
      <c r="C107" s="22"/>
      <c r="D107" s="23"/>
      <c r="E107" s="21"/>
      <c r="F107" s="21"/>
      <c r="G107" s="21"/>
      <c r="H107" s="21"/>
      <c r="I107" s="21"/>
      <c r="J107" s="21"/>
      <c r="K107" s="21"/>
      <c r="L107" s="5"/>
      <c r="M107" s="21"/>
      <c r="N107" s="55"/>
      <c r="O107" s="21"/>
      <c r="P107" s="21"/>
      <c r="Q107" s="21"/>
      <c r="R107" s="21"/>
      <c r="S107" s="21"/>
      <c r="T107" s="21"/>
      <c r="U107" s="21"/>
      <c r="V107" s="17"/>
      <c r="W107" s="21"/>
      <c r="X107" s="20"/>
      <c r="Y107" s="24"/>
      <c r="Z107" s="24"/>
      <c r="AA107" s="24"/>
      <c r="AB107" s="24"/>
      <c r="AC107" s="24"/>
      <c r="AD107" s="3"/>
      <c r="AE107" s="24"/>
      <c r="AF107" s="24"/>
      <c r="AG107" s="24"/>
      <c r="AH107" s="24"/>
      <c r="AI107" s="24"/>
      <c r="AJ107" s="24"/>
      <c r="AK107" s="24"/>
      <c r="AL107" s="5"/>
      <c r="AM107" s="21"/>
      <c r="AN107" s="3"/>
      <c r="AO107" s="24"/>
      <c r="AP107" s="24"/>
      <c r="AQ107" s="20"/>
      <c r="AR107" s="20"/>
      <c r="AS107" s="3"/>
      <c r="AT107" s="24"/>
      <c r="AU107" s="24"/>
      <c r="AV107" s="24"/>
      <c r="AW107" s="24"/>
      <c r="AX107" s="24"/>
      <c r="AY107" s="24"/>
      <c r="AZ107" s="24"/>
      <c r="BA107" s="24"/>
      <c r="BB107" s="5"/>
    </row>
    <row r="108" spans="1:54" ht="15.75" x14ac:dyDescent="0.25">
      <c r="A108" s="6"/>
      <c r="B108" s="9"/>
      <c r="C108" s="22"/>
      <c r="D108" s="23"/>
      <c r="E108" s="21"/>
      <c r="F108" s="21"/>
      <c r="G108" s="21"/>
      <c r="H108" s="21"/>
      <c r="I108" s="21"/>
      <c r="J108" s="21"/>
      <c r="K108" s="21"/>
      <c r="L108" s="5"/>
      <c r="M108" s="21"/>
      <c r="N108" s="55"/>
      <c r="O108" s="21"/>
      <c r="P108" s="21"/>
      <c r="Q108" s="21"/>
      <c r="R108" s="21"/>
      <c r="S108" s="21"/>
      <c r="T108" s="21"/>
      <c r="U108" s="21"/>
      <c r="V108" s="17"/>
      <c r="W108" s="21"/>
      <c r="X108" s="20"/>
      <c r="Y108" s="24"/>
      <c r="Z108" s="24"/>
      <c r="AA108" s="24"/>
      <c r="AB108" s="24"/>
      <c r="AC108" s="24"/>
      <c r="AD108" s="3"/>
      <c r="AE108" s="24"/>
      <c r="AF108" s="24"/>
      <c r="AG108" s="24"/>
      <c r="AH108" s="24"/>
      <c r="AI108" s="24"/>
      <c r="AJ108" s="24"/>
      <c r="AK108" s="24"/>
      <c r="AL108" s="5"/>
      <c r="AM108" s="21"/>
      <c r="AN108" s="3"/>
      <c r="AO108" s="24"/>
      <c r="AP108" s="24"/>
      <c r="AQ108" s="20"/>
      <c r="AR108" s="20"/>
      <c r="AS108" s="3"/>
      <c r="AT108" s="24"/>
      <c r="AU108" s="24"/>
      <c r="AV108" s="24"/>
      <c r="AW108" s="24"/>
      <c r="AX108" s="24"/>
      <c r="AY108" s="24"/>
      <c r="AZ108" s="24"/>
      <c r="BA108" s="24"/>
      <c r="BB108" s="5"/>
    </row>
    <row r="109" spans="1:54" ht="15.75" x14ac:dyDescent="0.25">
      <c r="A109" s="6"/>
      <c r="B109" s="9"/>
      <c r="C109" s="90"/>
      <c r="D109" s="24"/>
      <c r="E109" s="77"/>
      <c r="F109" s="21"/>
      <c r="G109" s="21"/>
      <c r="H109" s="21"/>
      <c r="I109" s="21"/>
      <c r="J109" s="21"/>
      <c r="K109" s="21"/>
      <c r="L109" s="5"/>
      <c r="M109" s="21"/>
      <c r="N109" s="56"/>
      <c r="O109" s="21"/>
      <c r="P109" s="21"/>
      <c r="Q109" s="21"/>
      <c r="R109" s="21"/>
      <c r="S109" s="21"/>
      <c r="T109" s="21"/>
      <c r="U109" s="21"/>
      <c r="V109" s="17"/>
      <c r="W109" s="21"/>
      <c r="X109" s="20"/>
      <c r="Y109" s="24"/>
      <c r="Z109" s="24"/>
      <c r="AA109" s="24"/>
      <c r="AB109" s="24"/>
      <c r="AC109" s="24"/>
      <c r="AD109" s="3"/>
      <c r="AE109" s="24"/>
      <c r="AF109" s="24"/>
      <c r="AG109" s="24"/>
      <c r="AH109" s="24"/>
      <c r="AI109" s="24"/>
      <c r="AJ109" s="24"/>
      <c r="AK109" s="24"/>
      <c r="AL109" s="77"/>
      <c r="AM109" s="21"/>
      <c r="AN109" s="5"/>
      <c r="AO109" s="21"/>
      <c r="AP109" s="21"/>
      <c r="AQ109" s="17"/>
      <c r="AR109" s="17"/>
      <c r="AS109" s="5"/>
      <c r="AT109" s="21"/>
      <c r="AU109" s="21"/>
      <c r="AV109" s="21"/>
      <c r="AW109" s="21"/>
      <c r="AX109" s="21"/>
      <c r="AY109" s="21"/>
      <c r="AZ109" s="21"/>
      <c r="BA109" s="21"/>
      <c r="BB109" s="77"/>
    </row>
    <row r="110" spans="1:54" x14ac:dyDescent="0.25">
      <c r="A110" s="6"/>
      <c r="B110" s="9"/>
      <c r="C110" s="12"/>
      <c r="D110" s="24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21"/>
      <c r="X110" s="20"/>
      <c r="Y110" s="24"/>
      <c r="Z110" s="24"/>
      <c r="AA110" s="24"/>
      <c r="AB110" s="24"/>
      <c r="AC110" s="24"/>
      <c r="AD110" s="3"/>
      <c r="AE110" s="24"/>
      <c r="AF110" s="24"/>
      <c r="AG110" s="24"/>
      <c r="AH110" s="24"/>
      <c r="AI110" s="24"/>
      <c r="AJ110" s="24"/>
      <c r="AK110" s="24"/>
      <c r="AL110" s="5"/>
      <c r="AM110" s="21"/>
      <c r="AN110" s="3"/>
      <c r="AO110" s="24"/>
      <c r="AP110" s="24"/>
      <c r="AQ110" s="20"/>
      <c r="AR110" s="20"/>
      <c r="AS110" s="3"/>
      <c r="AT110" s="24"/>
      <c r="AU110" s="24"/>
      <c r="AV110" s="24"/>
      <c r="AW110" s="24"/>
      <c r="AX110" s="24"/>
      <c r="AY110" s="24"/>
      <c r="AZ110" s="24"/>
      <c r="BA110" s="24"/>
      <c r="BB110" s="5"/>
    </row>
    <row r="111" spans="1:54" x14ac:dyDescent="0.25">
      <c r="C111" s="11"/>
      <c r="V111" s="18"/>
      <c r="W111" s="28"/>
      <c r="AL111" s="8"/>
      <c r="AM111" s="28"/>
      <c r="BB111" s="8"/>
    </row>
    <row r="112" spans="1:54" x14ac:dyDescent="0.25">
      <c r="C112" s="78"/>
      <c r="V112" s="60"/>
      <c r="W112" s="61"/>
      <c r="X112" s="62"/>
      <c r="Y112" s="63"/>
      <c r="Z112" s="63"/>
      <c r="AA112" s="63"/>
      <c r="AB112" s="63"/>
      <c r="AC112" s="63"/>
      <c r="AD112" s="64"/>
      <c r="AE112" s="63"/>
      <c r="AF112" s="63"/>
      <c r="AG112" s="63"/>
      <c r="AH112" s="63"/>
      <c r="AI112" s="63"/>
      <c r="AJ112" s="63"/>
      <c r="AK112" s="63"/>
      <c r="AL112" s="65"/>
      <c r="AM112" s="61"/>
      <c r="AN112" s="65"/>
      <c r="AO112" s="65"/>
      <c r="AP112" s="65"/>
      <c r="AQ112" s="65"/>
      <c r="AR112" s="65"/>
      <c r="AS112" s="64"/>
      <c r="AT112" s="63"/>
      <c r="AU112" s="63"/>
      <c r="AV112" s="63"/>
      <c r="AW112" s="63"/>
      <c r="AX112" s="63"/>
      <c r="AY112" s="63"/>
      <c r="AZ112" s="63"/>
      <c r="BA112" s="63"/>
      <c r="BB112" s="65"/>
    </row>
    <row r="113" spans="3:54" x14ac:dyDescent="0.25">
      <c r="V113" s="18"/>
      <c r="W113" s="28"/>
      <c r="AL113" s="8"/>
      <c r="AM113" s="28"/>
      <c r="BB113" s="8"/>
    </row>
    <row r="114" spans="3:54" x14ac:dyDescent="0.25">
      <c r="C114" s="11"/>
      <c r="D114" s="26"/>
      <c r="V114" s="75"/>
      <c r="W114" s="102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102"/>
      <c r="AN114" s="75"/>
      <c r="AO114" s="75"/>
      <c r="AP114" s="75"/>
      <c r="AQ114" s="75"/>
      <c r="AR114" s="75"/>
      <c r="AS114" s="75"/>
      <c r="AT114" s="75"/>
      <c r="AU114" s="75"/>
      <c r="AV114" s="75"/>
      <c r="AW114" s="75"/>
      <c r="AX114" s="75"/>
      <c r="AY114" s="75"/>
      <c r="AZ114" s="75"/>
      <c r="BA114" s="75"/>
      <c r="BB114" s="75"/>
    </row>
    <row r="115" spans="3:54" x14ac:dyDescent="0.25">
      <c r="V115" s="18"/>
      <c r="W115" s="28"/>
      <c r="AL115" s="8"/>
      <c r="AM115" s="28"/>
      <c r="BB115" s="8"/>
    </row>
    <row r="116" spans="3:54" x14ac:dyDescent="0.25">
      <c r="V116" s="18"/>
      <c r="W116" s="28"/>
      <c r="AL116" s="8"/>
      <c r="AM116" s="28"/>
      <c r="BB116" s="8"/>
    </row>
    <row r="117" spans="3:54" x14ac:dyDescent="0.25">
      <c r="V117" s="18"/>
      <c r="W117" s="28"/>
      <c r="AL117" s="8"/>
      <c r="AM117" s="28"/>
      <c r="BB117" s="8"/>
    </row>
    <row r="118" spans="3:54" x14ac:dyDescent="0.25">
      <c r="V118" s="18"/>
      <c r="W118" s="28"/>
      <c r="AL118" s="8"/>
      <c r="AM118" s="28"/>
      <c r="BB118" s="8"/>
    </row>
    <row r="125" spans="3:54" x14ac:dyDescent="0.25">
      <c r="V125" s="18"/>
    </row>
    <row r="126" spans="3:54" x14ac:dyDescent="0.25">
      <c r="V126" s="18"/>
    </row>
  </sheetData>
  <mergeCells count="18">
    <mergeCell ref="A72:A78"/>
    <mergeCell ref="B5:BB5"/>
    <mergeCell ref="B6:BB6"/>
    <mergeCell ref="B7:BB7"/>
    <mergeCell ref="A10:BB10"/>
    <mergeCell ref="A46:A48"/>
    <mergeCell ref="B46:B48"/>
    <mergeCell ref="A12:A13"/>
    <mergeCell ref="B12:B13"/>
    <mergeCell ref="C12:C13"/>
    <mergeCell ref="E12:BB12"/>
    <mergeCell ref="A37:A41"/>
    <mergeCell ref="B37:B41"/>
    <mergeCell ref="A1:BB1"/>
    <mergeCell ref="A2:BB2"/>
    <mergeCell ref="A3:BB3"/>
    <mergeCell ref="B57:B67"/>
    <mergeCell ref="A58:A60"/>
  </mergeCells>
  <pageMargins left="0.62992125984251968" right="0" top="0.35433070866141736" bottom="0.31496062992125984" header="0.15748031496062992" footer="0.31496062992125984"/>
  <pageSetup paperSize="9" scale="7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2021-12-02T05:21:23Z</cp:lastPrinted>
  <dcterms:created xsi:type="dcterms:W3CDTF">2015-09-30T07:41:26Z</dcterms:created>
  <dcterms:modified xsi:type="dcterms:W3CDTF">2021-12-02T05:21:28Z</dcterms:modified>
</cp:coreProperties>
</file>