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.2.1\temp\ПРОЕКТ БЮДЖЕТА 2022-2024\Пояснительная +Приложения ко 2-му чтению\Пояснительная+приложения\"/>
    </mc:Choice>
  </mc:AlternateContent>
  <bookViews>
    <workbookView xWindow="0" yWindow="0" windowWidth="28800" windowHeight="11535" firstSheet="1" activeTab="2"/>
  </bookViews>
  <sheets>
    <sheet name="субсидии" sheetId="1" r:id="rId1"/>
    <sheet name="субвенции на 2чтение" sheetId="5" r:id="rId2"/>
    <sheet name="субсидии на 2 чтение" sheetId="3" r:id="rId3"/>
  </sheets>
  <definedNames>
    <definedName name="Z_11A88861_5117_4903_B155_D9F38BCB3C68_.wvu.PrintArea" localSheetId="1" hidden="1">'субвенции на 2чтение'!$A$3:$K$25</definedName>
    <definedName name="Z_11A88861_5117_4903_B155_D9F38BCB3C68_.wvu.PrintArea" localSheetId="2" hidden="1">'субсидии на 2 чтение'!$A$1:$D$57</definedName>
    <definedName name="Z_11A88861_5117_4903_B155_D9F38BCB3C68_.wvu.PrintTitles" localSheetId="1" hidden="1">'субвенции на 2чтение'!$5:$6</definedName>
    <definedName name="Z_11A88861_5117_4903_B155_D9F38BCB3C68_.wvu.PrintTitles" localSheetId="0" hidden="1">субсидии!$7:$7</definedName>
    <definedName name="Z_11A88861_5117_4903_B155_D9F38BCB3C68_.wvu.PrintTitles" localSheetId="2" hidden="1">'субсидии на 2 чтение'!#REF!</definedName>
    <definedName name="Z_207019F5_A1AF_44B2_9FD7_60940BBBD044_.wvu.PrintArea" localSheetId="1" hidden="1">'субвенции на 2чтение'!$A$3:$K$25</definedName>
    <definedName name="Z_207019F5_A1AF_44B2_9FD7_60940BBBD044_.wvu.PrintTitles" localSheetId="0" hidden="1">субсидии!$7:$7</definedName>
    <definedName name="Z_207019F5_A1AF_44B2_9FD7_60940BBBD044_.wvu.PrintTitles" localSheetId="2" hidden="1">'субсидии на 2 чтение'!#REF!</definedName>
    <definedName name="Z_21B05601_63F4_4ABE_A9B3_276277C26B5B_.wvu.PrintTitles" localSheetId="0" hidden="1">субсидии!$7:$7</definedName>
    <definedName name="Z_21B05601_63F4_4ABE_A9B3_276277C26B5B_.wvu.PrintTitles" localSheetId="2" hidden="1">'субсидии на 2 чтение'!#REF!</definedName>
    <definedName name="Z_2DB828C6_C865_4C04_AEFE_6FC4F7B5B265_.wvu.PrintArea" localSheetId="1" hidden="1">'субвенции на 2чтение'!$A$3:$M$25</definedName>
    <definedName name="Z_2DB828C6_C865_4C04_AEFE_6FC4F7B5B265_.wvu.PrintTitles" localSheetId="1" hidden="1">'субвенции на 2чтение'!$5:$6</definedName>
    <definedName name="Z_2DB828C6_C865_4C04_AEFE_6FC4F7B5B265_.wvu.PrintTitles" localSheetId="0" hidden="1">субсидии!$7:$7</definedName>
    <definedName name="Z_2DB828C6_C865_4C04_AEFE_6FC4F7B5B265_.wvu.PrintTitles" localSheetId="2" hidden="1">'субсидии на 2 чтение'!#REF!</definedName>
    <definedName name="Z_2DB828C6_C865_4C04_AEFE_6FC4F7B5B265_.wvu.Rows" localSheetId="1" hidden="1">'субвенции на 2чтение'!$19:$19</definedName>
    <definedName name="Z_2DB828C6_C865_4C04_AEFE_6FC4F7B5B265_.wvu.Rows" localSheetId="2" hidden="1">'субсидии на 2 чтение'!$18:$31,'субсидии на 2 чтение'!$33:$33,'субсидии на 2 чтение'!$37:$37,'субсидии на 2 чтение'!$39:$40,'субсидии на 2 чтение'!$44:$52,'субсидии на 2 чтение'!$55:$57</definedName>
    <definedName name="Z_347D1817_8574_4A46_B54C_A7FA7921E994_.wvu.PrintTitles" localSheetId="0" hidden="1">субсидии!$7:$7</definedName>
    <definedName name="Z_347D1817_8574_4A46_B54C_A7FA7921E994_.wvu.PrintTitles" localSheetId="2" hidden="1">'субсидии на 2 чтение'!#REF!</definedName>
    <definedName name="Z_3FB5AEBD_8E63_44CB_856A_43E4535FCCD6_.wvu.PrintArea" localSheetId="1" hidden="1">'субвенции на 2чтение'!$A$3:$K$25</definedName>
    <definedName name="Z_3FB5AEBD_8E63_44CB_856A_43E4535FCCD6_.wvu.PrintTitles" localSheetId="0" hidden="1">субсидии!$7:$7</definedName>
    <definedName name="Z_3FB5AEBD_8E63_44CB_856A_43E4535FCCD6_.wvu.PrintTitles" localSheetId="2" hidden="1">'субсидии на 2 чтение'!#REF!</definedName>
    <definedName name="Z_3FB5AEBD_8E63_44CB_856A_43E4535FCCD6_.wvu.Rows" localSheetId="1" hidden="1">'субвенции на 2чтение'!$19:$20</definedName>
    <definedName name="Z_3FB5AEBD_8E63_44CB_856A_43E4535FCCD6_.wvu.Rows" localSheetId="2" hidden="1">'субсидии на 2 чтение'!$18:$31,'субсидии на 2 чтение'!$33:$33,'субсидии на 2 чтение'!$37:$37,'субсидии на 2 чтение'!$39:$40,'субсидии на 2 чтение'!$44:$52,'субсидии на 2 чтение'!$55:$57</definedName>
    <definedName name="Z_4E86F5D5_2E37_43FD_8C94_A497882A8D25_.wvu.PrintArea" localSheetId="1" hidden="1">'субвенции на 2чтение'!$A$3:$K$25</definedName>
    <definedName name="Z_4E86F5D5_2E37_43FD_8C94_A497882A8D25_.wvu.PrintTitles" localSheetId="0" hidden="1">субсидии!$7:$7</definedName>
    <definedName name="Z_4E86F5D5_2E37_43FD_8C94_A497882A8D25_.wvu.PrintTitles" localSheetId="2" hidden="1">'субсидии на 2 чтение'!#REF!</definedName>
    <definedName name="Z_4E86F5D5_2E37_43FD_8C94_A497882A8D25_.wvu.Rows" localSheetId="2" hidden="1">'субсидии на 2 чтение'!$18:$31,'субсидии на 2 чтение'!$33:$33,'субсидии на 2 чтение'!$37:$37,'субсидии на 2 чтение'!$39:$40,'субсидии на 2 чтение'!$44:$52,'субсидии на 2 чтение'!$55:$57</definedName>
    <definedName name="Z_524C2EDE_415C_405E_B7C6_CA0C97B5042C_.wvu.PrintArea" localSheetId="1" hidden="1">'субвенции на 2чтение'!$A$3:$K$25</definedName>
    <definedName name="Z_524C2EDE_415C_405E_B7C6_CA0C97B5042C_.wvu.PrintTitles" localSheetId="0" hidden="1">субсидии!$7:$7</definedName>
    <definedName name="Z_524C2EDE_415C_405E_B7C6_CA0C97B5042C_.wvu.PrintTitles" localSheetId="2" hidden="1">'субсидии на 2 чтение'!#REF!</definedName>
    <definedName name="Z_524C2EDE_415C_405E_B7C6_CA0C97B5042C_.wvu.Rows" localSheetId="1" hidden="1">'субвенции на 2чтение'!$19:$20</definedName>
    <definedName name="Z_5B458ED4_6121_42E9_9B15_4C6B79A863B4_.wvu.PrintArea" localSheetId="1" hidden="1">'субвенции на 2чтение'!$A$3:$K$25</definedName>
    <definedName name="Z_5B458ED4_6121_42E9_9B15_4C6B79A863B4_.wvu.PrintTitles" localSheetId="0" hidden="1">субсидии!$7:$7</definedName>
    <definedName name="Z_5B458ED4_6121_42E9_9B15_4C6B79A863B4_.wvu.PrintTitles" localSheetId="2" hidden="1">'субсидии на 2 чтение'!#REF!</definedName>
    <definedName name="Z_5B458ED4_6121_42E9_9B15_4C6B79A863B4_.wvu.Rows" localSheetId="2" hidden="1">'субсидии на 2 чтение'!$18:$31,'субсидии на 2 чтение'!$33:$33,'субсидии на 2 чтение'!$37:$37,'субсидии на 2 чтение'!$39:$40,'субсидии на 2 чтение'!$44:$52,'субсидии на 2 чтение'!$55:$57</definedName>
    <definedName name="Z_61C340DF_5A9A_445A_8B20_8173DD097196_.wvu.PrintArea" localSheetId="1" hidden="1">'субвенции на 2чтение'!$A$3:$K$25</definedName>
    <definedName name="Z_61C340DF_5A9A_445A_8B20_8173DD097196_.wvu.PrintTitles" localSheetId="0" hidden="1">субсидии!$7:$7</definedName>
    <definedName name="Z_61C340DF_5A9A_445A_8B20_8173DD097196_.wvu.PrintTitles" localSheetId="2" hidden="1">'субсидии на 2 чтение'!#REF!</definedName>
    <definedName name="Z_61C340DF_5A9A_445A_8B20_8173DD097196_.wvu.Rows" localSheetId="1" hidden="1">'субвенции на 2чтение'!$19:$20</definedName>
    <definedName name="Z_61C340DF_5A9A_445A_8B20_8173DD097196_.wvu.Rows" localSheetId="0" hidden="1">субсидии!$8:$47</definedName>
    <definedName name="Z_61C340DF_5A9A_445A_8B20_8173DD097196_.wvu.Rows" localSheetId="2" hidden="1">'субсидии на 2 чтение'!$7:$40</definedName>
    <definedName name="Z_71860A4F_9BAB_4176_93BC_F527396571BE_.wvu.PrintArea" localSheetId="1" hidden="1">'субвенции на 2чтение'!$A$3:$K$25</definedName>
    <definedName name="Z_71860A4F_9BAB_4176_93BC_F527396571BE_.wvu.PrintTitles" localSheetId="0" hidden="1">субсидии!$7:$7</definedName>
    <definedName name="Z_71860A4F_9BAB_4176_93BC_F527396571BE_.wvu.PrintTitles" localSheetId="2" hidden="1">'субсидии на 2 чтение'!#REF!</definedName>
    <definedName name="Z_8CC6040F_0059_4DD6_BFDA_E7B81FF1C16A_.wvu.PrintArea" localSheetId="1" hidden="1">'субвенции на 2чтение'!$A$3:$K$25</definedName>
    <definedName name="Z_8CC6040F_0059_4DD6_BFDA_E7B81FF1C16A_.wvu.PrintTitles" localSheetId="0" hidden="1">субсидии!$7:$7</definedName>
    <definedName name="Z_8CC6040F_0059_4DD6_BFDA_E7B81FF1C16A_.wvu.PrintTitles" localSheetId="2" hidden="1">'субсидии на 2 чтение'!#REF!</definedName>
    <definedName name="Z_8CC6040F_0059_4DD6_BFDA_E7B81FF1C16A_.wvu.Rows" localSheetId="1" hidden="1">'субвенции на 2чтение'!$19:$20</definedName>
    <definedName name="Z_8FDEF70E_9BF5_4197_94E4_6F3B90A9D5B1_.wvu.PrintArea" localSheetId="1" hidden="1">'субвенции на 2чтение'!$A$3:$K$25</definedName>
    <definedName name="Z_8FDEF70E_9BF5_4197_94E4_6F3B90A9D5B1_.wvu.PrintTitles" localSheetId="0" hidden="1">субсидии!$7:$7</definedName>
    <definedName name="Z_8FDEF70E_9BF5_4197_94E4_6F3B90A9D5B1_.wvu.PrintTitles" localSheetId="2" hidden="1">'субсидии на 2 чтение'!#REF!</definedName>
    <definedName name="Z_8FDEF70E_9BF5_4197_94E4_6F3B90A9D5B1_.wvu.Rows" localSheetId="1" hidden="1">'субвенции на 2чтение'!$19:$20</definedName>
    <definedName name="Z_958F233E_34C4_4194_A2EC_5AA1BE868186_.wvu.PrintArea" localSheetId="1" hidden="1">'субвенции на 2чтение'!$A$3:$K$25</definedName>
    <definedName name="Z_958F233E_34C4_4194_A2EC_5AA1BE868186_.wvu.PrintTitles" localSheetId="0" hidden="1">субсидии!$7:$7</definedName>
    <definedName name="Z_958F233E_34C4_4194_A2EC_5AA1BE868186_.wvu.PrintTitles" localSheetId="2" hidden="1">'субсидии на 2 чтение'!#REF!</definedName>
    <definedName name="Z_A8156B3E_F381_4EB6_B391_D66EF577D7DE_.wvu.PrintTitles" localSheetId="0" hidden="1">субсидии!$7:$7</definedName>
    <definedName name="Z_A8156B3E_F381_4EB6_B391_D66EF577D7DE_.wvu.PrintTitles" localSheetId="2" hidden="1">'субсидии на 2 чтение'!#REF!</definedName>
    <definedName name="Z_D3F85514_A8CA_45AA_9D25_BAF7D503B59E_.wvu.PrintTitles" localSheetId="0" hidden="1">субсидии!$7:$7</definedName>
    <definedName name="Z_D3F85514_A8CA_45AA_9D25_BAF7D503B59E_.wvu.PrintTitles" localSheetId="2" hidden="1">'субсидии на 2 чтение'!#REF!</definedName>
    <definedName name="Z_D77C4ECE_416F_4AC6_956E_78E55483F830_.wvu.PrintArea" localSheetId="1" hidden="1">'субвенции на 2чтение'!$A$3:$M$25</definedName>
    <definedName name="Z_D77C4ECE_416F_4AC6_956E_78E55483F830_.wvu.PrintTitles" localSheetId="1" hidden="1">'субвенции на 2чтение'!$5:$6</definedName>
    <definedName name="Z_D77C4ECE_416F_4AC6_956E_78E55483F830_.wvu.PrintTitles" localSheetId="0" hidden="1">субсидии!$7:$7</definedName>
    <definedName name="Z_D77C4ECE_416F_4AC6_956E_78E55483F830_.wvu.PrintTitles" localSheetId="2" hidden="1">'субсидии на 2 чтение'!#REF!</definedName>
    <definedName name="Z_D77C4ECE_416F_4AC6_956E_78E55483F830_.wvu.Rows" localSheetId="1" hidden="1">'субвенции на 2чтение'!$19:$19</definedName>
    <definedName name="Z_D77C4ECE_416F_4AC6_956E_78E55483F830_.wvu.Rows" localSheetId="2" hidden="1">'субсидии на 2 чтение'!$18:$31,'субсидии на 2 чтение'!$33:$33,'субсидии на 2 чтение'!$37:$37,'субсидии на 2 чтение'!$39:$40,'субсидии на 2 чтение'!$44:$52,'субсидии на 2 чтение'!$55:$57</definedName>
    <definedName name="Z_E4B35A61_5393_47AA_BABF_EC7C19C90E1E_.wvu.PrintArea" localSheetId="1" hidden="1">'субвенции на 2чтение'!$A$3:$K$25</definedName>
    <definedName name="Z_E4B35A61_5393_47AA_BABF_EC7C19C90E1E_.wvu.PrintTitles" localSheetId="0" hidden="1">субсидии!$7:$7</definedName>
    <definedName name="Z_E4B35A61_5393_47AA_BABF_EC7C19C90E1E_.wvu.PrintTitles" localSheetId="2" hidden="1">'субсидии на 2 чтение'!#REF!</definedName>
    <definedName name="Z_EEFFF26F_7597_4D00_8F7C_A6B8E38BB261_.wvu.PrintArea" localSheetId="1" hidden="1">'субвенции на 2чтение'!$A$3:$K$25</definedName>
    <definedName name="Z_EEFFF26F_7597_4D00_8F7C_A6B8E38BB261_.wvu.PrintTitles" localSheetId="0" hidden="1">субсидии!$7:$7</definedName>
    <definedName name="Z_EEFFF26F_7597_4D00_8F7C_A6B8E38BB261_.wvu.PrintTitles" localSheetId="2" hidden="1">'субсидии на 2 чтение'!#REF!</definedName>
    <definedName name="Z_F84AC359_C390_405A_B753_DDC9B5FECB84_.wvu.PrintTitles" localSheetId="0" hidden="1">субсидии!$7:$7</definedName>
    <definedName name="Z_F84AC359_C390_405A_B753_DDC9B5FECB84_.wvu.PrintTitles" localSheetId="2" hidden="1">'субсидии на 2 чтение'!#REF!</definedName>
    <definedName name="Z_F86822BD_7B05_4B14_BC67_F179A52C8E1D_.wvu.PrintArea" localSheetId="1" hidden="1">'субвенции на 2чтение'!$A$3:$K$25</definedName>
    <definedName name="Z_F86822BD_7B05_4B14_BC67_F179A52C8E1D_.wvu.PrintTitles" localSheetId="0" hidden="1">субсидии!$7:$7</definedName>
    <definedName name="Z_F86822BD_7B05_4B14_BC67_F179A52C8E1D_.wvu.PrintTitles" localSheetId="2" hidden="1">'субсидии на 2 чтение'!#REF!</definedName>
    <definedName name="Z_F86822BD_7B05_4B14_BC67_F179A52C8E1D_.wvu.Rows" localSheetId="0" hidden="1">субсидии!$35:$35,субсидии!$40:$40</definedName>
    <definedName name="Z_F86822BD_7B05_4B14_BC67_F179A52C8E1D_.wvu.Rows" localSheetId="2" hidden="1">'субсидии на 2 чтение'!$33:$33,'субсидии на 2 чтение'!$37:$37</definedName>
    <definedName name="_xlnm.Print_Titles" localSheetId="1">'субвенции на 2чтение'!$5:$6</definedName>
    <definedName name="_xlnm.Print_Titles" localSheetId="0">субсидии!$7:$7</definedName>
    <definedName name="_xlnm.Print_Titles" localSheetId="2">'субсидии на 2 чтение'!$6:$6</definedName>
    <definedName name="_xlnm.Print_Area" localSheetId="1">'субвенции на 2чтение'!$A$1:$M$25</definedName>
  </definedNames>
  <calcPr calcId="152511"/>
  <customWorkbookViews>
    <customWorkbookView name="Цветкова Ирина Сергеевна - Личное представление" guid="{5B458ED4-6121-42E9-9B15-4C6B79A863B4}" mergeInterval="0" personalView="1" maximized="1" xWindow="1" yWindow="1" windowWidth="1436" windowHeight="682" activeSheetId="3"/>
    <customWorkbookView name="Бедункович Марина Александровна - Личное представление" guid="{2DB828C6-C865-4C04-AEFE-6FC4F7B5B265}" mergeInterval="0" personalView="1" maximized="1" windowWidth="1916" windowHeight="755" activeSheetId="3" showComments="commIndAndComment"/>
    <customWorkbookView name="Бельмесова Надежда Леонидова - Личное представление" guid="{EEFFF26F-7597-4D00-8F7C-A6B8E38BB261}" mergeInterval="0" personalView="1" maximized="1" xWindow="1" yWindow="1" windowWidth="1276" windowHeight="790" activeSheetId="5" showComments="commIndAndComment"/>
    <customWorkbookView name="Николаева Елена Ирфанова - Личное представление" guid="{958F233E-34C4-4194-A2EC-5AA1BE868186}" mergeInterval="0" personalView="1" maximized="1" xWindow="1" yWindow="1" windowWidth="1916" windowHeight="850" activeSheetId="3"/>
    <customWorkbookView name="Чурашова Марина Геннадьевна - Личное представление" guid="{11A88861-5117-4903-B155-D9F38BCB3C68}" mergeInterval="0" personalView="1" maximized="1" xWindow="1" yWindow="1" windowWidth="1916" windowHeight="850" activeSheetId="2"/>
    <customWorkbookView name="nadegda - Личное представление" guid="{E4B35A61-5393-47AA-BABF-EC7C19C90E1E}" mergeInterval="0" personalView="1" maximized="1" xWindow="1" yWindow="1" windowWidth="1276" windowHeight="794" activeSheetId="2"/>
    <customWorkbookView name="panova - Личное представление" guid="{F86822BD-7B05-4B14-BC67-F179A52C8E1D}" mergeInterval="0" personalView="1" maximized="1" xWindow="1" yWindow="1" windowWidth="1916" windowHeight="850" activeSheetId="2"/>
    <customWorkbookView name="Игнатьева Вера Юрьевна - Личное представление" guid="{61C340DF-5A9A-445A-8B20-8173DD097196}" mergeInterval="0" personalView="1" maximized="1" xWindow="-8" yWindow="-8" windowWidth="1936" windowHeight="1056" activeSheetId="1"/>
    <customWorkbookView name="Бакулина  - Личное представление" guid="{8CC6040F-0059-4DD6-BFDA-E7B81FF1C16A}" mergeInterval="0" personalView="1" maximized="1" xWindow="1" yWindow="1" windowWidth="1899" windowHeight="744" activeSheetId="1"/>
    <customWorkbookView name="Кравченко Инна Александровна - Личное представление" guid="{524C2EDE-415C-405E-B7C6-CA0C97B5042C}" mergeInterval="0" personalView="1" maximized="1" xWindow="-8" yWindow="-8" windowWidth="1936" windowHeight="1056" activeSheetId="1"/>
    <customWorkbookView name="Голованова Наталья Васильевна - Личное представление" guid="{347D1817-8574-4A46-B54C-A7FA7921E994}" mergeInterval="0" personalView="1" maximized="1" xWindow="-8" yWindow="-8" windowWidth="1936" windowHeight="1056" activeSheetId="1"/>
    <customWorkbookView name="Калашникова Галина Владимировна - Личное представление" guid="{D3F85514-A8CA-45AA-9D25-BAF7D503B59E}" mergeInterval="0" personalView="1" maximized="1" xWindow="1" yWindow="1" windowWidth="1916" windowHeight="800" activeSheetId="1"/>
    <customWorkbookView name="litvinova - Личное представление" guid="{F84AC359-C390-405A-B753-DDC9B5FECB84}" mergeInterval="0" personalView="1" maximized="1" xWindow="1" yWindow="1" windowWidth="1436" windowHeight="670" activeSheetId="1"/>
    <customWorkbookView name="Зарубина Наталья Ивановна - Личное представление" guid="{21B05601-63F4-4ABE-A9B3-276277C26B5B}" mergeInterval="0" personalView="1" maximized="1" xWindow="1" yWindow="1" windowWidth="1916" windowHeight="850" activeSheetId="1"/>
    <customWorkbookView name="Дмитриева Галина Анатольевна - Личное представление" guid="{A8156B3E-F381-4EB6-B391-D66EF577D7DE}" mergeInterval="0" personalView="1" maximized="1" xWindow="1" yWindow="1" windowWidth="1276" windowHeight="790" activeSheetId="1"/>
    <customWorkbookView name="Ефанина Светлана Валентиновна - Личное представление" guid="{8FDEF70E-9BF5-4197-94E4-6F3B90A9D5B1}" mergeInterval="0" personalView="1" maximized="1" windowWidth="1916" windowHeight="807" activeSheetId="4"/>
    <customWorkbookView name="zinchenko.nv - Личное представление" guid="{207019F5-A1AF-44B2-9FD7-60940BBBD044}" mergeInterval="0" personalView="1" maximized="1" xWindow="1" yWindow="1" windowWidth="1916" windowHeight="850" activeSheetId="2"/>
    <customWorkbookView name="Пивоварова Людмила Ивановна - Личное представление" guid="{71860A4F-9BAB-4176-93BC-F527396571BE}" mergeInterval="0" personalView="1" maximized="1" xWindow="1" yWindow="1" windowWidth="1916" windowHeight="850" activeSheetId="2"/>
    <customWorkbookView name="Норушева Ольга Валерьевна - Личное представление" guid="{4E86F5D5-2E37-43FD-8C94-A497882A8D25}" mergeInterval="0" personalView="1" maximized="1" xWindow="-8" yWindow="-8" windowWidth="1296" windowHeight="1000" activeSheetId="3"/>
    <customWorkbookView name="Кочеткова Ольга Владимировна - Личное представление" guid="{3FB5AEBD-8E63-44CB-856A-43E4535FCCD6}" mergeInterval="0" personalView="1" maximized="1" xWindow="1" yWindow="1" windowWidth="1596" windowHeight="666" activeSheetId="3"/>
    <customWorkbookView name="Дементьева Елена Александровна - Личное представление" guid="{D77C4ECE-416F-4AC6-956E-78E55483F830}" mergeInterval="0" personalView="1" maximized="1" xWindow="-8" yWindow="-8" windowWidth="1936" windowHeight="1056" activeSheetId="4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9" i="3" l="1"/>
  <c r="D59" i="3"/>
  <c r="B59" i="3"/>
  <c r="B41" i="3"/>
  <c r="D62" i="3"/>
  <c r="C64" i="3"/>
  <c r="D64" i="3"/>
  <c r="B63" i="3"/>
  <c r="L25" i="5" l="1"/>
  <c r="M25" i="5"/>
  <c r="B64" i="3" l="1"/>
  <c r="E9" i="5"/>
  <c r="D55" i="3" l="1"/>
  <c r="C55" i="3"/>
  <c r="B55" i="3"/>
  <c r="D53" i="3"/>
  <c r="C53" i="3"/>
  <c r="B53" i="3"/>
  <c r="D51" i="3"/>
  <c r="C51" i="3"/>
  <c r="B51" i="3"/>
  <c r="D44" i="3"/>
  <c r="C44" i="3"/>
  <c r="B44" i="3"/>
  <c r="C43" i="3"/>
  <c r="C34" i="3"/>
  <c r="C62" i="3" s="1"/>
  <c r="B34" i="3"/>
  <c r="B62" i="3" s="1"/>
  <c r="D32" i="3"/>
  <c r="D30" i="3"/>
  <c r="C30" i="3"/>
  <c r="B30" i="3"/>
  <c r="D18" i="3"/>
  <c r="C18" i="3"/>
  <c r="B18" i="3"/>
  <c r="B17" i="3"/>
  <c r="B16" i="3"/>
  <c r="D9" i="3"/>
  <c r="C9" i="3"/>
  <c r="B9" i="3"/>
  <c r="C58" i="3" l="1"/>
  <c r="C61" i="3"/>
  <c r="B61" i="3"/>
  <c r="B58" i="3"/>
  <c r="D61" i="3"/>
  <c r="C41" i="3"/>
  <c r="C63" i="3"/>
  <c r="C32" i="3"/>
  <c r="D43" i="3"/>
  <c r="D58" i="3" s="1"/>
  <c r="B32" i="3"/>
  <c r="B7" i="3"/>
  <c r="C7" i="3"/>
  <c r="D7" i="3"/>
  <c r="D63" i="3" l="1"/>
  <c r="D41" i="3"/>
  <c r="D57" i="3" s="1"/>
  <c r="B57" i="3"/>
  <c r="C57" i="3"/>
  <c r="K22" i="5"/>
  <c r="K21" i="5"/>
  <c r="B39" i="1" l="1"/>
  <c r="J25" i="5" l="1"/>
  <c r="I25" i="5"/>
  <c r="H25" i="5"/>
  <c r="G25" i="5"/>
  <c r="F25" i="5"/>
  <c r="D25" i="5"/>
  <c r="K24" i="5"/>
  <c r="K23" i="5"/>
  <c r="K20" i="5"/>
  <c r="K19" i="5"/>
  <c r="K18" i="5"/>
  <c r="K17" i="5"/>
  <c r="E16" i="5"/>
  <c r="K16" i="5" s="1"/>
  <c r="K15" i="5"/>
  <c r="E14" i="5"/>
  <c r="K14" i="5" s="1"/>
  <c r="K13" i="5"/>
  <c r="E12" i="5"/>
  <c r="C12" i="5"/>
  <c r="K11" i="5"/>
  <c r="K10" i="5"/>
  <c r="K9" i="5"/>
  <c r="K8" i="5"/>
  <c r="E7" i="5"/>
  <c r="K7" i="5" l="1"/>
  <c r="C25" i="5"/>
  <c r="K12" i="5"/>
  <c r="E25" i="5"/>
  <c r="G36" i="1"/>
  <c r="I36" i="1" s="1"/>
  <c r="F36" i="1" s="1"/>
  <c r="C36" i="1"/>
  <c r="E36" i="1" s="1"/>
  <c r="K25" i="5" l="1"/>
  <c r="E8" i="1"/>
  <c r="H8" i="1"/>
  <c r="I8" i="1"/>
  <c r="L8" i="1"/>
  <c r="M8" i="1"/>
  <c r="J13" i="1"/>
  <c r="F13" i="1"/>
  <c r="B13" i="1"/>
  <c r="J22" i="1" l="1"/>
  <c r="J23" i="1"/>
  <c r="J24" i="1"/>
  <c r="J25" i="1"/>
  <c r="J26" i="1"/>
  <c r="J27" i="1"/>
  <c r="J28" i="1"/>
  <c r="J29" i="1"/>
  <c r="J30" i="1"/>
  <c r="J31" i="1"/>
  <c r="J21" i="1"/>
  <c r="F22" i="1"/>
  <c r="F23" i="1"/>
  <c r="F24" i="1"/>
  <c r="F25" i="1"/>
  <c r="F26" i="1"/>
  <c r="F27" i="1"/>
  <c r="F28" i="1"/>
  <c r="F29" i="1"/>
  <c r="F30" i="1"/>
  <c r="F31" i="1"/>
  <c r="F21" i="1"/>
  <c r="B23" i="1"/>
  <c r="B24" i="1"/>
  <c r="B25" i="1"/>
  <c r="B26" i="1"/>
  <c r="B27" i="1"/>
  <c r="B28" i="1"/>
  <c r="B29" i="1"/>
  <c r="B30" i="1"/>
  <c r="B31" i="1"/>
  <c r="B21" i="1"/>
  <c r="B22" i="1"/>
  <c r="J33" i="1"/>
  <c r="F33" i="1"/>
  <c r="B33" i="1"/>
  <c r="J11" i="1" l="1"/>
  <c r="J12" i="1"/>
  <c r="F16" i="1"/>
  <c r="F11" i="1"/>
  <c r="F12" i="1"/>
  <c r="B14" i="1"/>
  <c r="B15" i="1"/>
  <c r="B16" i="1"/>
  <c r="B11" i="1"/>
  <c r="B12" i="1"/>
  <c r="G10" i="1"/>
  <c r="G8" i="1" s="1"/>
  <c r="F10" i="1" l="1"/>
  <c r="J9" i="1"/>
  <c r="F9" i="1"/>
  <c r="F8" i="1" s="1"/>
  <c r="B9" i="1"/>
  <c r="C10" i="1"/>
  <c r="C8" i="1" s="1"/>
  <c r="J16" i="1"/>
  <c r="B67" i="1"/>
  <c r="F67" i="1"/>
  <c r="J67" i="1"/>
  <c r="J64" i="1"/>
  <c r="J60" i="1"/>
  <c r="F65" i="1"/>
  <c r="F64" i="1"/>
  <c r="F60" i="1"/>
  <c r="B62" i="1"/>
  <c r="B60" i="1"/>
  <c r="B64" i="1"/>
  <c r="F71" i="1"/>
  <c r="J69" i="1"/>
  <c r="F69" i="1"/>
  <c r="B69" i="1"/>
  <c r="F54" i="1"/>
  <c r="F53" i="1"/>
  <c r="F49" i="1"/>
  <c r="B56" i="1"/>
  <c r="B55" i="1"/>
  <c r="B54" i="1"/>
  <c r="B53" i="1"/>
  <c r="B52" i="1"/>
  <c r="B51" i="1"/>
  <c r="B50" i="1"/>
  <c r="B49" i="1"/>
  <c r="D17" i="1"/>
  <c r="D8" i="1" s="1"/>
  <c r="C19" i="1"/>
  <c r="B19" i="1" s="1"/>
  <c r="C18" i="1"/>
  <c r="B18" i="1" s="1"/>
  <c r="B10" i="1" l="1"/>
  <c r="B17" i="1"/>
  <c r="F38" i="1"/>
  <c r="F35" i="1"/>
  <c r="B36" i="1"/>
  <c r="B38" i="1"/>
  <c r="B41" i="1"/>
  <c r="B46" i="1"/>
  <c r="B47" i="1"/>
  <c r="C34" i="1"/>
  <c r="D34" i="1"/>
  <c r="E34" i="1"/>
  <c r="G34" i="1"/>
  <c r="H34" i="1"/>
  <c r="K34" i="1"/>
  <c r="L34" i="1"/>
  <c r="G61" i="1"/>
  <c r="F61" i="1" s="1"/>
  <c r="B8" i="1" l="1"/>
  <c r="B34" i="1"/>
  <c r="C63" i="1"/>
  <c r="B63" i="1" s="1"/>
  <c r="C61" i="1"/>
  <c r="B61" i="1" s="1"/>
  <c r="B37" i="1" l="1"/>
  <c r="L58" i="1"/>
  <c r="H58" i="1"/>
  <c r="D58" i="1"/>
  <c r="B58" i="1" s="1"/>
  <c r="D57" i="1"/>
  <c r="B57" i="1" s="1"/>
  <c r="M46" i="1"/>
  <c r="I46" i="1"/>
  <c r="M47" i="1"/>
  <c r="J47" i="1" s="1"/>
  <c r="J49" i="1"/>
  <c r="F46" i="1" l="1"/>
  <c r="F34" i="1" s="1"/>
  <c r="I34" i="1"/>
  <c r="M34" i="1"/>
  <c r="J46" i="1"/>
  <c r="J34" i="1" s="1"/>
  <c r="D48" i="1"/>
  <c r="C66" i="1" l="1"/>
  <c r="D66" i="1"/>
  <c r="E66" i="1"/>
  <c r="F66" i="1"/>
  <c r="G66" i="1"/>
  <c r="H66" i="1"/>
  <c r="I66" i="1"/>
  <c r="J66" i="1"/>
  <c r="K66" i="1"/>
  <c r="L66" i="1"/>
  <c r="M66" i="1"/>
  <c r="B66" i="1"/>
  <c r="C20" i="1"/>
  <c r="D20" i="1"/>
  <c r="E20" i="1"/>
  <c r="F20" i="1"/>
  <c r="G20" i="1"/>
  <c r="H20" i="1"/>
  <c r="I20" i="1"/>
  <c r="J20" i="1"/>
  <c r="K20" i="1"/>
  <c r="L20" i="1"/>
  <c r="M20" i="1"/>
  <c r="C32" i="1"/>
  <c r="D32" i="1"/>
  <c r="E32" i="1"/>
  <c r="F32" i="1"/>
  <c r="G32" i="1"/>
  <c r="H32" i="1"/>
  <c r="I32" i="1"/>
  <c r="J32" i="1"/>
  <c r="K32" i="1"/>
  <c r="L32" i="1"/>
  <c r="M32" i="1"/>
  <c r="C48" i="1"/>
  <c r="E48" i="1"/>
  <c r="I48" i="1"/>
  <c r="M48" i="1"/>
  <c r="C59" i="1"/>
  <c r="D59" i="1"/>
  <c r="E59" i="1"/>
  <c r="F59" i="1"/>
  <c r="G59" i="1"/>
  <c r="H59" i="1"/>
  <c r="I59" i="1"/>
  <c r="J59" i="1"/>
  <c r="K59" i="1"/>
  <c r="L59" i="1"/>
  <c r="M59" i="1"/>
  <c r="C68" i="1"/>
  <c r="D68" i="1"/>
  <c r="E68" i="1"/>
  <c r="F68" i="1"/>
  <c r="G68" i="1"/>
  <c r="H68" i="1"/>
  <c r="I68" i="1"/>
  <c r="J68" i="1"/>
  <c r="K68" i="1"/>
  <c r="L68" i="1"/>
  <c r="M68" i="1"/>
  <c r="C70" i="1"/>
  <c r="D70" i="1"/>
  <c r="E70" i="1"/>
  <c r="F70" i="1"/>
  <c r="G70" i="1"/>
  <c r="H70" i="1"/>
  <c r="I70" i="1"/>
  <c r="J70" i="1"/>
  <c r="K70" i="1"/>
  <c r="L70" i="1"/>
  <c r="M70" i="1"/>
  <c r="B70" i="1"/>
  <c r="L48" i="1"/>
  <c r="H48" i="1"/>
  <c r="B59" i="1"/>
  <c r="L72" i="1" l="1"/>
  <c r="D72" i="1"/>
  <c r="H72" i="1"/>
  <c r="M72" i="1"/>
  <c r="I72" i="1"/>
  <c r="E72" i="1"/>
  <c r="B48" i="1" l="1"/>
  <c r="G58" i="1"/>
  <c r="F58" i="1" s="1"/>
  <c r="F48" i="1" s="1"/>
  <c r="F72" i="1" s="1"/>
  <c r="K10" i="1"/>
  <c r="K8" i="1" s="1"/>
  <c r="J10" i="1" l="1"/>
  <c r="J8" i="1" s="1"/>
  <c r="K58" i="1"/>
  <c r="G48" i="1"/>
  <c r="C72" i="1"/>
  <c r="B68" i="1"/>
  <c r="K48" i="1" l="1"/>
  <c r="K72" i="1" s="1"/>
  <c r="J58" i="1"/>
  <c r="J48" i="1" s="1"/>
  <c r="J72" i="1" s="1"/>
  <c r="G72" i="1"/>
  <c r="B32" i="1" l="1"/>
  <c r="B20" i="1"/>
  <c r="B72" i="1" l="1"/>
</calcChain>
</file>

<file path=xl/sharedStrings.xml><?xml version="1.0" encoding="utf-8"?>
<sst xmlns="http://schemas.openxmlformats.org/spreadsheetml/2006/main" count="182" uniqueCount="120">
  <si>
    <t>ВСЕГО</t>
  </si>
  <si>
    <t>тыс. руб.</t>
  </si>
  <si>
    <t>Расходы на софинансирование на 2022-2024 гг</t>
  </si>
  <si>
    <t>Наименование ГРБС и расходов</t>
  </si>
  <si>
    <t>2022 г.</t>
  </si>
  <si>
    <t>2023 г.</t>
  </si>
  <si>
    <t>2024 г.</t>
  </si>
  <si>
    <t>ДГХ</t>
  </si>
  <si>
    <t xml:space="preserve">Рекультивация вскрытой свалки инертных отходов, расположенной напротив 1-3 вставок ПАО "АвтоВАЗ" </t>
  </si>
  <si>
    <t>ДО</t>
  </si>
  <si>
    <t xml:space="preserve">Инфраструктура учреждений отдыха и оздоровления детей </t>
  </si>
  <si>
    <t>УФиС</t>
  </si>
  <si>
    <t>ДГД</t>
  </si>
  <si>
    <t>Строительство общеобразовательной школы на 1600 мест, расположенной по адресу: Самарская область, г. Тольятти, Автозаводский район, квартал 20</t>
  </si>
  <si>
    <t>Реконструкция магистральной улицы районного значения транспортно-пешеходной по бульвару Приморский от Московского проспекта до обводной дороги посёлка Приморский (1 этап)</t>
  </si>
  <si>
    <t>Строительство очистных сооружений дождевых сточных вод с селитебной территории Автозаводского района г. Тольятти с подводящими трубопроводами и инженерно-техническим обеспечением</t>
  </si>
  <si>
    <t>Корректировка проектной документации рекультивации полигона Узюково</t>
  </si>
  <si>
    <t>Департамент культуры</t>
  </si>
  <si>
    <t>Поддержка творческой деятельности  и техническое оснащение детских и кукольных театров</t>
  </si>
  <si>
    <t>Оснащение образовательных учреждений музыкальными инструментами</t>
  </si>
  <si>
    <t>ДУМИ</t>
  </si>
  <si>
    <t>Обеспечение жильем молодых семей</t>
  </si>
  <si>
    <t>Капитальный ремонт МБУ ДО Школа искусств№ 1</t>
  </si>
  <si>
    <t>средства вышестоящих бюджетов</t>
  </si>
  <si>
    <t>Проведение мероприятий по лесовосстановлению, проведению агротехнического ухода за лесными культурами, обработке почвы под лесные культуры, дополнению лесных культур,  эксплуатации и ремонту пожарных водоемов, приобретению лесопожарной техники и оборудования, техники и оборудования для выполнения лесокультурных работ, эксплуатации лесных дорог, предназначенных для охраны лесов от пожаров, прочистке просек, противопожарных минерализованных полос в рамках Государственной программы Самарской области "Развитие лесного хозяйства  Самарской области на 2014-2030 годы", утвержденная постановлением Правительства Самарской области от 14.11.2013 №621</t>
  </si>
  <si>
    <r>
      <rPr>
        <b/>
        <sz val="11"/>
        <rFont val="Times New Roman"/>
        <family val="1"/>
        <charset val="204"/>
      </rPr>
      <t>Детский сад</t>
    </r>
    <r>
      <rPr>
        <sz val="11"/>
        <rFont val="Times New Roman"/>
        <family val="1"/>
        <charset val="204"/>
      </rPr>
      <t xml:space="preserve"> на 350 мест в микрорайоне </t>
    </r>
    <r>
      <rPr>
        <b/>
        <sz val="11"/>
        <rFont val="Times New Roman"/>
        <family val="1"/>
        <charset val="204"/>
      </rPr>
      <t>«Калина»</t>
    </r>
    <r>
      <rPr>
        <sz val="11"/>
        <rFont val="Times New Roman"/>
        <family val="1"/>
        <charset val="204"/>
      </rPr>
      <t xml:space="preserve"> г. Тольятти</t>
    </r>
  </si>
  <si>
    <r>
      <rPr>
        <b/>
        <sz val="11"/>
        <rFont val="Times New Roman"/>
        <family val="1"/>
        <charset val="204"/>
      </rPr>
      <t>Детский сад ЛДС-1</t>
    </r>
    <r>
      <rPr>
        <sz val="11"/>
        <rFont val="Times New Roman"/>
        <family val="1"/>
        <charset val="204"/>
      </rPr>
      <t xml:space="preserve"> с инженерно-техническим обеспечением в составе 6 этапа строительства комплекса зданий и сооружений жилищного и социального назначения </t>
    </r>
    <r>
      <rPr>
        <b/>
        <sz val="11"/>
        <rFont val="Times New Roman"/>
        <family val="1"/>
        <charset val="204"/>
      </rPr>
      <t>(14А квартал)</t>
    </r>
  </si>
  <si>
    <t>Проектирование и строительство объекта муниципальной собственности здания детского сада № 210 «Ладушки» в микрорайоне 3 «Северный» Центрального района городского округа Тольятти»</t>
  </si>
  <si>
    <t>Реализация общественных  проектов благоустройства  территорий (к планируемой субсидии 36 млн.руб.)</t>
  </si>
  <si>
    <t>софинансирование 
предусмотрено в б-те</t>
  </si>
  <si>
    <t>софинансирование необходимо предусмотреть</t>
  </si>
  <si>
    <t xml:space="preserve">Строительно-монтажные работы транспортно-пересадочных узлов </t>
  </si>
  <si>
    <t xml:space="preserve">Субсидии в целях софинансирования расходных обязательств, возникающих при реализации проектов в сфере добровольчества (волонтерства) </t>
  </si>
  <si>
    <t xml:space="preserve">Обустройство и приспособление для доступности для инвалидов  </t>
  </si>
  <si>
    <t xml:space="preserve">Оснащение оборудованием пищеблоков </t>
  </si>
  <si>
    <t>Оснащение зданий тех.средствами комплексной безопасности</t>
  </si>
  <si>
    <t>Горячее питание 1-4 классов</t>
  </si>
  <si>
    <t xml:space="preserve">Создание в общеобразовательных организациях условий для инклюзивного образования детей-инвалидов </t>
  </si>
  <si>
    <t>Организация и проведение мероприятий с несовершеннолетними в период каникул и свободное от учебы время</t>
  </si>
  <si>
    <t xml:space="preserve">Проведение капитального ремонта и (или) оснащение основными средствами и материальными запасами зданий </t>
  </si>
  <si>
    <t>Мероприятия по сокращению доли загрязненных сточных вод в рамках федерального проекта «Оздоровление Волги»</t>
  </si>
  <si>
    <t>Приобретение мусоросборников, предназначенных для складирования твердых коммунальных отходов</t>
  </si>
  <si>
    <t>Устройство контейнерных площадок</t>
  </si>
  <si>
    <t>ДИТИС</t>
  </si>
  <si>
    <t xml:space="preserve">Создание, организация деятельности и развитие многофункциональных центров </t>
  </si>
  <si>
    <t xml:space="preserve">Проведение капитального ремонта пищеблоков образовательных организаций </t>
  </si>
  <si>
    <t>ДОБ</t>
  </si>
  <si>
    <t>ИНЫЕ МБТ на осуществление ежемесячных денежных выплат педагогическим работникам автономных некоммерческих организаций, реализующих общеобразовательные программы дошкольного образования</t>
  </si>
  <si>
    <t>№ п/п</t>
  </si>
  <si>
    <t>наименование субвенции</t>
  </si>
  <si>
    <t>ГРБС</t>
  </si>
  <si>
    <t>Администрация</t>
  </si>
  <si>
    <t>Департамент информационных технологий и связи</t>
  </si>
  <si>
    <t>Организационное управление</t>
  </si>
  <si>
    <t>Департамент городского хозяйства</t>
  </si>
  <si>
    <t>Департамент по управлению муниципальным имуществом</t>
  </si>
  <si>
    <t>Департамент образования</t>
  </si>
  <si>
    <t>Департамент социального обеспечения</t>
  </si>
  <si>
    <t>на исполнение отдельных государственных полномочий Самарской области в сфере охраны труда</t>
  </si>
  <si>
    <t xml:space="preserve">на исполнение государственных полномочий Самарской области по осуществлению деятельности по опеке и попечительству в отношении совершеннолетних граждан, нуждающихся в соответствии с законодательством в установлении над ними опеки и попечительства, а также реализации мероприятий по заключению договоров с управляющими имуществом граждан в случаях, предусмотренных Гражданским кодексом Российской Федерации   </t>
  </si>
  <si>
    <t>на исполнение отдельных государственных полномочий Самарской области в сфере архивного дела</t>
  </si>
  <si>
    <t>на исполнение государственных полномочий Самарской области по осуществлению деятельности по опеке и попечительству над несовершеннолетними лицами и социальной поддержке семьи, материнства и детства</t>
  </si>
  <si>
    <t xml:space="preserve">на исполнение государственных полномочий по осуществлению денежных выплат на вознаграждение, причитающееся приемному родителю, патронатному воспитателю </t>
  </si>
  <si>
    <t xml:space="preserve">на исполнение отдельных государственных полномочий Самарской области в сфере охраны окружающей среды </t>
  </si>
  <si>
    <t xml:space="preserve">на исполнение переданных государственных полномочий по обеспечению жилыми помещениями 
отдельных категорий граждан </t>
  </si>
  <si>
    <t xml:space="preserve">на исполнение государственных полномочий Самарской области по созданию и организации деятельности административных комиссий муниципальных районов, городских округов, районов городских округов и внутригородских районов городских округов с внутригородским делением Самарской области </t>
  </si>
  <si>
    <t>на исполнение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</si>
  <si>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на исполнение отдельных государственных полномочий по обеспечению отдыха и оздоровления детей</t>
  </si>
  <si>
    <t xml:space="preserve"> на исполнение отдельных государственных полномочий Самарской области по предоставлению единовременной социальной выплаты на ремонт нуждающегося в ремонте жилого помещения, принадлежащего лицу из числа детей-сирот и детей, оставшихся без попечения родителей, на праве единоличной собственности и находящегося на территории Самарской области</t>
  </si>
  <si>
    <t xml:space="preserve">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 </t>
  </si>
  <si>
    <t>на исполнение отдельных государственных полномочий Самарской области по обеспечению жилыми помещениями граждан, проработавших в тылу в период Великой Отечественной войны</t>
  </si>
  <si>
    <t>на исполнение отдельных государственных полномочий Самарской области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</si>
  <si>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ИТОГО</t>
  </si>
  <si>
    <t>Департамент дорожного  хозяйства и транспорта</t>
  </si>
  <si>
    <t>на исполнение отдельных полномочий по организации перевозок к местам расположения садово-дачных массивов по межмуниципальным маршрутам регулярных перевозок по регулируемым тарифам в целях возмещения недополученных доходов перевозчиков</t>
  </si>
  <si>
    <t>на исполнение отдельных государственных полномочий Самарской области по организации транспортного обслуживания</t>
  </si>
  <si>
    <t>Проектно-изыскательские работы по кап.ремонту путепроводов</t>
  </si>
  <si>
    <t>Строительство бокового проезда к ФОК СДЮШОР № 8 "Союз"</t>
  </si>
  <si>
    <t>Строительство автодороги по ул. Механизаторов от ул. Громовой до ул. Лизы Чайкиной</t>
  </si>
  <si>
    <t>Субсидия на финансовое обеспечение (возмещение) затрат на оплату лизинговых платежей за автобусы большого класса, работающих на газомоторном топливе (софинансирование)</t>
  </si>
  <si>
    <t>Ремонт и капитальный ремонт дорог местного значения</t>
  </si>
  <si>
    <t>Ремонт проезда Тупиковый,2 строение,3 до ул.Новозаводская</t>
  </si>
  <si>
    <t>Проектно-изыскательские работы по строительству и ремонту дорог</t>
  </si>
  <si>
    <t>Проектно-изыскательские работы на осуществление дорожной деятельности в отношении автомобильных дорог общего пользования местного значения</t>
  </si>
  <si>
    <t>Субсидии на капитальный ремонт и ремонт дорог местного значения (НП "БКАД")</t>
  </si>
  <si>
    <t>федеральные</t>
  </si>
  <si>
    <r>
      <t xml:space="preserve">Создание модельных библиотек            </t>
    </r>
    <r>
      <rPr>
        <i/>
        <sz val="11"/>
        <color theme="1"/>
        <rFont val="Times New Roman"/>
        <family val="1"/>
        <charset val="204"/>
      </rPr>
      <t>федеральные</t>
    </r>
  </si>
  <si>
    <t xml:space="preserve">областные </t>
  </si>
  <si>
    <t>Подключение (технологическое присоединение) к инженерным сетям объекта: "Жилой дом поз. Л5.1 с инженерно-техническим обеспечением в составе 6 этапа строительства комплекса зданий и сооружений жилищного и социального назначения"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</si>
  <si>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Западная и Восточная  части квартала</t>
  </si>
  <si>
    <t>ВСЕГО
2022 г.</t>
  </si>
  <si>
    <t>ВСЕГО
2023 г.</t>
  </si>
  <si>
    <t>ВСЕГО
2024 г.</t>
  </si>
  <si>
    <t>Формирование современной городской среды</t>
  </si>
  <si>
    <t>Рекультивация  бывшей городской свалки промышленных и бытовых отходов Комсомольского района города Тольятти (южнее завода ОАО "АвтовазАгрегат"</t>
  </si>
  <si>
    <t>на исполнение государственных полномочий по обеспечению жильем отдельных категорий граждан, установленных Федеральным законом от 12.01.1995г №5-ФЗ «О ветеранах»</t>
  </si>
  <si>
    <t>на исполнение государственных полномочий по обеспечению жильем отдельных категорий граждан, установленных Федеральным законом от 24.11.1995г №181-ФЗ «О социальной защите инвалидов в РФ»</t>
  </si>
  <si>
    <r>
      <t xml:space="preserve">Капремонт и ремонт дворовых территорий многоквартирных домов и проездов к дворовым территориям </t>
    </r>
    <r>
      <rPr>
        <sz val="11"/>
        <color rgb="FFFF0000"/>
        <rFont val="Times New Roman"/>
        <family val="1"/>
        <charset val="204"/>
      </rPr>
      <t>(под планируемые 125 млн.руб.)</t>
    </r>
  </si>
  <si>
    <t xml:space="preserve">Департамент дорожного хозяйства и транспорта
</t>
  </si>
  <si>
    <t>Строительство очистных сооружений дождевых сточных вод с селитебной территории Автозаводского района г. Тольятти с подводящими трубопроводами и инженерно-техническим обеспечением (проектные работы)</t>
  </si>
  <si>
    <r>
      <t xml:space="preserve">Подключение (технологическое присоединение) к инженерным сетям объекта: "Жилой дом поз. Л5.1 с инженерно-техническим обеспечением в составе 6 этапа строительства комплекса зданий и сооружений жилищного и социального назначения"
</t>
    </r>
    <r>
      <rPr>
        <b/>
        <i/>
        <sz val="11"/>
        <color theme="1"/>
        <rFont val="Times New Roman"/>
        <family val="1"/>
        <charset val="204"/>
      </rPr>
      <t>(в реестре по итогам согласительной комиссии исключены)</t>
    </r>
  </si>
  <si>
    <t>Иные МБТ на создание модельных библиотек</t>
  </si>
  <si>
    <t>Модернизацию библиотек в части комплектования книжных фондов</t>
  </si>
  <si>
    <t xml:space="preserve">Техническое оснащение муниципальных музеев </t>
  </si>
  <si>
    <t>2023 год</t>
  </si>
  <si>
    <t>2024 год</t>
  </si>
  <si>
    <t>тыс.руб.</t>
  </si>
  <si>
    <t xml:space="preserve"> 2022 год всего</t>
  </si>
  <si>
    <t>Приложение № 4</t>
  </si>
  <si>
    <t>к пояснительной записке по проекту бюджета городского округа Тольятти на 2022 год и плановый период 2023 и 2024 годов</t>
  </si>
  <si>
    <t xml:space="preserve">Проведение мероприятий по лесовосстановлению, проведению агротехнического ухода за лесными культурами, обработке почвы под лесные культуры, дополнению лесных культур,  эксплуатации и ремонту пожарных водоемов, приобретению лесопожарной техники и оборудования, техники и оборудования для выполнения лесокультурных работ, эксплуатации лесных дорог, предназначенных для охраны лесов от пожаров, прочистке просек, противопожарных минерализованных полос в рамках Государственной программы Самарской области "Развитие лесного хозяйства  Самарской области на 2014-2030 годы", утвержденная постановлением Правительства Самарской области от 14.11.2013 №621
</t>
  </si>
  <si>
    <t xml:space="preserve">Рекультивация  бывшей городской свалки промышленных и бытовых отходов Комсомольского района города Тольятти (южнее завода ОАО "АвтовазАгрегат" 
</t>
  </si>
  <si>
    <t xml:space="preserve">Приобретение мусоросборников, предназначенных для складирования твердых коммунальных отходов
</t>
  </si>
  <si>
    <t xml:space="preserve">Устройство контейнерных площадок
</t>
  </si>
  <si>
    <t>Расходы за счет средств субвенций на исполнение переданных государственных полномочий городскому округу Тольятти на 2022-2024 годы</t>
  </si>
  <si>
    <t>Департамент градостроительной деятельности</t>
  </si>
  <si>
    <t>Расходы, предусмотренные за счет средств субсидий вышестоящих бюджетов на решение вопросов местного значения городскому округу Тольятти на 2022-2024 годы</t>
  </si>
  <si>
    <t xml:space="preserve">ВСЕГО </t>
  </si>
  <si>
    <t>в т.ч. объем дополнительных расходов к расходам, утвержденным в 1-м чтении:</t>
  </si>
  <si>
    <t>из них: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</si>
</sst>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3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7" tint="0.59999389629810485"/>
      <name val="Calibri"/>
      <family val="2"/>
      <scheme val="minor"/>
    </font>
    <font>
      <sz val="11"/>
      <color theme="7" tint="0.59999389629810485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4">
    <xf numFmtId="0" fontId="0" fillId="0" borderId="0"/>
    <xf numFmtId="0" fontId="8" fillId="0" borderId="0"/>
    <xf numFmtId="0" fontId="20" fillId="0" borderId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22" borderId="0" applyNumberFormat="0" applyBorder="0" applyAlignment="0" applyProtection="0"/>
    <xf numFmtId="0" fontId="23" fillId="10" borderId="7" applyNumberFormat="0" applyAlignment="0" applyProtection="0"/>
    <xf numFmtId="0" fontId="24" fillId="23" borderId="8" applyNumberFormat="0" applyAlignment="0" applyProtection="0"/>
    <xf numFmtId="0" fontId="25" fillId="23" borderId="7" applyNumberFormat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8" fillId="0" borderId="11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12" applyNumberFormat="0" applyFill="0" applyAlignment="0" applyProtection="0"/>
    <xf numFmtId="0" fontId="30" fillId="24" borderId="13" applyNumberFormat="0" applyAlignment="0" applyProtection="0"/>
    <xf numFmtId="0" fontId="31" fillId="0" borderId="0" applyNumberFormat="0" applyFill="0" applyBorder="0" applyAlignment="0" applyProtection="0"/>
    <xf numFmtId="0" fontId="32" fillId="25" borderId="0" applyNumberFormat="0" applyBorder="0" applyAlignment="0" applyProtection="0"/>
    <xf numFmtId="0" fontId="33" fillId="6" borderId="0" applyNumberFormat="0" applyBorder="0" applyAlignment="0" applyProtection="0"/>
    <xf numFmtId="0" fontId="34" fillId="0" borderId="0" applyNumberFormat="0" applyFill="0" applyBorder="0" applyAlignment="0" applyProtection="0"/>
    <xf numFmtId="0" fontId="21" fillId="26" borderId="14" applyNumberFormat="0" applyFont="0" applyAlignment="0" applyProtection="0"/>
    <xf numFmtId="0" fontId="35" fillId="0" borderId="15" applyNumberFormat="0" applyFill="0" applyAlignment="0" applyProtection="0"/>
    <xf numFmtId="0" fontId="36" fillId="0" borderId="0" applyNumberFormat="0" applyFill="0" applyBorder="0" applyAlignment="0" applyProtection="0"/>
    <xf numFmtId="0" fontId="37" fillId="7" borderId="0" applyNumberFormat="0" applyBorder="0" applyAlignment="0" applyProtection="0"/>
  </cellStyleXfs>
  <cellXfs count="116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2" fontId="4" fillId="2" borderId="2" xfId="0" applyNumberFormat="1" applyFont="1" applyFill="1" applyBorder="1" applyAlignment="1" applyProtection="1">
      <alignment horizontal="left" vertical="center" wrapText="1"/>
    </xf>
    <xf numFmtId="164" fontId="4" fillId="2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/>
    </xf>
    <xf numFmtId="3" fontId="1" fillId="4" borderId="1" xfId="0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1" xfId="0" applyFont="1" applyFill="1" applyBorder="1" applyAlignment="1">
      <alignment horizontal="left" vertical="center" wrapText="1"/>
    </xf>
    <xf numFmtId="0" fontId="2" fillId="4" borderId="0" xfId="0" applyFont="1" applyFill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8" fillId="0" borderId="0" xfId="1"/>
    <xf numFmtId="0" fontId="9" fillId="0" borderId="0" xfId="1" applyFont="1"/>
    <xf numFmtId="0" fontId="10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wrapText="1"/>
    </xf>
    <xf numFmtId="3" fontId="9" fillId="0" borderId="1" xfId="1" applyNumberFormat="1" applyFont="1" applyBorder="1" applyAlignment="1">
      <alignment horizontal="center" wrapText="1"/>
    </xf>
    <xf numFmtId="3" fontId="9" fillId="0" borderId="1" xfId="1" applyNumberFormat="1" applyFont="1" applyBorder="1" applyAlignment="1">
      <alignment horizontal="center"/>
    </xf>
    <xf numFmtId="0" fontId="9" fillId="2" borderId="1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wrapText="1"/>
    </xf>
    <xf numFmtId="3" fontId="11" fillId="2" borderId="1" xfId="1" applyNumberFormat="1" applyFont="1" applyFill="1" applyBorder="1" applyAlignment="1">
      <alignment horizontal="center" wrapText="1"/>
    </xf>
    <xf numFmtId="3" fontId="9" fillId="2" borderId="1" xfId="1" applyNumberFormat="1" applyFont="1" applyFill="1" applyBorder="1" applyAlignment="1">
      <alignment horizontal="center"/>
    </xf>
    <xf numFmtId="3" fontId="9" fillId="2" borderId="1" xfId="1" applyNumberFormat="1" applyFont="1" applyFill="1" applyBorder="1" applyAlignment="1">
      <alignment horizontal="center" wrapText="1"/>
    </xf>
    <xf numFmtId="0" fontId="9" fillId="0" borderId="0" xfId="1" applyFont="1" applyAlignment="1">
      <alignment vertical="center" wrapText="1"/>
    </xf>
    <xf numFmtId="0" fontId="9" fillId="0" borderId="1" xfId="1" applyFont="1" applyBorder="1"/>
    <xf numFmtId="0" fontId="12" fillId="0" borderId="1" xfId="1" applyFont="1" applyBorder="1" applyAlignment="1">
      <alignment wrapText="1"/>
    </xf>
    <xf numFmtId="3" fontId="12" fillId="2" borderId="1" xfId="1" applyNumberFormat="1" applyFont="1" applyFill="1" applyBorder="1" applyAlignment="1">
      <alignment horizontal="center"/>
    </xf>
    <xf numFmtId="0" fontId="9" fillId="0" borderId="0" xfId="1" applyFont="1" applyAlignment="1">
      <alignment wrapText="1"/>
    </xf>
    <xf numFmtId="3" fontId="5" fillId="0" borderId="0" xfId="1" applyNumberFormat="1" applyFont="1"/>
    <xf numFmtId="0" fontId="8" fillId="0" borderId="0" xfId="1" applyAlignment="1">
      <alignment wrapText="1"/>
    </xf>
    <xf numFmtId="0" fontId="8" fillId="0" borderId="0" xfId="1" applyAlignment="1">
      <alignment horizontal="center"/>
    </xf>
    <xf numFmtId="3" fontId="8" fillId="0" borderId="0" xfId="1" applyNumberFormat="1"/>
    <xf numFmtId="3" fontId="13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right" vertical="center" wrapText="1"/>
    </xf>
    <xf numFmtId="0" fontId="14" fillId="0" borderId="0" xfId="0" applyNumberFormat="1" applyFont="1" applyFill="1" applyAlignment="1">
      <alignment horizontal="left" vertical="top" wrapText="1"/>
    </xf>
    <xf numFmtId="3" fontId="2" fillId="0" borderId="0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right" vertical="center" wrapText="1"/>
    </xf>
    <xf numFmtId="0" fontId="15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3" fontId="2" fillId="0" borderId="0" xfId="0" applyNumberFormat="1" applyFont="1" applyAlignment="1">
      <alignment horizontal="center" vertical="center"/>
    </xf>
    <xf numFmtId="0" fontId="0" fillId="0" borderId="0" xfId="1" applyNumberFormat="1" applyFont="1" applyFill="1" applyBorder="1" applyAlignment="1" applyProtection="1"/>
    <xf numFmtId="3" fontId="18" fillId="0" borderId="0" xfId="1" applyNumberFormat="1" applyFont="1"/>
    <xf numFmtId="0" fontId="18" fillId="0" borderId="0" xfId="1" applyFont="1"/>
    <xf numFmtId="0" fontId="19" fillId="0" borderId="0" xfId="1" applyNumberFormat="1" applyFont="1" applyFill="1" applyBorder="1" applyAlignment="1" applyProtection="1"/>
    <xf numFmtId="0" fontId="19" fillId="0" borderId="0" xfId="1" applyFont="1"/>
    <xf numFmtId="0" fontId="9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wrapText="1"/>
    </xf>
    <xf numFmtId="3" fontId="9" fillId="0" borderId="1" xfId="1" applyNumberFormat="1" applyFont="1" applyFill="1" applyBorder="1" applyAlignment="1">
      <alignment horizontal="center" wrapText="1"/>
    </xf>
    <xf numFmtId="3" fontId="9" fillId="0" borderId="1" xfId="1" applyNumberFormat="1" applyFont="1" applyFill="1" applyBorder="1" applyAlignment="1">
      <alignment horizontal="center"/>
    </xf>
    <xf numFmtId="0" fontId="20" fillId="0" borderId="0" xfId="2" applyFill="1" applyAlignment="1">
      <alignment wrapText="1"/>
    </xf>
    <xf numFmtId="0" fontId="2" fillId="0" borderId="0" xfId="1" applyFont="1" applyAlignment="1">
      <alignment horizontal="right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5" fillId="0" borderId="1" xfId="0" applyFont="1" applyFill="1" applyBorder="1" applyAlignment="1">
      <alignment horizontal="right" vertical="center" wrapText="1"/>
    </xf>
    <xf numFmtId="0" fontId="15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3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3" fontId="1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1" fillId="0" borderId="0" xfId="2" applyFont="1" applyFill="1" applyAlignment="1">
      <alignment horizontal="right" wrapText="1"/>
    </xf>
    <xf numFmtId="0" fontId="6" fillId="0" borderId="0" xfId="1" applyFont="1" applyAlignment="1">
      <alignment horizont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</cellXfs>
  <cellStyles count="44">
    <cellStyle name="20% — акцент1 2" xfId="3"/>
    <cellStyle name="20% — акцент2 2" xfId="4"/>
    <cellStyle name="20% — акцент3 2" xfId="5"/>
    <cellStyle name="20% — акцент4 2" xfId="6"/>
    <cellStyle name="20% — акцент5 2" xfId="7"/>
    <cellStyle name="20% — акцент6 2" xfId="8"/>
    <cellStyle name="40% — акцент1 2" xfId="9"/>
    <cellStyle name="40% — акцент2 2" xfId="10"/>
    <cellStyle name="40% — акцент3 2" xfId="11"/>
    <cellStyle name="40% — акцент4 2" xfId="12"/>
    <cellStyle name="40% — акцент5 2" xfId="13"/>
    <cellStyle name="40% — акцент6 2" xfId="14"/>
    <cellStyle name="60% — акцент1 2" xfId="15"/>
    <cellStyle name="60% — акцент2 2" xfId="16"/>
    <cellStyle name="60% — акцент3 2" xfId="17"/>
    <cellStyle name="60% — акцент4 2" xfId="18"/>
    <cellStyle name="60% — акцент5 2" xfId="19"/>
    <cellStyle name="60% —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1"/>
    <cellStyle name="Обычный 3" xfId="2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13" Type="http://schemas.openxmlformats.org/officeDocument/2006/relationships/printerSettings" Target="../printerSettings/printerSettings35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12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11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27.bin"/><Relationship Id="rId10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3.bin"/><Relationship Id="rId3" Type="http://schemas.openxmlformats.org/officeDocument/2006/relationships/printerSettings" Target="../printerSettings/printerSettings38.bin"/><Relationship Id="rId7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6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topLeftCell="A28" zoomScaleNormal="100" workbookViewId="0">
      <selection activeCell="A33" sqref="A33"/>
    </sheetView>
  </sheetViews>
  <sheetFormatPr defaultColWidth="9.140625" defaultRowHeight="15" x14ac:dyDescent="0.25"/>
  <cols>
    <col min="1" max="1" width="49.7109375" style="5" customWidth="1"/>
    <col min="2" max="2" width="13.140625" style="2" customWidth="1"/>
    <col min="3" max="3" width="13.28515625" style="2" customWidth="1"/>
    <col min="4" max="4" width="14.28515625" style="2" customWidth="1"/>
    <col min="5" max="5" width="13" style="2" customWidth="1"/>
    <col min="6" max="6" width="12.28515625" style="2" customWidth="1"/>
    <col min="7" max="7" width="13.28515625" style="2" customWidth="1"/>
    <col min="8" max="8" width="14" style="2" customWidth="1"/>
    <col min="9" max="9" width="13" style="2" customWidth="1"/>
    <col min="10" max="10" width="13.140625" style="2" customWidth="1"/>
    <col min="11" max="11" width="13.42578125" style="2" customWidth="1"/>
    <col min="12" max="12" width="14" style="2" customWidth="1"/>
    <col min="13" max="13" width="13.140625" style="2" customWidth="1"/>
    <col min="14" max="14" width="13.28515625" style="2" customWidth="1"/>
    <col min="15" max="16384" width="9.140625" style="2"/>
  </cols>
  <sheetData>
    <row r="1" spans="1:13" x14ac:dyDescent="0.25">
      <c r="A1" s="1"/>
    </row>
    <row r="2" spans="1:13" ht="18.75" x14ac:dyDescent="0.25">
      <c r="A2" s="101" t="s">
        <v>2</v>
      </c>
      <c r="B2" s="101"/>
      <c r="C2" s="102"/>
      <c r="D2" s="102"/>
      <c r="E2" s="102"/>
      <c r="F2" s="102"/>
      <c r="G2" s="102"/>
      <c r="H2" s="102"/>
      <c r="I2" s="102"/>
    </row>
    <row r="3" spans="1:13" x14ac:dyDescent="0.25">
      <c r="A3" s="4"/>
      <c r="B3" s="3"/>
      <c r="C3" s="3"/>
      <c r="D3" s="13"/>
      <c r="E3" s="13"/>
    </row>
    <row r="4" spans="1:13" x14ac:dyDescent="0.25">
      <c r="J4" s="2" t="s">
        <v>1</v>
      </c>
    </row>
    <row r="6" spans="1:13" ht="24" customHeight="1" x14ac:dyDescent="0.25">
      <c r="A6" s="6"/>
      <c r="B6" s="7"/>
      <c r="C6" s="98" t="s">
        <v>4</v>
      </c>
      <c r="D6" s="99"/>
      <c r="E6" s="100"/>
      <c r="F6" s="14"/>
      <c r="G6" s="98" t="s">
        <v>5</v>
      </c>
      <c r="H6" s="99"/>
      <c r="I6" s="100"/>
      <c r="J6" s="14"/>
      <c r="K6" s="98" t="s">
        <v>6</v>
      </c>
      <c r="L6" s="99"/>
      <c r="M6" s="100"/>
    </row>
    <row r="7" spans="1:13" ht="82.5" customHeight="1" x14ac:dyDescent="0.25">
      <c r="A7" s="6" t="s">
        <v>3</v>
      </c>
      <c r="B7" s="8" t="s">
        <v>90</v>
      </c>
      <c r="C7" s="8" t="s">
        <v>23</v>
      </c>
      <c r="D7" s="8" t="s">
        <v>29</v>
      </c>
      <c r="E7" s="62" t="s">
        <v>30</v>
      </c>
      <c r="F7" s="8" t="s">
        <v>91</v>
      </c>
      <c r="G7" s="8" t="s">
        <v>23</v>
      </c>
      <c r="H7" s="8" t="s">
        <v>29</v>
      </c>
      <c r="I7" s="62" t="s">
        <v>30</v>
      </c>
      <c r="J7" s="8" t="s">
        <v>92</v>
      </c>
      <c r="K7" s="8" t="s">
        <v>23</v>
      </c>
      <c r="L7" s="8" t="s">
        <v>29</v>
      </c>
      <c r="M7" s="62" t="s">
        <v>30</v>
      </c>
    </row>
    <row r="8" spans="1:13" s="23" customFormat="1" ht="14.25" x14ac:dyDescent="0.25">
      <c r="A8" s="21" t="s">
        <v>7</v>
      </c>
      <c r="B8" s="22">
        <f>SUM(B9:B10,B13:B17)</f>
        <v>483950.38</v>
      </c>
      <c r="C8" s="22">
        <f t="shared" ref="C8:M8" si="0">SUM(C9:C10,C13:C17)</f>
        <v>421397.26</v>
      </c>
      <c r="D8" s="22">
        <f t="shared" si="0"/>
        <v>56663.12</v>
      </c>
      <c r="E8" s="22">
        <f t="shared" si="0"/>
        <v>5890</v>
      </c>
      <c r="F8" s="22">
        <f t="shared" si="0"/>
        <v>479248.5</v>
      </c>
      <c r="G8" s="22">
        <f t="shared" si="0"/>
        <v>399151.99</v>
      </c>
      <c r="H8" s="22">
        <f t="shared" si="0"/>
        <v>80096.509999999995</v>
      </c>
      <c r="I8" s="22">
        <f t="shared" si="0"/>
        <v>0</v>
      </c>
      <c r="J8" s="22">
        <f t="shared" si="0"/>
        <v>38567.93</v>
      </c>
      <c r="K8" s="22">
        <f t="shared" si="0"/>
        <v>24442.97</v>
      </c>
      <c r="L8" s="22">
        <f t="shared" si="0"/>
        <v>14124.96</v>
      </c>
      <c r="M8" s="22">
        <f t="shared" si="0"/>
        <v>0</v>
      </c>
    </row>
    <row r="9" spans="1:13" ht="225" x14ac:dyDescent="0.25">
      <c r="A9" s="9" t="s">
        <v>24</v>
      </c>
      <c r="B9" s="16">
        <f>SUM(C9:E9)</f>
        <v>85248.37999999999</v>
      </c>
      <c r="C9" s="16">
        <v>72026.259999999995</v>
      </c>
      <c r="D9" s="16">
        <v>8902.1200000000008</v>
      </c>
      <c r="E9" s="16">
        <v>4320</v>
      </c>
      <c r="F9" s="16">
        <f>SUM(G9:I9)</f>
        <v>6686.5</v>
      </c>
      <c r="G9" s="16">
        <v>5950.99</v>
      </c>
      <c r="H9" s="20">
        <v>735.51</v>
      </c>
      <c r="I9" s="20"/>
      <c r="J9" s="16">
        <f>SUM(K9:M9)</f>
        <v>6245.13</v>
      </c>
      <c r="K9" s="16">
        <v>5558.17</v>
      </c>
      <c r="L9" s="20">
        <v>686.96</v>
      </c>
      <c r="M9" s="17"/>
    </row>
    <row r="10" spans="1:13" ht="45.6" customHeight="1" x14ac:dyDescent="0.25">
      <c r="A10" s="9" t="s">
        <v>8</v>
      </c>
      <c r="B10" s="16">
        <f t="shared" ref="B10:B19" si="1">SUM(C10:E10)</f>
        <v>148222</v>
      </c>
      <c r="C10" s="16">
        <f>SUM(C11:C12)</f>
        <v>134990</v>
      </c>
      <c r="D10" s="16">
        <v>13232</v>
      </c>
      <c r="E10" s="16"/>
      <c r="F10" s="16">
        <f t="shared" ref="F10:F12" si="2">SUM(G10:I10)</f>
        <v>303409</v>
      </c>
      <c r="G10" s="16">
        <f>SUM(G11:G12)</f>
        <v>272400</v>
      </c>
      <c r="H10" s="16">
        <v>31009</v>
      </c>
      <c r="I10" s="16"/>
      <c r="J10" s="16">
        <f t="shared" ref="J10:J12" si="3">SUM(K10:M10)</f>
        <v>14793.8</v>
      </c>
      <c r="K10" s="16">
        <f>8500.3+4781.5</f>
        <v>13281.8</v>
      </c>
      <c r="L10" s="16">
        <v>1512</v>
      </c>
      <c r="M10" s="17"/>
    </row>
    <row r="11" spans="1:13" s="61" customFormat="1" x14ac:dyDescent="0.25">
      <c r="A11" s="55" t="s">
        <v>85</v>
      </c>
      <c r="B11" s="16">
        <f t="shared" si="1"/>
        <v>86393</v>
      </c>
      <c r="C11" s="52">
        <v>86393</v>
      </c>
      <c r="D11" s="16"/>
      <c r="E11" s="16"/>
      <c r="F11" s="16">
        <f t="shared" si="2"/>
        <v>174336</v>
      </c>
      <c r="G11" s="52">
        <v>174336</v>
      </c>
      <c r="H11" s="16"/>
      <c r="I11" s="16"/>
      <c r="J11" s="16">
        <f t="shared" si="3"/>
        <v>8500</v>
      </c>
      <c r="K11" s="52">
        <v>8500</v>
      </c>
      <c r="L11" s="17"/>
      <c r="M11" s="17"/>
    </row>
    <row r="12" spans="1:13" s="61" customFormat="1" x14ac:dyDescent="0.25">
      <c r="A12" s="55" t="s">
        <v>87</v>
      </c>
      <c r="B12" s="16">
        <f t="shared" si="1"/>
        <v>48597</v>
      </c>
      <c r="C12" s="52">
        <v>48597</v>
      </c>
      <c r="D12" s="16"/>
      <c r="E12" s="16"/>
      <c r="F12" s="16">
        <f t="shared" si="2"/>
        <v>98064</v>
      </c>
      <c r="G12" s="52">
        <v>98064</v>
      </c>
      <c r="H12" s="16"/>
      <c r="I12" s="16"/>
      <c r="J12" s="16">
        <f t="shared" si="3"/>
        <v>4782</v>
      </c>
      <c r="K12" s="52">
        <v>4782</v>
      </c>
      <c r="L12" s="26"/>
      <c r="M12" s="17"/>
    </row>
    <row r="13" spans="1:13" ht="63" customHeight="1" x14ac:dyDescent="0.25">
      <c r="A13" s="64" t="s">
        <v>94</v>
      </c>
      <c r="B13" s="16">
        <f t="shared" ref="B13" si="4">SUM(C13:E13)</f>
        <v>75096</v>
      </c>
      <c r="C13" s="52">
        <v>59024</v>
      </c>
      <c r="D13" s="16">
        <v>16072</v>
      </c>
      <c r="E13" s="16"/>
      <c r="F13" s="16">
        <f t="shared" ref="F13" si="5">SUM(G13:I13)</f>
        <v>158999</v>
      </c>
      <c r="G13" s="52">
        <v>120801</v>
      </c>
      <c r="H13" s="16">
        <v>38198</v>
      </c>
      <c r="I13" s="16"/>
      <c r="J13" s="16">
        <f t="shared" ref="J13" si="6">SUM(K13:M13)</f>
        <v>7375</v>
      </c>
      <c r="K13" s="52">
        <v>5603</v>
      </c>
      <c r="L13" s="16">
        <v>1772</v>
      </c>
      <c r="M13" s="16"/>
    </row>
    <row r="14" spans="1:13" s="19" customFormat="1" ht="30" x14ac:dyDescent="0.25">
      <c r="A14" s="18" t="s">
        <v>41</v>
      </c>
      <c r="B14" s="16">
        <f t="shared" si="1"/>
        <v>1111</v>
      </c>
      <c r="C14" s="16">
        <v>1055</v>
      </c>
      <c r="D14" s="16"/>
      <c r="E14" s="16">
        <v>56</v>
      </c>
      <c r="F14" s="26"/>
      <c r="G14" s="16"/>
      <c r="H14" s="16"/>
      <c r="I14" s="16"/>
      <c r="J14" s="16"/>
      <c r="K14" s="16"/>
      <c r="L14" s="16"/>
      <c r="M14" s="17"/>
    </row>
    <row r="15" spans="1:13" s="19" customFormat="1" x14ac:dyDescent="0.25">
      <c r="A15" s="18" t="s">
        <v>42</v>
      </c>
      <c r="B15" s="16">
        <f t="shared" si="1"/>
        <v>8055</v>
      </c>
      <c r="C15" s="16">
        <v>6041</v>
      </c>
      <c r="D15" s="16">
        <v>500</v>
      </c>
      <c r="E15" s="16">
        <v>1514</v>
      </c>
      <c r="F15" s="26"/>
      <c r="G15" s="16"/>
      <c r="H15" s="16"/>
      <c r="I15" s="16"/>
      <c r="J15" s="16"/>
      <c r="K15" s="16"/>
      <c r="L15" s="16"/>
      <c r="M15" s="17"/>
    </row>
    <row r="16" spans="1:13" ht="37.15" customHeight="1" x14ac:dyDescent="0.25">
      <c r="A16" s="9" t="s">
        <v>28</v>
      </c>
      <c r="B16" s="16">
        <f t="shared" si="1"/>
        <v>10154</v>
      </c>
      <c r="C16" s="16"/>
      <c r="D16" s="16">
        <v>10154</v>
      </c>
      <c r="E16" s="16"/>
      <c r="F16" s="16">
        <f>SUM(G16:I16)</f>
        <v>10154</v>
      </c>
      <c r="G16" s="17"/>
      <c r="H16" s="16">
        <v>10154</v>
      </c>
      <c r="I16" s="17"/>
      <c r="J16" s="16">
        <f>SUM(K16:M16)</f>
        <v>10154</v>
      </c>
      <c r="K16" s="17"/>
      <c r="L16" s="16">
        <v>10154</v>
      </c>
      <c r="M16" s="17"/>
    </row>
    <row r="17" spans="1:13" x14ac:dyDescent="0.25">
      <c r="A17" s="9" t="s">
        <v>93</v>
      </c>
      <c r="B17" s="16">
        <f t="shared" si="1"/>
        <v>156064</v>
      </c>
      <c r="C17" s="16">
        <v>148261</v>
      </c>
      <c r="D17" s="16">
        <f>2485+5318</f>
        <v>7803</v>
      </c>
      <c r="E17" s="16"/>
      <c r="F17" s="16"/>
      <c r="G17" s="17"/>
      <c r="H17" s="17"/>
      <c r="I17" s="17"/>
      <c r="J17" s="16"/>
      <c r="K17" s="17"/>
      <c r="L17" s="17"/>
      <c r="M17" s="17"/>
    </row>
    <row r="18" spans="1:13" x14ac:dyDescent="0.25">
      <c r="A18" s="55" t="s">
        <v>85</v>
      </c>
      <c r="B18" s="16">
        <f t="shared" si="1"/>
        <v>127505</v>
      </c>
      <c r="C18" s="52">
        <f>40613+86892</f>
        <v>127505</v>
      </c>
      <c r="D18" s="16"/>
      <c r="E18" s="16"/>
      <c r="F18" s="16"/>
      <c r="G18" s="17"/>
      <c r="H18" s="17"/>
      <c r="I18" s="17"/>
      <c r="J18" s="16"/>
      <c r="K18" s="17"/>
      <c r="L18" s="17"/>
      <c r="M18" s="17"/>
    </row>
    <row r="19" spans="1:13" x14ac:dyDescent="0.25">
      <c r="A19" s="55" t="s">
        <v>87</v>
      </c>
      <c r="B19" s="16">
        <f t="shared" si="1"/>
        <v>20756</v>
      </c>
      <c r="C19" s="52">
        <f>6611+14145</f>
        <v>20756</v>
      </c>
      <c r="D19" s="16"/>
      <c r="E19" s="16"/>
      <c r="F19" s="16"/>
      <c r="G19" s="17"/>
      <c r="H19" s="17"/>
      <c r="I19" s="17"/>
      <c r="J19" s="16"/>
      <c r="K19" s="17"/>
      <c r="L19" s="17"/>
      <c r="M19" s="17"/>
    </row>
    <row r="20" spans="1:13" s="25" customFormat="1" x14ac:dyDescent="0.25">
      <c r="A20" s="24" t="s">
        <v>9</v>
      </c>
      <c r="B20" s="22">
        <f t="shared" ref="B20:M20" si="7">SUM(B21:B31)</f>
        <v>306153</v>
      </c>
      <c r="C20" s="22">
        <f t="shared" si="7"/>
        <v>289958</v>
      </c>
      <c r="D20" s="22">
        <f t="shared" si="7"/>
        <v>12825</v>
      </c>
      <c r="E20" s="22">
        <f t="shared" si="7"/>
        <v>3370</v>
      </c>
      <c r="F20" s="22">
        <f t="shared" si="7"/>
        <v>354065</v>
      </c>
      <c r="G20" s="22">
        <f t="shared" si="7"/>
        <v>341049</v>
      </c>
      <c r="H20" s="22">
        <f t="shared" si="7"/>
        <v>3181</v>
      </c>
      <c r="I20" s="22">
        <f t="shared" si="7"/>
        <v>9835</v>
      </c>
      <c r="J20" s="22">
        <f t="shared" si="7"/>
        <v>352937</v>
      </c>
      <c r="K20" s="22">
        <f t="shared" si="7"/>
        <v>347939</v>
      </c>
      <c r="L20" s="22">
        <f t="shared" si="7"/>
        <v>2816</v>
      </c>
      <c r="M20" s="22">
        <f t="shared" si="7"/>
        <v>2182</v>
      </c>
    </row>
    <row r="21" spans="1:13" ht="30" x14ac:dyDescent="0.25">
      <c r="A21" s="9" t="s">
        <v>10</v>
      </c>
      <c r="B21" s="16">
        <f>SUM(C21:E21)</f>
        <v>35</v>
      </c>
      <c r="C21" s="16"/>
      <c r="D21" s="16">
        <v>35</v>
      </c>
      <c r="E21" s="16"/>
      <c r="F21" s="16">
        <f>SUM(G21:I21)</f>
        <v>1583</v>
      </c>
      <c r="G21" s="16">
        <v>1487</v>
      </c>
      <c r="H21" s="16">
        <v>96</v>
      </c>
      <c r="I21" s="16"/>
      <c r="J21" s="16">
        <f>SUM(K21:M21)</f>
        <v>10402</v>
      </c>
      <c r="K21" s="16">
        <v>9882</v>
      </c>
      <c r="L21" s="16"/>
      <c r="M21" s="16">
        <v>520</v>
      </c>
    </row>
    <row r="22" spans="1:13" s="19" customFormat="1" ht="30" x14ac:dyDescent="0.25">
      <c r="A22" s="18" t="s">
        <v>33</v>
      </c>
      <c r="B22" s="16">
        <f t="shared" ref="B22:B31" si="8">SUM(C22:E22)</f>
        <v>2077</v>
      </c>
      <c r="C22" s="16">
        <v>768</v>
      </c>
      <c r="D22" s="16">
        <v>1309</v>
      </c>
      <c r="E22" s="16"/>
      <c r="F22" s="16">
        <f t="shared" ref="F22:F31" si="9">SUM(G22:I22)</f>
        <v>1024</v>
      </c>
      <c r="G22" s="16">
        <v>768</v>
      </c>
      <c r="H22" s="16"/>
      <c r="I22" s="16">
        <v>256</v>
      </c>
      <c r="J22" s="16">
        <f t="shared" ref="J22:J31" si="10">SUM(K22:M22)</f>
        <v>1024</v>
      </c>
      <c r="K22" s="16">
        <v>768</v>
      </c>
      <c r="L22" s="16"/>
      <c r="M22" s="16">
        <v>256</v>
      </c>
    </row>
    <row r="23" spans="1:13" s="19" customFormat="1" ht="45" x14ac:dyDescent="0.25">
      <c r="A23" s="18" t="s">
        <v>37</v>
      </c>
      <c r="B23" s="16">
        <f t="shared" si="8"/>
        <v>2078</v>
      </c>
      <c r="C23" s="16">
        <v>737</v>
      </c>
      <c r="D23" s="16">
        <v>1341</v>
      </c>
      <c r="E23" s="16"/>
      <c r="F23" s="16">
        <f t="shared" si="9"/>
        <v>1134</v>
      </c>
      <c r="G23" s="16">
        <v>737</v>
      </c>
      <c r="H23" s="16">
        <v>269</v>
      </c>
      <c r="I23" s="16">
        <v>128</v>
      </c>
      <c r="J23" s="16">
        <f t="shared" si="10"/>
        <v>1134</v>
      </c>
      <c r="K23" s="16">
        <v>737</v>
      </c>
      <c r="L23" s="16"/>
      <c r="M23" s="16">
        <v>397</v>
      </c>
    </row>
    <row r="24" spans="1:13" s="19" customFormat="1" ht="54" customHeight="1" x14ac:dyDescent="0.25">
      <c r="A24" s="18" t="s">
        <v>39</v>
      </c>
      <c r="B24" s="16">
        <f t="shared" si="8"/>
        <v>18882</v>
      </c>
      <c r="C24" s="16">
        <v>18622</v>
      </c>
      <c r="D24" s="16"/>
      <c r="E24" s="16">
        <v>260</v>
      </c>
      <c r="F24" s="16">
        <f t="shared" si="9"/>
        <v>59148</v>
      </c>
      <c r="G24" s="16">
        <v>58334</v>
      </c>
      <c r="H24" s="16"/>
      <c r="I24" s="16">
        <v>814</v>
      </c>
      <c r="J24" s="16">
        <f t="shared" si="10"/>
        <v>73304</v>
      </c>
      <c r="K24" s="16">
        <v>72295</v>
      </c>
      <c r="L24" s="16"/>
      <c r="M24" s="16">
        <v>1009</v>
      </c>
    </row>
    <row r="25" spans="1:13" s="19" customFormat="1" ht="30" x14ac:dyDescent="0.25">
      <c r="A25" s="18" t="s">
        <v>45</v>
      </c>
      <c r="B25" s="16">
        <f t="shared" si="8"/>
        <v>8862</v>
      </c>
      <c r="C25" s="16">
        <v>5760</v>
      </c>
      <c r="D25" s="16"/>
      <c r="E25" s="16">
        <v>3102</v>
      </c>
      <c r="F25" s="16">
        <f t="shared" si="9"/>
        <v>12963</v>
      </c>
      <c r="G25" s="16">
        <v>8426</v>
      </c>
      <c r="H25" s="16"/>
      <c r="I25" s="16">
        <v>4537</v>
      </c>
      <c r="J25" s="16">
        <f t="shared" si="10"/>
        <v>0</v>
      </c>
      <c r="K25" s="16"/>
      <c r="L25" s="16"/>
      <c r="M25" s="16"/>
    </row>
    <row r="26" spans="1:13" x14ac:dyDescent="0.25">
      <c r="A26" s="9" t="s">
        <v>34</v>
      </c>
      <c r="B26" s="16">
        <f t="shared" si="8"/>
        <v>6813</v>
      </c>
      <c r="C26" s="16"/>
      <c r="D26" s="16">
        <v>6813</v>
      </c>
      <c r="E26" s="16"/>
      <c r="F26" s="16">
        <f t="shared" si="9"/>
        <v>11715</v>
      </c>
      <c r="G26" s="16">
        <v>7615</v>
      </c>
      <c r="H26" s="16"/>
      <c r="I26" s="16">
        <v>4100</v>
      </c>
      <c r="J26" s="16">
        <f t="shared" si="10"/>
        <v>0</v>
      </c>
      <c r="K26" s="16"/>
      <c r="L26" s="16"/>
      <c r="M26" s="16"/>
    </row>
    <row r="27" spans="1:13" ht="30" x14ac:dyDescent="0.25">
      <c r="A27" s="9" t="s">
        <v>35</v>
      </c>
      <c r="B27" s="16">
        <f t="shared" si="8"/>
        <v>3547</v>
      </c>
      <c r="C27" s="16">
        <v>3015</v>
      </c>
      <c r="D27" s="16">
        <v>532</v>
      </c>
      <c r="E27" s="16"/>
      <c r="F27" s="16">
        <f t="shared" si="9"/>
        <v>0</v>
      </c>
      <c r="G27" s="16"/>
      <c r="H27" s="16"/>
      <c r="I27" s="16"/>
      <c r="J27" s="16">
        <f t="shared" si="10"/>
        <v>0</v>
      </c>
      <c r="K27" s="16"/>
      <c r="L27" s="16"/>
      <c r="M27" s="16"/>
    </row>
    <row r="28" spans="1:13" s="19" customFormat="1" x14ac:dyDescent="0.25">
      <c r="A28" s="18" t="s">
        <v>36</v>
      </c>
      <c r="B28" s="16">
        <f t="shared" si="8"/>
        <v>127102</v>
      </c>
      <c r="C28" s="16">
        <v>126750</v>
      </c>
      <c r="D28" s="16">
        <v>345</v>
      </c>
      <c r="E28" s="16">
        <v>7</v>
      </c>
      <c r="F28" s="16">
        <f t="shared" si="9"/>
        <v>129843</v>
      </c>
      <c r="G28" s="16">
        <v>129477</v>
      </c>
      <c r="H28" s="16">
        <v>366</v>
      </c>
      <c r="I28" s="16"/>
      <c r="J28" s="16">
        <f t="shared" si="10"/>
        <v>130418</v>
      </c>
      <c r="K28" s="16">
        <v>130052</v>
      </c>
      <c r="L28" s="16">
        <v>366</v>
      </c>
      <c r="M28" s="16"/>
    </row>
    <row r="29" spans="1:13" s="19" customFormat="1" ht="45" x14ac:dyDescent="0.25">
      <c r="A29" s="18" t="s">
        <v>38</v>
      </c>
      <c r="B29" s="16">
        <f t="shared" si="8"/>
        <v>11335</v>
      </c>
      <c r="C29" s="16">
        <v>8885</v>
      </c>
      <c r="D29" s="16">
        <v>2450</v>
      </c>
      <c r="E29" s="16"/>
      <c r="F29" s="16">
        <f t="shared" si="9"/>
        <v>11335</v>
      </c>
      <c r="G29" s="16">
        <v>8885</v>
      </c>
      <c r="H29" s="16">
        <v>2450</v>
      </c>
      <c r="I29" s="16"/>
      <c r="J29" s="16">
        <f t="shared" si="10"/>
        <v>11335</v>
      </c>
      <c r="K29" s="16">
        <v>8885</v>
      </c>
      <c r="L29" s="16">
        <v>2450</v>
      </c>
      <c r="M29" s="16"/>
    </row>
    <row r="30" spans="1:13" s="19" customFormat="1" ht="45" x14ac:dyDescent="0.25">
      <c r="A30" s="18" t="s">
        <v>32</v>
      </c>
      <c r="B30" s="16">
        <f t="shared" si="8"/>
        <v>102</v>
      </c>
      <c r="C30" s="16">
        <v>101</v>
      </c>
      <c r="D30" s="16"/>
      <c r="E30" s="16">
        <v>1</v>
      </c>
      <c r="F30" s="16">
        <f t="shared" si="9"/>
        <v>0</v>
      </c>
      <c r="G30" s="16"/>
      <c r="H30" s="16"/>
      <c r="I30" s="16"/>
      <c r="J30" s="16">
        <f t="shared" si="10"/>
        <v>0</v>
      </c>
      <c r="K30" s="16"/>
      <c r="L30" s="16"/>
      <c r="M30" s="16"/>
    </row>
    <row r="31" spans="1:13" s="19" customFormat="1" ht="75" x14ac:dyDescent="0.25">
      <c r="A31" s="18" t="s">
        <v>47</v>
      </c>
      <c r="B31" s="16">
        <f t="shared" si="8"/>
        <v>125320</v>
      </c>
      <c r="C31" s="16">
        <v>125320</v>
      </c>
      <c r="D31" s="16"/>
      <c r="E31" s="16"/>
      <c r="F31" s="16">
        <f t="shared" si="9"/>
        <v>125320</v>
      </c>
      <c r="G31" s="16">
        <v>125320</v>
      </c>
      <c r="H31" s="16"/>
      <c r="I31" s="16"/>
      <c r="J31" s="16">
        <f t="shared" si="10"/>
        <v>125320</v>
      </c>
      <c r="K31" s="16">
        <v>125320</v>
      </c>
      <c r="L31" s="16"/>
      <c r="M31" s="16"/>
    </row>
    <row r="32" spans="1:13" s="23" customFormat="1" ht="14.25" x14ac:dyDescent="0.25">
      <c r="A32" s="24" t="s">
        <v>11</v>
      </c>
      <c r="B32" s="22">
        <f>SUM(B33)</f>
        <v>382</v>
      </c>
      <c r="C32" s="22">
        <f t="shared" ref="C32:M32" si="11">SUM(C33)</f>
        <v>0</v>
      </c>
      <c r="D32" s="22">
        <f t="shared" si="11"/>
        <v>382</v>
      </c>
      <c r="E32" s="22">
        <f t="shared" si="11"/>
        <v>0</v>
      </c>
      <c r="F32" s="22">
        <f t="shared" si="11"/>
        <v>9250</v>
      </c>
      <c r="G32" s="22">
        <f t="shared" si="11"/>
        <v>8788</v>
      </c>
      <c r="H32" s="22">
        <f t="shared" si="11"/>
        <v>361</v>
      </c>
      <c r="I32" s="22">
        <f t="shared" si="11"/>
        <v>101</v>
      </c>
      <c r="J32" s="22">
        <f t="shared" si="11"/>
        <v>754</v>
      </c>
      <c r="K32" s="22">
        <f t="shared" si="11"/>
        <v>393</v>
      </c>
      <c r="L32" s="22">
        <f t="shared" si="11"/>
        <v>361</v>
      </c>
      <c r="M32" s="22">
        <f t="shared" si="11"/>
        <v>0</v>
      </c>
    </row>
    <row r="33" spans="1:13" s="19" customFormat="1" ht="30" x14ac:dyDescent="0.25">
      <c r="A33" s="18" t="s">
        <v>10</v>
      </c>
      <c r="B33" s="16">
        <f>SUM(C33:E33)</f>
        <v>382</v>
      </c>
      <c r="C33" s="16"/>
      <c r="D33" s="16">
        <v>382</v>
      </c>
      <c r="E33" s="16"/>
      <c r="F33" s="16">
        <f>SUM(G33:I33)</f>
        <v>9250</v>
      </c>
      <c r="G33" s="16">
        <v>8788</v>
      </c>
      <c r="H33" s="17">
        <v>361</v>
      </c>
      <c r="I33" s="17">
        <v>101</v>
      </c>
      <c r="J33" s="16">
        <f>SUM(K33:M33)</f>
        <v>754</v>
      </c>
      <c r="K33" s="16">
        <v>393</v>
      </c>
      <c r="L33" s="17">
        <v>361</v>
      </c>
      <c r="M33" s="17"/>
    </row>
    <row r="34" spans="1:13" s="25" customFormat="1" x14ac:dyDescent="0.25">
      <c r="A34" s="24" t="s">
        <v>12</v>
      </c>
      <c r="B34" s="22">
        <f>B35+B36+SUM(B39:B47)</f>
        <v>619031.42105263157</v>
      </c>
      <c r="C34" s="22">
        <f t="shared" ref="C34:M34" si="12">C35+C36+SUM(C39:C47)</f>
        <v>575542</v>
      </c>
      <c r="D34" s="22">
        <f t="shared" si="12"/>
        <v>58694</v>
      </c>
      <c r="E34" s="22">
        <f t="shared" si="12"/>
        <v>6999.4210526315801</v>
      </c>
      <c r="F34" s="22">
        <f t="shared" si="12"/>
        <v>366205.26315789472</v>
      </c>
      <c r="G34" s="22">
        <f t="shared" si="12"/>
        <v>347895</v>
      </c>
      <c r="H34" s="22">
        <f t="shared" si="12"/>
        <v>6323</v>
      </c>
      <c r="I34" s="22">
        <f t="shared" si="12"/>
        <v>11987.263157894737</v>
      </c>
      <c r="J34" s="22">
        <f t="shared" si="12"/>
        <v>2326134.9778858912</v>
      </c>
      <c r="K34" s="22">
        <f t="shared" si="12"/>
        <v>2210113</v>
      </c>
      <c r="L34" s="22">
        <f t="shared" si="12"/>
        <v>0</v>
      </c>
      <c r="M34" s="22">
        <f t="shared" si="12"/>
        <v>116021.97788589119</v>
      </c>
    </row>
    <row r="35" spans="1:13" s="19" customFormat="1" ht="75" x14ac:dyDescent="0.25">
      <c r="A35" s="18" t="s">
        <v>88</v>
      </c>
      <c r="B35" s="16"/>
      <c r="C35" s="16"/>
      <c r="D35" s="16"/>
      <c r="E35" s="15"/>
      <c r="F35" s="16">
        <f>SUM(G35:I35)</f>
        <v>0</v>
      </c>
      <c r="G35" s="17"/>
      <c r="H35" s="17"/>
      <c r="I35" s="17"/>
      <c r="J35" s="17"/>
      <c r="K35" s="17"/>
      <c r="L35" s="17"/>
      <c r="M35" s="17"/>
    </row>
    <row r="36" spans="1:13" s="19" customFormat="1" ht="45" x14ac:dyDescent="0.25">
      <c r="A36" s="18" t="s">
        <v>13</v>
      </c>
      <c r="B36" s="16">
        <f t="shared" ref="B36:B47" si="13">SUM(C36:E36)</f>
        <v>543728.42105263157</v>
      </c>
      <c r="C36" s="16">
        <f>C37+C38</f>
        <v>516542</v>
      </c>
      <c r="D36" s="16">
        <v>22689</v>
      </c>
      <c r="E36" s="16">
        <f>C36*5/95-D36</f>
        <v>4497.4210526315801</v>
      </c>
      <c r="F36" s="16">
        <f>SUM(G36:I36)</f>
        <v>123121.05263157895</v>
      </c>
      <c r="G36" s="16">
        <f>G38</f>
        <v>116965</v>
      </c>
      <c r="H36" s="16">
        <v>6323</v>
      </c>
      <c r="I36" s="20">
        <f>G36*5/95-H36</f>
        <v>-166.94736842105249</v>
      </c>
      <c r="J36" s="17"/>
      <c r="K36" s="27"/>
      <c r="L36" s="17"/>
      <c r="M36" s="17"/>
    </row>
    <row r="37" spans="1:13" s="19" customFormat="1" x14ac:dyDescent="0.25">
      <c r="A37" s="60" t="s">
        <v>85</v>
      </c>
      <c r="B37" s="16">
        <f t="shared" si="13"/>
        <v>330587</v>
      </c>
      <c r="C37" s="16">
        <v>330587</v>
      </c>
      <c r="D37" s="16"/>
      <c r="E37" s="16"/>
      <c r="F37" s="16"/>
      <c r="G37" s="16"/>
      <c r="H37" s="16"/>
      <c r="I37" s="17"/>
      <c r="J37" s="17"/>
      <c r="K37" s="27"/>
      <c r="L37" s="17"/>
      <c r="M37" s="17"/>
    </row>
    <row r="38" spans="1:13" s="19" customFormat="1" x14ac:dyDescent="0.25">
      <c r="A38" s="60" t="s">
        <v>87</v>
      </c>
      <c r="B38" s="16">
        <f t="shared" si="13"/>
        <v>185955</v>
      </c>
      <c r="C38" s="16">
        <v>185955</v>
      </c>
      <c r="D38" s="16"/>
      <c r="E38" s="16"/>
      <c r="F38" s="16">
        <f t="shared" ref="F38" si="14">SUM(G38:I38)</f>
        <v>116965</v>
      </c>
      <c r="G38" s="16">
        <v>116965</v>
      </c>
      <c r="H38" s="16"/>
      <c r="I38" s="17"/>
      <c r="J38" s="17"/>
      <c r="K38" s="27"/>
      <c r="L38" s="17"/>
      <c r="M38" s="17"/>
    </row>
    <row r="39" spans="1:13" s="19" customFormat="1" ht="65.25" customHeight="1" x14ac:dyDescent="0.25">
      <c r="A39" s="18" t="s">
        <v>14</v>
      </c>
      <c r="B39" s="16">
        <f>C39+D39+E39</f>
        <v>9747</v>
      </c>
      <c r="C39" s="16"/>
      <c r="D39" s="16">
        <v>7245</v>
      </c>
      <c r="E39" s="16">
        <v>2502</v>
      </c>
      <c r="F39" s="17"/>
      <c r="G39" s="17"/>
      <c r="H39" s="17"/>
      <c r="I39" s="17"/>
      <c r="J39" s="17"/>
      <c r="K39" s="27"/>
      <c r="L39" s="17"/>
      <c r="M39" s="17"/>
    </row>
    <row r="40" spans="1:13" s="19" customFormat="1" ht="90" x14ac:dyDescent="0.25">
      <c r="A40" s="18" t="s">
        <v>89</v>
      </c>
      <c r="B40" s="16"/>
      <c r="C40" s="16"/>
      <c r="D40" s="16"/>
      <c r="E40" s="15"/>
      <c r="F40" s="17"/>
      <c r="G40" s="17"/>
      <c r="H40" s="17"/>
      <c r="I40" s="17"/>
      <c r="J40" s="17"/>
      <c r="K40" s="27"/>
      <c r="L40" s="17"/>
      <c r="M40" s="17"/>
    </row>
    <row r="41" spans="1:13" s="19" customFormat="1" ht="75" x14ac:dyDescent="0.25">
      <c r="A41" s="18" t="s">
        <v>15</v>
      </c>
      <c r="B41" s="16">
        <f t="shared" si="13"/>
        <v>65556</v>
      </c>
      <c r="C41" s="16">
        <v>59000</v>
      </c>
      <c r="D41" s="16">
        <v>6556</v>
      </c>
      <c r="E41" s="16"/>
      <c r="F41" s="17"/>
      <c r="G41" s="17"/>
      <c r="H41" s="17"/>
      <c r="I41" s="17"/>
      <c r="J41" s="17"/>
      <c r="K41" s="27"/>
      <c r="L41" s="17"/>
      <c r="M41" s="17"/>
    </row>
    <row r="42" spans="1:13" s="19" customFormat="1" ht="33" customHeight="1" x14ac:dyDescent="0.25">
      <c r="A42" s="18" t="s">
        <v>16</v>
      </c>
      <c r="B42" s="16"/>
      <c r="C42" s="16"/>
      <c r="D42" s="16">
        <v>446</v>
      </c>
      <c r="E42" s="16"/>
      <c r="F42" s="17"/>
      <c r="G42" s="17"/>
      <c r="H42" s="17"/>
      <c r="I42" s="17"/>
      <c r="J42" s="17"/>
      <c r="K42" s="17"/>
      <c r="L42" s="17"/>
      <c r="M42" s="17"/>
    </row>
    <row r="43" spans="1:13" s="19" customFormat="1" ht="42.75" customHeight="1" x14ac:dyDescent="0.25">
      <c r="A43" s="11" t="s">
        <v>25</v>
      </c>
      <c r="B43" s="16"/>
      <c r="C43" s="16"/>
      <c r="D43" s="16">
        <v>9580</v>
      </c>
      <c r="E43" s="16"/>
      <c r="F43" s="17"/>
      <c r="G43" s="17"/>
      <c r="H43" s="17"/>
      <c r="I43" s="17"/>
      <c r="J43" s="17"/>
      <c r="K43" s="17"/>
      <c r="L43" s="17"/>
      <c r="M43" s="17"/>
    </row>
    <row r="44" spans="1:13" s="19" customFormat="1" ht="72" customHeight="1" x14ac:dyDescent="0.25">
      <c r="A44" s="12" t="s">
        <v>26</v>
      </c>
      <c r="B44" s="16"/>
      <c r="C44" s="16"/>
      <c r="D44" s="16">
        <v>4905</v>
      </c>
      <c r="E44" s="16"/>
      <c r="F44" s="17"/>
      <c r="G44" s="17"/>
      <c r="H44" s="17"/>
      <c r="I44" s="17"/>
      <c r="J44" s="17"/>
      <c r="K44" s="17"/>
      <c r="L44" s="17"/>
      <c r="M44" s="17"/>
    </row>
    <row r="45" spans="1:13" s="19" customFormat="1" ht="74.25" customHeight="1" x14ac:dyDescent="0.25">
      <c r="A45" s="18" t="s">
        <v>27</v>
      </c>
      <c r="B45" s="16"/>
      <c r="C45" s="16"/>
      <c r="D45" s="16">
        <v>7273</v>
      </c>
      <c r="E45" s="16"/>
      <c r="F45" s="17"/>
      <c r="G45" s="17"/>
      <c r="H45" s="17"/>
      <c r="I45" s="17"/>
      <c r="J45" s="17"/>
      <c r="K45" s="17"/>
      <c r="L45" s="17"/>
      <c r="M45" s="17"/>
    </row>
    <row r="46" spans="1:13" s="19" customFormat="1" ht="45" x14ac:dyDescent="0.25">
      <c r="A46" s="18" t="s">
        <v>40</v>
      </c>
      <c r="B46" s="16">
        <f t="shared" si="13"/>
        <v>0</v>
      </c>
      <c r="C46" s="16"/>
      <c r="D46" s="16"/>
      <c r="E46" s="16"/>
      <c r="F46" s="16">
        <f>SUM(G46:I46)</f>
        <v>243084.21052631579</v>
      </c>
      <c r="G46" s="16">
        <v>230930</v>
      </c>
      <c r="H46" s="16"/>
      <c r="I46" s="16">
        <f>G46*5/95</f>
        <v>12154.21052631579</v>
      </c>
      <c r="J46" s="16">
        <f>SUM(K46:M46)</f>
        <v>2183749.4736842103</v>
      </c>
      <c r="K46" s="16">
        <v>2074562</v>
      </c>
      <c r="L46" s="16"/>
      <c r="M46" s="20">
        <f>K46*5/95</f>
        <v>109187.47368421052</v>
      </c>
    </row>
    <row r="47" spans="1:13" ht="30" x14ac:dyDescent="0.25">
      <c r="A47" s="58" t="s">
        <v>31</v>
      </c>
      <c r="B47" s="16">
        <f t="shared" si="13"/>
        <v>0</v>
      </c>
      <c r="C47" s="16"/>
      <c r="D47" s="16"/>
      <c r="E47" s="16"/>
      <c r="F47" s="16"/>
      <c r="G47" s="16"/>
      <c r="H47" s="16"/>
      <c r="I47" s="16"/>
      <c r="J47" s="16">
        <f>SUM(K47:M47)</f>
        <v>142385.50420168068</v>
      </c>
      <c r="K47" s="50">
        <v>135551</v>
      </c>
      <c r="L47" s="16"/>
      <c r="M47" s="20">
        <f>K47*4.8/95.2</f>
        <v>6834.504201680671</v>
      </c>
    </row>
    <row r="48" spans="1:13" s="25" customFormat="1" ht="42.75" x14ac:dyDescent="0.25">
      <c r="A48" s="59" t="s">
        <v>98</v>
      </c>
      <c r="B48" s="22">
        <f t="shared" ref="B48:M48" si="15">SUM(B49:B58)</f>
        <v>850673</v>
      </c>
      <c r="C48" s="22">
        <f t="shared" si="15"/>
        <v>775306</v>
      </c>
      <c r="D48" s="22">
        <f t="shared" si="15"/>
        <v>75367</v>
      </c>
      <c r="E48" s="22">
        <f t="shared" si="15"/>
        <v>0</v>
      </c>
      <c r="F48" s="22">
        <f t="shared" si="15"/>
        <v>834403</v>
      </c>
      <c r="G48" s="22">
        <f t="shared" si="15"/>
        <v>775306</v>
      </c>
      <c r="H48" s="22">
        <f t="shared" si="15"/>
        <v>59097</v>
      </c>
      <c r="I48" s="22">
        <f t="shared" si="15"/>
        <v>0</v>
      </c>
      <c r="J48" s="22">
        <f t="shared" si="15"/>
        <v>819167</v>
      </c>
      <c r="K48" s="22">
        <f t="shared" si="15"/>
        <v>775306</v>
      </c>
      <c r="L48" s="22">
        <f t="shared" si="15"/>
        <v>59097</v>
      </c>
      <c r="M48" s="22">
        <f t="shared" si="15"/>
        <v>0</v>
      </c>
    </row>
    <row r="49" spans="1:14" ht="64.5" customHeight="1" x14ac:dyDescent="0.25">
      <c r="A49" s="56" t="s">
        <v>79</v>
      </c>
      <c r="B49" s="52">
        <f t="shared" ref="B49:B58" si="16">SUM(C49:E49)</f>
        <v>76067</v>
      </c>
      <c r="C49" s="52">
        <v>75306</v>
      </c>
      <c r="D49" s="52">
        <v>761</v>
      </c>
      <c r="E49" s="52"/>
      <c r="F49" s="52">
        <f>SUM(G49:I49)</f>
        <v>76067</v>
      </c>
      <c r="G49" s="52">
        <v>75306</v>
      </c>
      <c r="H49" s="53">
        <v>761</v>
      </c>
      <c r="I49" s="53"/>
      <c r="J49" s="52">
        <f>K49+L49+M49</f>
        <v>76067</v>
      </c>
      <c r="K49" s="52">
        <v>75306</v>
      </c>
      <c r="L49" s="53">
        <v>761</v>
      </c>
      <c r="M49" s="53"/>
    </row>
    <row r="50" spans="1:14" ht="30" x14ac:dyDescent="0.25">
      <c r="A50" s="54" t="s">
        <v>76</v>
      </c>
      <c r="B50" s="52">
        <f t="shared" si="16"/>
        <v>831</v>
      </c>
      <c r="C50" s="52"/>
      <c r="D50" s="52">
        <v>831</v>
      </c>
      <c r="E50" s="52"/>
      <c r="F50" s="53"/>
      <c r="G50" s="53"/>
      <c r="H50" s="53"/>
      <c r="I50" s="53"/>
      <c r="J50" s="53"/>
      <c r="K50" s="53"/>
      <c r="L50" s="53"/>
      <c r="M50" s="53"/>
      <c r="N50" s="66"/>
    </row>
    <row r="51" spans="1:14" ht="30" x14ac:dyDescent="0.25">
      <c r="A51" s="54" t="s">
        <v>77</v>
      </c>
      <c r="B51" s="52">
        <f t="shared" si="16"/>
        <v>474</v>
      </c>
      <c r="C51" s="52"/>
      <c r="D51" s="52">
        <v>474</v>
      </c>
      <c r="E51" s="52"/>
      <c r="F51" s="53"/>
      <c r="G51" s="53"/>
      <c r="H51" s="53"/>
      <c r="I51" s="53"/>
      <c r="J51" s="53"/>
      <c r="K51" s="53"/>
      <c r="L51" s="53"/>
      <c r="M51" s="53"/>
    </row>
    <row r="52" spans="1:14" ht="30" x14ac:dyDescent="0.25">
      <c r="A52" s="54" t="s">
        <v>78</v>
      </c>
      <c r="B52" s="52">
        <f t="shared" si="16"/>
        <v>8700</v>
      </c>
      <c r="C52" s="52"/>
      <c r="D52" s="52">
        <v>8700</v>
      </c>
      <c r="E52" s="52"/>
      <c r="F52" s="53"/>
      <c r="G52" s="53"/>
      <c r="H52" s="53"/>
      <c r="I52" s="53"/>
      <c r="J52" s="53"/>
      <c r="K52" s="53"/>
      <c r="L52" s="53"/>
      <c r="M52" s="53"/>
    </row>
    <row r="53" spans="1:14" ht="45" x14ac:dyDescent="0.25">
      <c r="A53" s="65" t="s">
        <v>97</v>
      </c>
      <c r="B53" s="52">
        <f t="shared" si="16"/>
        <v>7696</v>
      </c>
      <c r="C53" s="52"/>
      <c r="D53" s="52">
        <v>7696</v>
      </c>
      <c r="E53" s="52"/>
      <c r="F53" s="52">
        <f>SUM(G53:I53)</f>
        <v>7696</v>
      </c>
      <c r="G53" s="53"/>
      <c r="H53" s="52">
        <v>7696</v>
      </c>
      <c r="I53" s="53"/>
      <c r="J53" s="53"/>
      <c r="K53" s="53"/>
      <c r="L53" s="52">
        <v>7696</v>
      </c>
      <c r="M53" s="53"/>
    </row>
    <row r="54" spans="1:14" ht="30" x14ac:dyDescent="0.25">
      <c r="A54" s="54" t="s">
        <v>80</v>
      </c>
      <c r="B54" s="52">
        <f t="shared" si="16"/>
        <v>7540</v>
      </c>
      <c r="C54" s="52"/>
      <c r="D54" s="52">
        <v>7540</v>
      </c>
      <c r="E54" s="52"/>
      <c r="F54" s="52">
        <f>SUM(G54:I54)</f>
        <v>7540</v>
      </c>
      <c r="G54" s="53"/>
      <c r="H54" s="52">
        <v>7540</v>
      </c>
      <c r="I54" s="53"/>
      <c r="J54" s="53"/>
      <c r="K54" s="53"/>
      <c r="L54" s="52">
        <v>7540</v>
      </c>
      <c r="M54" s="53"/>
    </row>
    <row r="55" spans="1:14" ht="30" x14ac:dyDescent="0.25">
      <c r="A55" s="54" t="s">
        <v>81</v>
      </c>
      <c r="B55" s="52">
        <f t="shared" si="16"/>
        <v>1195</v>
      </c>
      <c r="C55" s="52"/>
      <c r="D55" s="52">
        <v>1195</v>
      </c>
      <c r="E55" s="52"/>
      <c r="F55" s="53"/>
      <c r="G55" s="53"/>
      <c r="H55" s="53"/>
      <c r="I55" s="53"/>
      <c r="J55" s="53"/>
      <c r="K55" s="53"/>
      <c r="L55" s="53"/>
      <c r="M55" s="53"/>
    </row>
    <row r="56" spans="1:14" ht="30" x14ac:dyDescent="0.25">
      <c r="A56" s="51" t="s">
        <v>82</v>
      </c>
      <c r="B56" s="52">
        <f t="shared" si="16"/>
        <v>2755</v>
      </c>
      <c r="C56" s="52"/>
      <c r="D56" s="52">
        <v>2755</v>
      </c>
      <c r="E56" s="52"/>
      <c r="F56" s="53"/>
      <c r="G56" s="53"/>
      <c r="H56" s="53"/>
      <c r="I56" s="53"/>
      <c r="J56" s="53"/>
      <c r="K56" s="53"/>
      <c r="L56" s="53"/>
      <c r="M56" s="53"/>
    </row>
    <row r="57" spans="1:14" ht="51.75" customHeight="1" x14ac:dyDescent="0.25">
      <c r="A57" s="51" t="s">
        <v>83</v>
      </c>
      <c r="B57" s="52">
        <f t="shared" si="16"/>
        <v>2315</v>
      </c>
      <c r="C57" s="52"/>
      <c r="D57" s="52">
        <f>312+1607+134+262</f>
        <v>2315</v>
      </c>
      <c r="E57" s="52"/>
      <c r="F57" s="53"/>
      <c r="G57" s="53"/>
      <c r="H57" s="53"/>
      <c r="I57" s="53"/>
      <c r="J57" s="53"/>
      <c r="K57" s="53"/>
      <c r="L57" s="53"/>
      <c r="M57" s="53"/>
    </row>
    <row r="58" spans="1:14" ht="30" x14ac:dyDescent="0.25">
      <c r="A58" s="9" t="s">
        <v>84</v>
      </c>
      <c r="B58" s="52">
        <f t="shared" si="16"/>
        <v>743100</v>
      </c>
      <c r="C58" s="16">
        <v>700000</v>
      </c>
      <c r="D58" s="16">
        <f>43100</f>
        <v>43100</v>
      </c>
      <c r="E58" s="16"/>
      <c r="F58" s="16">
        <f>SUM(G58:I58)</f>
        <v>743100</v>
      </c>
      <c r="G58" s="16">
        <f>C58</f>
        <v>700000</v>
      </c>
      <c r="H58" s="16">
        <f>43100</f>
        <v>43100</v>
      </c>
      <c r="I58" s="16"/>
      <c r="J58" s="16">
        <f>SUM(K58:M58)</f>
        <v>743100</v>
      </c>
      <c r="K58" s="16">
        <f>G58</f>
        <v>700000</v>
      </c>
      <c r="L58" s="16">
        <f>43100</f>
        <v>43100</v>
      </c>
      <c r="M58" s="17"/>
    </row>
    <row r="59" spans="1:14" s="25" customFormat="1" x14ac:dyDescent="0.25">
      <c r="A59" s="24" t="s">
        <v>17</v>
      </c>
      <c r="B59" s="22">
        <f>B60+B62+B64+B65</f>
        <v>20514</v>
      </c>
      <c r="C59" s="22">
        <f t="shared" ref="C59:M59" si="17">C60+C62+C64+C65</f>
        <v>18243</v>
      </c>
      <c r="D59" s="22">
        <f t="shared" si="17"/>
        <v>2271</v>
      </c>
      <c r="E59" s="22">
        <f t="shared" si="17"/>
        <v>0</v>
      </c>
      <c r="F59" s="22">
        <f t="shared" si="17"/>
        <v>10672</v>
      </c>
      <c r="G59" s="22">
        <f t="shared" si="17"/>
        <v>7981</v>
      </c>
      <c r="H59" s="22">
        <f t="shared" si="17"/>
        <v>2691</v>
      </c>
      <c r="I59" s="22">
        <f t="shared" si="17"/>
        <v>0</v>
      </c>
      <c r="J59" s="22">
        <f t="shared" si="17"/>
        <v>3190</v>
      </c>
      <c r="K59" s="22">
        <f t="shared" si="17"/>
        <v>2340</v>
      </c>
      <c r="L59" s="22">
        <f t="shared" si="17"/>
        <v>850</v>
      </c>
      <c r="M59" s="22">
        <f t="shared" si="17"/>
        <v>0</v>
      </c>
    </row>
    <row r="60" spans="1:14" s="19" customFormat="1" ht="45" x14ac:dyDescent="0.25">
      <c r="A60" s="18" t="s">
        <v>18</v>
      </c>
      <c r="B60" s="16">
        <f>SUM(C60:E60)</f>
        <v>2889</v>
      </c>
      <c r="C60" s="16">
        <v>2520</v>
      </c>
      <c r="D60" s="16">
        <v>369</v>
      </c>
      <c r="E60" s="16"/>
      <c r="F60" s="16">
        <f>SUM(G60:I60)</f>
        <v>2682</v>
      </c>
      <c r="G60" s="16">
        <v>2340</v>
      </c>
      <c r="H60" s="16">
        <v>342</v>
      </c>
      <c r="I60" s="17"/>
      <c r="J60" s="16">
        <f>SUM(K60:M60)</f>
        <v>2340</v>
      </c>
      <c r="K60" s="16">
        <v>2340</v>
      </c>
      <c r="L60" s="17"/>
      <c r="M60" s="17"/>
    </row>
    <row r="61" spans="1:14" s="19" customFormat="1" x14ac:dyDescent="0.25">
      <c r="A61" s="55" t="s">
        <v>85</v>
      </c>
      <c r="B61" s="16">
        <f>SUM(C61:E61)</f>
        <v>4480</v>
      </c>
      <c r="C61" s="15">
        <f>7000-C60</f>
        <v>4480</v>
      </c>
      <c r="D61" s="16"/>
      <c r="E61" s="16"/>
      <c r="F61" s="16">
        <f>SUM(G61:I61)</f>
        <v>4160</v>
      </c>
      <c r="G61" s="15">
        <f>6500-G60</f>
        <v>4160</v>
      </c>
      <c r="H61" s="16"/>
      <c r="I61" s="17"/>
      <c r="J61" s="16"/>
      <c r="K61" s="16"/>
      <c r="L61" s="17"/>
      <c r="M61" s="17"/>
      <c r="N61" s="57"/>
    </row>
    <row r="62" spans="1:14" ht="30" x14ac:dyDescent="0.25">
      <c r="A62" s="9" t="s">
        <v>19</v>
      </c>
      <c r="B62" s="16">
        <f>SUM(C62:E62)</f>
        <v>1297</v>
      </c>
      <c r="C62" s="16">
        <v>723</v>
      </c>
      <c r="D62" s="16">
        <v>574</v>
      </c>
      <c r="E62" s="16"/>
      <c r="F62" s="16"/>
      <c r="G62" s="17"/>
      <c r="H62" s="17"/>
      <c r="I62" s="17"/>
      <c r="J62" s="16"/>
      <c r="K62" s="17"/>
      <c r="L62" s="17"/>
      <c r="M62" s="17"/>
      <c r="N62" s="57"/>
    </row>
    <row r="63" spans="1:14" x14ac:dyDescent="0.25">
      <c r="A63" s="55" t="s">
        <v>85</v>
      </c>
      <c r="B63" s="16">
        <f>SUM(C63:E63)</f>
        <v>4439</v>
      </c>
      <c r="C63" s="15">
        <f>5162-C62</f>
        <v>4439</v>
      </c>
      <c r="D63" s="16"/>
      <c r="E63" s="16"/>
      <c r="F63" s="16"/>
      <c r="G63" s="17"/>
      <c r="H63" s="17"/>
      <c r="I63" s="17"/>
      <c r="J63" s="16"/>
      <c r="K63" s="17"/>
      <c r="L63" s="17"/>
      <c r="M63" s="17"/>
    </row>
    <row r="64" spans="1:14" ht="17.25" customHeight="1" x14ac:dyDescent="0.25">
      <c r="A64" s="9" t="s">
        <v>86</v>
      </c>
      <c r="B64" s="16">
        <f>SUM(C64:E64)</f>
        <v>16328</v>
      </c>
      <c r="C64" s="15">
        <v>15000</v>
      </c>
      <c r="D64" s="16">
        <v>1328</v>
      </c>
      <c r="E64" s="16"/>
      <c r="F64" s="16">
        <f>SUM(G64:I64)</f>
        <v>850</v>
      </c>
      <c r="G64" s="17"/>
      <c r="H64" s="17">
        <v>850</v>
      </c>
      <c r="I64" s="17"/>
      <c r="J64" s="16">
        <f>SUM(K64:M64)</f>
        <v>850</v>
      </c>
      <c r="K64" s="17"/>
      <c r="L64" s="17">
        <v>850</v>
      </c>
      <c r="M64" s="17"/>
    </row>
    <row r="65" spans="1:13" s="19" customFormat="1" x14ac:dyDescent="0.25">
      <c r="A65" s="18" t="s">
        <v>22</v>
      </c>
      <c r="B65" s="16"/>
      <c r="C65" s="16"/>
      <c r="D65" s="16"/>
      <c r="E65" s="16"/>
      <c r="F65" s="16">
        <f>SUM(G65:I65)</f>
        <v>7140</v>
      </c>
      <c r="G65" s="16">
        <v>5641</v>
      </c>
      <c r="H65" s="16">
        <v>1499</v>
      </c>
      <c r="I65" s="16"/>
      <c r="J65" s="17"/>
      <c r="K65" s="17"/>
      <c r="L65" s="17"/>
      <c r="M65" s="17"/>
    </row>
    <row r="66" spans="1:13" s="25" customFormat="1" x14ac:dyDescent="0.25">
      <c r="A66" s="24" t="s">
        <v>46</v>
      </c>
      <c r="B66" s="22">
        <f>B67</f>
        <v>1009</v>
      </c>
      <c r="C66" s="22">
        <f t="shared" ref="C66:M66" si="18">C67</f>
        <v>1009</v>
      </c>
      <c r="D66" s="22">
        <f t="shared" si="18"/>
        <v>0</v>
      </c>
      <c r="E66" s="22">
        <f t="shared" si="18"/>
        <v>0</v>
      </c>
      <c r="F66" s="22">
        <f t="shared" si="18"/>
        <v>1009</v>
      </c>
      <c r="G66" s="22">
        <f t="shared" si="18"/>
        <v>1009</v>
      </c>
      <c r="H66" s="22">
        <f t="shared" si="18"/>
        <v>0</v>
      </c>
      <c r="I66" s="22">
        <f t="shared" si="18"/>
        <v>0</v>
      </c>
      <c r="J66" s="22">
        <f t="shared" si="18"/>
        <v>1009</v>
      </c>
      <c r="K66" s="22">
        <f t="shared" si="18"/>
        <v>1009</v>
      </c>
      <c r="L66" s="22">
        <f t="shared" si="18"/>
        <v>0</v>
      </c>
      <c r="M66" s="22">
        <f t="shared" si="18"/>
        <v>0</v>
      </c>
    </row>
    <row r="67" spans="1:13" s="19" customFormat="1" x14ac:dyDescent="0.25">
      <c r="A67" s="18"/>
      <c r="B67" s="16">
        <f>SUM(C67:E67)</f>
        <v>1009</v>
      </c>
      <c r="C67" s="16">
        <v>1009</v>
      </c>
      <c r="D67" s="16"/>
      <c r="E67" s="16"/>
      <c r="F67" s="16">
        <f>SUM(G67:I67)</f>
        <v>1009</v>
      </c>
      <c r="G67" s="16">
        <v>1009</v>
      </c>
      <c r="H67" s="16"/>
      <c r="I67" s="16"/>
      <c r="J67" s="16">
        <f>SUM(K67:M67)</f>
        <v>1009</v>
      </c>
      <c r="K67" s="16">
        <v>1009</v>
      </c>
      <c r="L67" s="17"/>
      <c r="M67" s="17"/>
    </row>
    <row r="68" spans="1:13" s="25" customFormat="1" x14ac:dyDescent="0.25">
      <c r="A68" s="24" t="s">
        <v>20</v>
      </c>
      <c r="B68" s="22">
        <f>B69</f>
        <v>328703</v>
      </c>
      <c r="C68" s="22">
        <f t="shared" ref="C68:M68" si="19">C69</f>
        <v>196911</v>
      </c>
      <c r="D68" s="22">
        <f t="shared" si="19"/>
        <v>131792</v>
      </c>
      <c r="E68" s="22">
        <f t="shared" si="19"/>
        <v>0</v>
      </c>
      <c r="F68" s="22">
        <f t="shared" si="19"/>
        <v>328578</v>
      </c>
      <c r="G68" s="22">
        <f t="shared" si="19"/>
        <v>196786</v>
      </c>
      <c r="H68" s="22">
        <f t="shared" si="19"/>
        <v>131792</v>
      </c>
      <c r="I68" s="22">
        <f t="shared" si="19"/>
        <v>0</v>
      </c>
      <c r="J68" s="22">
        <f t="shared" si="19"/>
        <v>328232</v>
      </c>
      <c r="K68" s="22">
        <f t="shared" si="19"/>
        <v>196440</v>
      </c>
      <c r="L68" s="22">
        <f t="shared" si="19"/>
        <v>131792</v>
      </c>
      <c r="M68" s="22">
        <f t="shared" si="19"/>
        <v>0</v>
      </c>
    </row>
    <row r="69" spans="1:13" x14ac:dyDescent="0.25">
      <c r="A69" s="9" t="s">
        <v>21</v>
      </c>
      <c r="B69" s="16">
        <f>SUM(C69:E69)</f>
        <v>328703</v>
      </c>
      <c r="C69" s="16">
        <v>196911</v>
      </c>
      <c r="D69" s="16">
        <v>131792</v>
      </c>
      <c r="E69" s="16"/>
      <c r="F69" s="16">
        <f>SUM(G69:I69)</f>
        <v>328578</v>
      </c>
      <c r="G69" s="16">
        <v>196786</v>
      </c>
      <c r="H69" s="17">
        <v>131792</v>
      </c>
      <c r="I69" s="17"/>
      <c r="J69" s="16">
        <f>SUM(K69:M69)</f>
        <v>328232</v>
      </c>
      <c r="K69" s="16">
        <v>196440</v>
      </c>
      <c r="L69" s="17">
        <v>131792</v>
      </c>
      <c r="M69" s="17"/>
    </row>
    <row r="70" spans="1:13" s="25" customFormat="1" x14ac:dyDescent="0.25">
      <c r="A70" s="24" t="s">
        <v>43</v>
      </c>
      <c r="B70" s="22">
        <f>B71</f>
        <v>0</v>
      </c>
      <c r="C70" s="22">
        <f t="shared" ref="C70:M70" si="20">C71</f>
        <v>0</v>
      </c>
      <c r="D70" s="22">
        <f t="shared" si="20"/>
        <v>0</v>
      </c>
      <c r="E70" s="22">
        <f t="shared" si="20"/>
        <v>0</v>
      </c>
      <c r="F70" s="22">
        <f t="shared" si="20"/>
        <v>221</v>
      </c>
      <c r="G70" s="22">
        <f t="shared" si="20"/>
        <v>221</v>
      </c>
      <c r="H70" s="22">
        <f t="shared" si="20"/>
        <v>0</v>
      </c>
      <c r="I70" s="22">
        <f t="shared" si="20"/>
        <v>0</v>
      </c>
      <c r="J70" s="22">
        <f t="shared" si="20"/>
        <v>0</v>
      </c>
      <c r="K70" s="22">
        <f t="shared" si="20"/>
        <v>0</v>
      </c>
      <c r="L70" s="22">
        <f t="shared" si="20"/>
        <v>0</v>
      </c>
      <c r="M70" s="22">
        <f t="shared" si="20"/>
        <v>0</v>
      </c>
    </row>
    <row r="71" spans="1:13" s="19" customFormat="1" ht="30" x14ac:dyDescent="0.25">
      <c r="A71" s="18" t="s">
        <v>44</v>
      </c>
      <c r="B71" s="16"/>
      <c r="C71" s="16"/>
      <c r="D71" s="16"/>
      <c r="E71" s="16"/>
      <c r="F71" s="16">
        <f>SUM(G71:I71)</f>
        <v>221</v>
      </c>
      <c r="G71" s="17">
        <v>221</v>
      </c>
      <c r="H71" s="17"/>
      <c r="I71" s="17"/>
      <c r="J71" s="16"/>
      <c r="K71" s="17"/>
      <c r="L71" s="17"/>
      <c r="M71" s="17"/>
    </row>
    <row r="72" spans="1:13" x14ac:dyDescent="0.25">
      <c r="A72" s="10" t="s">
        <v>0</v>
      </c>
      <c r="B72" s="63">
        <f t="shared" ref="B72:M72" si="21">B8+B20+B32+B34+B59+B66+B68+B48+B70</f>
        <v>2610415.8010526318</v>
      </c>
      <c r="C72" s="63">
        <f t="shared" si="21"/>
        <v>2278366.2599999998</v>
      </c>
      <c r="D72" s="63">
        <f t="shared" si="21"/>
        <v>337994.12</v>
      </c>
      <c r="E72" s="63">
        <f t="shared" si="21"/>
        <v>16259.42105263158</v>
      </c>
      <c r="F72" s="63">
        <f t="shared" si="21"/>
        <v>2383651.7631578948</v>
      </c>
      <c r="G72" s="63">
        <f t="shared" si="21"/>
        <v>2078186.99</v>
      </c>
      <c r="H72" s="63">
        <f t="shared" si="21"/>
        <v>283541.51</v>
      </c>
      <c r="I72" s="63">
        <f t="shared" si="21"/>
        <v>21923.263157894737</v>
      </c>
      <c r="J72" s="63">
        <f t="shared" si="21"/>
        <v>3869991.9078858914</v>
      </c>
      <c r="K72" s="63">
        <f t="shared" si="21"/>
        <v>3557982.9699999997</v>
      </c>
      <c r="L72" s="63">
        <f t="shared" si="21"/>
        <v>209040.96</v>
      </c>
      <c r="M72" s="63">
        <f t="shared" si="21"/>
        <v>118203.97788589119</v>
      </c>
    </row>
  </sheetData>
  <customSheetViews>
    <customSheetView guid="{5B458ED4-6121-42E9-9B15-4C6B79A863B4}" scale="80" topLeftCell="A16">
      <selection activeCell="C13" sqref="C13"/>
      <pageMargins left="0.70866141732283472" right="0.70866141732283472" top="0.55118110236220474" bottom="0.55118110236220474" header="0.31496062992125984" footer="0.31496062992125984"/>
      <pageSetup paperSize="9" orientation="landscape" r:id="rId1"/>
    </customSheetView>
    <customSheetView guid="{2DB828C6-C865-4C04-AEFE-6FC4F7B5B265}" showPageBreaks="1" topLeftCell="A6">
      <pane xSplit="2" ySplit="2" topLeftCell="C17" activePane="bottomRight" state="frozen"/>
      <selection pane="bottomRight" activeCell="K64" sqref="K64"/>
      <pageMargins left="7.874015748031496E-2" right="7.874015748031496E-2" top="0.35433070866141736" bottom="0.15748031496062992" header="0.31496062992125984" footer="0.31496062992125984"/>
      <pageSetup paperSize="9" scale="68" orientation="landscape" r:id="rId2"/>
    </customSheetView>
    <customSheetView guid="{EEFFF26F-7597-4D00-8F7C-A6B8E38BB261}" scale="80" showPageBreaks="1" topLeftCell="A4">
      <selection activeCell="C9" sqref="C9"/>
      <pageMargins left="0.70866141732283472" right="0.70866141732283472" top="0.55118110236220474" bottom="0.55118110236220474" header="0.31496062992125984" footer="0.31496062992125984"/>
      <pageSetup paperSize="9" orientation="landscape" r:id="rId3"/>
    </customSheetView>
    <customSheetView guid="{958F233E-34C4-4194-A2EC-5AA1BE868186}" scale="80" showPageBreaks="1" topLeftCell="A52">
      <selection activeCell="P54" sqref="P54"/>
      <pageMargins left="0.70866141732283472" right="0.70866141732283472" top="0.55118110236220474" bottom="0.55118110236220474" header="0.31496062992125984" footer="0.31496062992125984"/>
      <pageSetup paperSize="9" orientation="landscape" r:id="rId4"/>
    </customSheetView>
    <customSheetView guid="{11A88861-5117-4903-B155-D9F38BCB3C68}" showPageBreaks="1" topLeftCell="A6">
      <pane xSplit="2" ySplit="2" topLeftCell="C8" activePane="bottomRight" state="frozen"/>
      <selection pane="bottomRight" activeCell="K64" sqref="K64"/>
      <pageMargins left="7.874015748031496E-2" right="7.874015748031496E-2" top="0.35433070866141736" bottom="0.15748031496062992" header="0.31496062992125984" footer="0.31496062992125984"/>
      <pageSetup paperSize="9" scale="68" orientation="landscape" r:id="rId5"/>
    </customSheetView>
    <customSheetView guid="{E4B35A61-5393-47AA-BABF-EC7C19C90E1E}" scale="80" showPageBreaks="1" topLeftCell="A28">
      <selection activeCell="C11" sqref="C11"/>
      <pageMargins left="0.70866141732283472" right="0.70866141732283472" top="0.55118110236220474" bottom="0.55118110236220474" header="0.31496062992125984" footer="0.31496062992125984"/>
      <pageSetup paperSize="9" orientation="landscape" r:id="rId6"/>
    </customSheetView>
    <customSheetView guid="{F86822BD-7B05-4B14-BC67-F179A52C8E1D}" scale="80" showPageBreaks="1" hiddenRows="1" topLeftCell="A31">
      <selection activeCell="E41" sqref="E41"/>
      <pageMargins left="0.70866141732283472" right="0.70866141732283472" top="0.55118110236220474" bottom="0.55118110236220474" header="0.31496062992125984" footer="0.31496062992125984"/>
      <pageSetup paperSize="9" orientation="landscape" r:id="rId7"/>
    </customSheetView>
    <customSheetView guid="{61C340DF-5A9A-445A-8B20-8173DD097196}" scale="80" showPageBreaks="1" hiddenRows="1" topLeftCell="A4">
      <selection activeCell="E59" sqref="E59"/>
      <pageMargins left="0.70866141732283472" right="0.70866141732283472" top="0.55118110236220474" bottom="0.55118110236220474" header="0.31496062992125984" footer="0.31496062992125984"/>
      <pageSetup paperSize="9" orientation="landscape" r:id="rId8"/>
    </customSheetView>
    <customSheetView guid="{8CC6040F-0059-4DD6-BFDA-E7B81FF1C16A}" scale="80" showPageBreaks="1">
      <selection activeCell="C9" sqref="C9:E9"/>
      <pageMargins left="0.70866141732283472" right="0.70866141732283472" top="0.55118110236220474" bottom="0.55118110236220474" header="0.31496062992125984" footer="0.31496062992125984"/>
      <pageSetup paperSize="9" orientation="landscape" r:id="rId9"/>
    </customSheetView>
    <customSheetView guid="{524C2EDE-415C-405E-B7C6-CA0C97B5042C}" showPageBreaks="1" topLeftCell="A4">
      <pane ySplit="5" topLeftCell="A45" activePane="bottomLeft" state="frozen"/>
      <selection pane="bottomLeft" activeCell="J53" sqref="J53"/>
      <pageMargins left="0.70866141732283472" right="0.70866141732283472" top="0.55118110236220474" bottom="0.55118110236220474" header="0.31496062992125984" footer="0.31496062992125984"/>
      <pageSetup paperSize="9" orientation="landscape" r:id="rId10"/>
    </customSheetView>
    <customSheetView guid="{347D1817-8574-4A46-B54C-A7FA7921E994}" scale="80">
      <selection activeCell="E13" sqref="E13"/>
      <pageMargins left="0.70866141732283472" right="0.70866141732283472" top="0.55118110236220474" bottom="0.55118110236220474" header="0.31496062992125984" footer="0.31496062992125984"/>
      <pageSetup paperSize="9" orientation="landscape" r:id="rId11"/>
    </customSheetView>
    <customSheetView guid="{D3F85514-A8CA-45AA-9D25-BAF7D503B59E}" showPageBreaks="1">
      <selection activeCell="C14" sqref="C14:C20"/>
      <pageMargins left="0.70866141732283472" right="0.70866141732283472" top="0.55118110236220474" bottom="0.55118110236220474" header="0.31496062992125984" footer="0.31496062992125984"/>
      <pageSetup paperSize="9" orientation="landscape" r:id="rId12"/>
    </customSheetView>
    <customSheetView guid="{F84AC359-C390-405A-B753-DDC9B5FECB84}" scale="80" topLeftCell="A46">
      <selection activeCell="I60" sqref="I60"/>
      <pageMargins left="0.70866141732283472" right="0.70866141732283472" top="0.55118110236220474" bottom="0.55118110236220474" header="0.31496062992125984" footer="0.31496062992125984"/>
      <pageSetup paperSize="9" orientation="landscape" r:id="rId13"/>
    </customSheetView>
    <customSheetView guid="{21B05601-63F4-4ABE-A9B3-276277C26B5B}" scale="80" topLeftCell="A34">
      <selection activeCell="B52" sqref="B52"/>
      <pageMargins left="0.70866141732283472" right="0.70866141732283472" top="0.55118110236220474" bottom="0.55118110236220474" header="0.31496062992125984" footer="0.31496062992125984"/>
      <pageSetup paperSize="9" orientation="landscape" r:id="rId14"/>
    </customSheetView>
    <customSheetView guid="{A8156B3E-F381-4EB6-B391-D66EF577D7DE}" showPageBreaks="1" topLeftCell="A13">
      <selection activeCell="G22" sqref="G22"/>
      <pageMargins left="0.70866141732283472" right="0.70866141732283472" top="0.55118110236220474" bottom="0.55118110236220474" header="0.31496062992125984" footer="0.31496062992125984"/>
      <pageSetup paperSize="9" orientation="portrait" r:id="rId15"/>
    </customSheetView>
    <customSheetView guid="{8FDEF70E-9BF5-4197-94E4-6F3B90A9D5B1}" scale="80" showPageBreaks="1" topLeftCell="A4">
      <selection activeCell="C9" sqref="C9"/>
      <pageMargins left="0.70866141732283472" right="0.70866141732283472" top="0.55118110236220474" bottom="0.55118110236220474" header="0.31496062992125984" footer="0.31496062992125984"/>
      <pageSetup paperSize="9" orientation="landscape" r:id="rId16"/>
    </customSheetView>
    <customSheetView guid="{207019F5-A1AF-44B2-9FD7-60940BBBD044}" scale="80" topLeftCell="A28">
      <selection activeCell="P54" sqref="P54"/>
      <pageMargins left="0.70866141732283472" right="0.70866141732283472" top="0.55118110236220474" bottom="0.55118110236220474" header="0.31496062992125984" footer="0.31496062992125984"/>
      <pageSetup paperSize="9" orientation="landscape" r:id="rId17"/>
    </customSheetView>
    <customSheetView guid="{71860A4F-9BAB-4176-93BC-F527396571BE}" scale="80" showPageBreaks="1">
      <pane ySplit="7" topLeftCell="A26" activePane="bottomLeft" state="frozen"/>
      <selection pane="bottomLeft" activeCell="C28" sqref="C28"/>
      <pageMargins left="0.70866141732283472" right="0.70866141732283472" top="0.55118110236220474" bottom="0.55118110236220474" header="0.31496062992125984" footer="0.31496062992125984"/>
      <pageSetup paperSize="9" orientation="landscape" r:id="rId18"/>
    </customSheetView>
    <customSheetView guid="{4E86F5D5-2E37-43FD-8C94-A497882A8D25}" scale="80" showPageBreaks="1" topLeftCell="A16">
      <selection activeCell="C13" sqref="C13"/>
      <pageMargins left="0.70866141732283472" right="0.70866141732283472" top="0.55118110236220474" bottom="0.55118110236220474" header="0.31496062992125984" footer="0.31496062992125984"/>
      <pageSetup paperSize="9" orientation="landscape" r:id="rId19"/>
    </customSheetView>
    <customSheetView guid="{3FB5AEBD-8E63-44CB-856A-43E4535FCCD6}" scale="80" showPageBreaks="1" topLeftCell="A7">
      <selection activeCell="C16" sqref="C16"/>
      <pageMargins left="0.70866141732283472" right="0.70866141732283472" top="0.55118110236220474" bottom="0.55118110236220474" header="0.31496062992125984" footer="0.31496062992125984"/>
      <pageSetup paperSize="9" orientation="landscape" r:id="rId20"/>
    </customSheetView>
    <customSheetView guid="{D77C4ECE-416F-4AC6-956E-78E55483F830}" showPageBreaks="1" topLeftCell="A28">
      <selection activeCell="A33" sqref="A33"/>
      <pageMargins left="0.70866141732283472" right="0.70866141732283472" top="0.55118110236220474" bottom="0.55118110236220474" header="0.31496062992125984" footer="0.31496062992125984"/>
      <pageSetup paperSize="9" orientation="landscape" r:id="rId21"/>
    </customSheetView>
  </customSheetViews>
  <mergeCells count="4">
    <mergeCell ref="C6:E6"/>
    <mergeCell ref="G6:I6"/>
    <mergeCell ref="K6:M6"/>
    <mergeCell ref="A2:I2"/>
  </mergeCells>
  <pageMargins left="0.70866141732283472" right="0.70866141732283472" top="0.55118110236220474" bottom="0.55118110236220474" header="0.31496062992125984" footer="0.31496062992125984"/>
  <pageSetup paperSize="9" orientation="landscape" r:id="rId2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view="pageBreakPreview" zoomScaleNormal="100" zoomScaleSheetLayoutView="70" workbookViewId="0">
      <pane xSplit="10" ySplit="6" topLeftCell="K24" activePane="bottomRight" state="frozen"/>
      <selection pane="topRight" activeCell="K1" sqref="K1"/>
      <selection pane="bottomLeft" activeCell="A5" sqref="A5"/>
      <selection pane="bottomRight" activeCell="A4" sqref="A4"/>
    </sheetView>
  </sheetViews>
  <sheetFormatPr defaultColWidth="9.140625" defaultRowHeight="15" x14ac:dyDescent="0.25"/>
  <cols>
    <col min="1" max="1" width="9.140625" style="28"/>
    <col min="2" max="2" width="59.28515625" style="28" customWidth="1"/>
    <col min="3" max="3" width="17.28515625" style="28" customWidth="1"/>
    <col min="4" max="4" width="15" style="28" customWidth="1"/>
    <col min="5" max="5" width="15.42578125" style="28" customWidth="1"/>
    <col min="6" max="6" width="17.28515625" style="28" customWidth="1"/>
    <col min="7" max="9" width="15.140625" style="28" customWidth="1"/>
    <col min="10" max="10" width="15.5703125" style="28" customWidth="1"/>
    <col min="11" max="11" width="15.28515625" style="28" customWidth="1"/>
    <col min="12" max="12" width="14.28515625" style="28" customWidth="1"/>
    <col min="13" max="13" width="13" style="28" customWidth="1"/>
    <col min="14" max="14" width="9.140625" style="28"/>
    <col min="15" max="15" width="26" style="28" customWidth="1"/>
    <col min="16" max="16384" width="9.140625" style="28"/>
  </cols>
  <sheetData>
    <row r="1" spans="1:18" x14ac:dyDescent="0.25">
      <c r="M1" s="77" t="s">
        <v>108</v>
      </c>
    </row>
    <row r="2" spans="1:18" ht="63" customHeight="1" x14ac:dyDescent="0.25">
      <c r="K2" s="103" t="s">
        <v>109</v>
      </c>
      <c r="L2" s="103"/>
      <c r="M2" s="103"/>
      <c r="N2" s="76"/>
      <c r="O2" s="76"/>
    </row>
    <row r="3" spans="1:18" ht="54" customHeight="1" x14ac:dyDescent="0.3">
      <c r="A3" s="104" t="s">
        <v>114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</row>
    <row r="4" spans="1:18" ht="15.75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 t="s">
        <v>106</v>
      </c>
    </row>
    <row r="5" spans="1:18" ht="26.25" customHeight="1" x14ac:dyDescent="0.25">
      <c r="A5" s="107" t="s">
        <v>48</v>
      </c>
      <c r="B5" s="107" t="s">
        <v>49</v>
      </c>
      <c r="C5" s="109" t="s">
        <v>50</v>
      </c>
      <c r="D5" s="110"/>
      <c r="E5" s="110"/>
      <c r="F5" s="110"/>
      <c r="G5" s="110"/>
      <c r="H5" s="110"/>
      <c r="I5" s="110"/>
      <c r="J5" s="111"/>
      <c r="K5" s="105" t="s">
        <v>107</v>
      </c>
      <c r="L5" s="105" t="s">
        <v>104</v>
      </c>
      <c r="M5" s="105" t="s">
        <v>105</v>
      </c>
    </row>
    <row r="6" spans="1:18" ht="60" customHeight="1" x14ac:dyDescent="0.25">
      <c r="A6" s="108"/>
      <c r="B6" s="108"/>
      <c r="C6" s="30" t="s">
        <v>51</v>
      </c>
      <c r="D6" s="31" t="s">
        <v>52</v>
      </c>
      <c r="E6" s="31" t="s">
        <v>53</v>
      </c>
      <c r="F6" s="31" t="s">
        <v>73</v>
      </c>
      <c r="G6" s="31" t="s">
        <v>54</v>
      </c>
      <c r="H6" s="31" t="s">
        <v>55</v>
      </c>
      <c r="I6" s="31" t="s">
        <v>56</v>
      </c>
      <c r="J6" s="31" t="s">
        <v>57</v>
      </c>
      <c r="K6" s="106"/>
      <c r="L6" s="106"/>
      <c r="M6" s="106"/>
    </row>
    <row r="7" spans="1:18" ht="33.75" customHeight="1" x14ac:dyDescent="0.25">
      <c r="A7" s="32">
        <v>1</v>
      </c>
      <c r="B7" s="33" t="s">
        <v>58</v>
      </c>
      <c r="C7" s="34">
        <v>1964</v>
      </c>
      <c r="D7" s="34">
        <v>15</v>
      </c>
      <c r="E7" s="34">
        <f>21+10</f>
        <v>31</v>
      </c>
      <c r="F7" s="34"/>
      <c r="G7" s="34"/>
      <c r="H7" s="34"/>
      <c r="I7" s="34"/>
      <c r="J7" s="35"/>
      <c r="K7" s="39">
        <f>SUM(C7:J7)</f>
        <v>2010</v>
      </c>
      <c r="L7" s="39">
        <v>2010</v>
      </c>
      <c r="M7" s="39">
        <v>2010</v>
      </c>
      <c r="N7" s="69"/>
      <c r="O7" s="69"/>
      <c r="P7" s="68"/>
      <c r="Q7" s="68"/>
      <c r="R7" s="68"/>
    </row>
    <row r="8" spans="1:18" ht="141.75" x14ac:dyDescent="0.25">
      <c r="A8" s="32">
        <v>2</v>
      </c>
      <c r="B8" s="33" t="s">
        <v>59</v>
      </c>
      <c r="C8" s="34">
        <v>5400</v>
      </c>
      <c r="D8" s="34"/>
      <c r="E8" s="34"/>
      <c r="F8" s="34"/>
      <c r="G8" s="34"/>
      <c r="H8" s="34"/>
      <c r="I8" s="34"/>
      <c r="J8" s="35"/>
      <c r="K8" s="39">
        <f t="shared" ref="K8:K19" si="0">SUM(C8:J8)</f>
        <v>5400</v>
      </c>
      <c r="L8" s="39">
        <v>5400</v>
      </c>
      <c r="M8" s="39">
        <v>5400</v>
      </c>
      <c r="N8" s="49"/>
    </row>
    <row r="9" spans="1:18" ht="47.25" x14ac:dyDescent="0.25">
      <c r="A9" s="72">
        <v>3</v>
      </c>
      <c r="B9" s="73" t="s">
        <v>75</v>
      </c>
      <c r="C9" s="74">
        <v>961</v>
      </c>
      <c r="D9" s="74"/>
      <c r="E9" s="74">
        <f>267+2</f>
        <v>269</v>
      </c>
      <c r="F9" s="74"/>
      <c r="G9" s="74"/>
      <c r="H9" s="74"/>
      <c r="I9" s="74"/>
      <c r="J9" s="75"/>
      <c r="K9" s="39">
        <f t="shared" si="0"/>
        <v>1230</v>
      </c>
      <c r="L9" s="39">
        <v>1230</v>
      </c>
      <c r="M9" s="39">
        <v>1230</v>
      </c>
      <c r="N9" s="49"/>
    </row>
    <row r="10" spans="1:18" ht="78.75" x14ac:dyDescent="0.25">
      <c r="A10" s="32">
        <v>4</v>
      </c>
      <c r="B10" s="33" t="s">
        <v>74</v>
      </c>
      <c r="C10" s="34"/>
      <c r="D10" s="34"/>
      <c r="E10" s="34"/>
      <c r="F10" s="34">
        <v>43500</v>
      </c>
      <c r="G10" s="34"/>
      <c r="H10" s="34"/>
      <c r="I10" s="34"/>
      <c r="J10" s="35"/>
      <c r="K10" s="39">
        <f t="shared" si="0"/>
        <v>43500</v>
      </c>
      <c r="L10" s="39">
        <v>43500</v>
      </c>
      <c r="M10" s="39">
        <v>43500</v>
      </c>
      <c r="N10" s="68"/>
      <c r="O10" s="69"/>
      <c r="P10" s="68"/>
      <c r="Q10" s="68"/>
      <c r="R10" s="68"/>
    </row>
    <row r="11" spans="1:18" ht="31.5" x14ac:dyDescent="0.25">
      <c r="A11" s="32">
        <v>5</v>
      </c>
      <c r="B11" s="33" t="s">
        <v>60</v>
      </c>
      <c r="C11" s="34"/>
      <c r="D11" s="34"/>
      <c r="E11" s="34">
        <v>14</v>
      </c>
      <c r="F11" s="34"/>
      <c r="G11" s="34"/>
      <c r="H11" s="34"/>
      <c r="I11" s="34"/>
      <c r="J11" s="35"/>
      <c r="K11" s="39">
        <f t="shared" si="0"/>
        <v>14</v>
      </c>
      <c r="L11" s="39">
        <v>14</v>
      </c>
      <c r="M11" s="39">
        <v>14</v>
      </c>
      <c r="N11" s="68"/>
      <c r="O11" s="69"/>
      <c r="P11" s="68"/>
      <c r="Q11" s="68"/>
      <c r="R11" s="68"/>
    </row>
    <row r="12" spans="1:18" ht="63" x14ac:dyDescent="0.25">
      <c r="A12" s="32">
        <v>6</v>
      </c>
      <c r="B12" s="33" t="s">
        <v>61</v>
      </c>
      <c r="C12" s="34">
        <f>34426+4655</f>
        <v>39081</v>
      </c>
      <c r="D12" s="34">
        <v>302</v>
      </c>
      <c r="E12" s="34">
        <f>2390+120</f>
        <v>2510</v>
      </c>
      <c r="F12" s="34"/>
      <c r="G12" s="34"/>
      <c r="H12" s="34"/>
      <c r="I12" s="34"/>
      <c r="J12" s="35"/>
      <c r="K12" s="39">
        <f t="shared" si="0"/>
        <v>41893</v>
      </c>
      <c r="L12" s="39">
        <v>41893</v>
      </c>
      <c r="M12" s="39">
        <v>41893</v>
      </c>
      <c r="N12" s="49"/>
      <c r="O12" s="67"/>
    </row>
    <row r="13" spans="1:18" ht="66" customHeight="1" x14ac:dyDescent="0.25">
      <c r="A13" s="36">
        <v>7</v>
      </c>
      <c r="B13" s="37" t="s">
        <v>62</v>
      </c>
      <c r="C13" s="38"/>
      <c r="D13" s="38"/>
      <c r="E13" s="38"/>
      <c r="F13" s="38"/>
      <c r="G13" s="38"/>
      <c r="H13" s="38"/>
      <c r="I13" s="38"/>
      <c r="J13" s="39">
        <v>24077</v>
      </c>
      <c r="K13" s="39">
        <f t="shared" si="0"/>
        <v>24077</v>
      </c>
      <c r="L13" s="39">
        <v>24077</v>
      </c>
      <c r="M13" s="39">
        <v>24077</v>
      </c>
      <c r="N13" s="68"/>
      <c r="O13" s="70"/>
      <c r="P13" s="68"/>
      <c r="Q13" s="68"/>
      <c r="R13" s="68"/>
    </row>
    <row r="14" spans="1:18" ht="31.5" x14ac:dyDescent="0.25">
      <c r="A14" s="32">
        <v>8</v>
      </c>
      <c r="B14" s="33" t="s">
        <v>63</v>
      </c>
      <c r="C14" s="34">
        <v>5650</v>
      </c>
      <c r="D14" s="34">
        <v>408</v>
      </c>
      <c r="E14" s="34">
        <f>573+32</f>
        <v>605</v>
      </c>
      <c r="F14" s="34"/>
      <c r="G14" s="40">
        <v>139</v>
      </c>
      <c r="H14" s="40"/>
      <c r="I14" s="34"/>
      <c r="J14" s="35"/>
      <c r="K14" s="39">
        <f t="shared" si="0"/>
        <v>6802</v>
      </c>
      <c r="L14" s="39"/>
      <c r="M14" s="39"/>
      <c r="N14" s="49"/>
      <c r="O14" s="67"/>
    </row>
    <row r="15" spans="1:18" ht="47.25" x14ac:dyDescent="0.25">
      <c r="A15" s="32">
        <v>9</v>
      </c>
      <c r="B15" s="33" t="s">
        <v>64</v>
      </c>
      <c r="C15" s="34">
        <v>869</v>
      </c>
      <c r="D15" s="34"/>
      <c r="E15" s="34"/>
      <c r="F15" s="34"/>
      <c r="G15" s="40"/>
      <c r="H15" s="40"/>
      <c r="I15" s="34"/>
      <c r="J15" s="35"/>
      <c r="K15" s="39">
        <f t="shared" si="0"/>
        <v>869</v>
      </c>
      <c r="L15" s="39">
        <v>869</v>
      </c>
      <c r="M15" s="39">
        <v>869</v>
      </c>
      <c r="N15" s="49"/>
      <c r="O15" s="67"/>
    </row>
    <row r="16" spans="1:18" ht="94.5" x14ac:dyDescent="0.25">
      <c r="A16" s="32">
        <v>10</v>
      </c>
      <c r="B16" s="33" t="s">
        <v>65</v>
      </c>
      <c r="C16" s="34">
        <v>6535</v>
      </c>
      <c r="D16" s="34"/>
      <c r="E16" s="34">
        <f>404+36</f>
        <v>440</v>
      </c>
      <c r="F16" s="34"/>
      <c r="G16" s="40"/>
      <c r="H16" s="40"/>
      <c r="I16" s="34"/>
      <c r="J16" s="35"/>
      <c r="K16" s="39">
        <f t="shared" si="0"/>
        <v>6975</v>
      </c>
      <c r="L16" s="39">
        <v>6975</v>
      </c>
      <c r="M16" s="39">
        <v>6975</v>
      </c>
      <c r="N16" s="49"/>
      <c r="O16" s="67"/>
    </row>
    <row r="17" spans="1:19" ht="51" customHeight="1" x14ac:dyDescent="0.25">
      <c r="A17" s="32">
        <v>11</v>
      </c>
      <c r="B17" s="33" t="s">
        <v>66</v>
      </c>
      <c r="C17" s="34">
        <v>49</v>
      </c>
      <c r="D17" s="34"/>
      <c r="E17" s="34"/>
      <c r="F17" s="34"/>
      <c r="G17" s="40">
        <v>3279</v>
      </c>
      <c r="H17" s="40"/>
      <c r="I17" s="40"/>
      <c r="J17" s="39"/>
      <c r="K17" s="39">
        <f t="shared" si="0"/>
        <v>3328</v>
      </c>
      <c r="L17" s="39"/>
      <c r="M17" s="39"/>
      <c r="N17" s="68"/>
      <c r="O17" s="70"/>
      <c r="P17" s="68"/>
      <c r="Q17" s="68"/>
      <c r="R17" s="68"/>
    </row>
    <row r="18" spans="1:19" ht="36" customHeight="1" x14ac:dyDescent="0.25">
      <c r="A18" s="32">
        <v>12</v>
      </c>
      <c r="B18" s="33" t="s">
        <v>67</v>
      </c>
      <c r="C18" s="34"/>
      <c r="D18" s="34"/>
      <c r="E18" s="34"/>
      <c r="F18" s="34"/>
      <c r="G18" s="34"/>
      <c r="H18" s="34"/>
      <c r="I18" s="34">
        <v>33519</v>
      </c>
      <c r="J18" s="35"/>
      <c r="K18" s="39">
        <f t="shared" si="0"/>
        <v>33519</v>
      </c>
      <c r="L18" s="39">
        <v>33519</v>
      </c>
      <c r="M18" s="39">
        <v>33519</v>
      </c>
      <c r="N18" s="68"/>
      <c r="O18" s="71"/>
      <c r="P18" s="68"/>
      <c r="Q18" s="68"/>
      <c r="R18" s="68"/>
      <c r="S18" s="69"/>
    </row>
    <row r="19" spans="1:19" ht="109.5" hidden="1" customHeight="1" x14ac:dyDescent="0.25">
      <c r="A19" s="32">
        <v>13</v>
      </c>
      <c r="B19" s="33" t="s">
        <v>68</v>
      </c>
      <c r="C19" s="34"/>
      <c r="D19" s="34"/>
      <c r="E19" s="34"/>
      <c r="F19" s="34"/>
      <c r="G19" s="34"/>
      <c r="H19" s="34"/>
      <c r="I19" s="34"/>
      <c r="J19" s="35"/>
      <c r="K19" s="39">
        <f t="shared" si="0"/>
        <v>0</v>
      </c>
      <c r="L19" s="39"/>
      <c r="M19" s="39"/>
      <c r="N19" s="49"/>
    </row>
    <row r="20" spans="1:19" ht="63" x14ac:dyDescent="0.25">
      <c r="A20" s="32">
        <v>13</v>
      </c>
      <c r="B20" s="33" t="s">
        <v>69</v>
      </c>
      <c r="C20" s="34"/>
      <c r="D20" s="34"/>
      <c r="E20" s="34">
        <v>3823</v>
      </c>
      <c r="F20" s="34"/>
      <c r="G20" s="34"/>
      <c r="H20" s="34"/>
      <c r="I20" s="34"/>
      <c r="J20" s="35"/>
      <c r="K20" s="39">
        <f>SUM(C20:J20)</f>
        <v>3823</v>
      </c>
      <c r="L20" s="39"/>
      <c r="M20" s="39"/>
      <c r="N20" s="68"/>
      <c r="O20" s="70"/>
      <c r="P20" s="68"/>
      <c r="Q20" s="68"/>
      <c r="R20" s="68"/>
    </row>
    <row r="21" spans="1:19" ht="63" x14ac:dyDescent="0.25">
      <c r="A21" s="32">
        <v>14</v>
      </c>
      <c r="B21" s="33" t="s">
        <v>95</v>
      </c>
      <c r="C21" s="34"/>
      <c r="D21" s="34"/>
      <c r="E21" s="34"/>
      <c r="F21" s="34"/>
      <c r="G21" s="34"/>
      <c r="H21" s="34">
        <v>760</v>
      </c>
      <c r="I21" s="34"/>
      <c r="J21" s="35"/>
      <c r="K21" s="39">
        <f>SUM(C21:J21)</f>
        <v>760</v>
      </c>
      <c r="L21" s="39"/>
      <c r="M21" s="39"/>
      <c r="N21" s="68"/>
      <c r="O21" s="70"/>
      <c r="P21" s="68"/>
      <c r="Q21" s="68"/>
      <c r="R21" s="68"/>
    </row>
    <row r="22" spans="1:19" ht="63" x14ac:dyDescent="0.25">
      <c r="A22" s="32">
        <v>15</v>
      </c>
      <c r="B22" s="33" t="s">
        <v>96</v>
      </c>
      <c r="C22" s="34"/>
      <c r="D22" s="34"/>
      <c r="E22" s="34"/>
      <c r="F22" s="34"/>
      <c r="G22" s="34"/>
      <c r="H22" s="34">
        <v>2939</v>
      </c>
      <c r="I22" s="34"/>
      <c r="J22" s="35"/>
      <c r="K22" s="39">
        <f>SUM(C22:J22)</f>
        <v>2939</v>
      </c>
      <c r="L22" s="39"/>
      <c r="M22" s="39"/>
      <c r="N22" s="68"/>
      <c r="O22" s="70"/>
      <c r="P22" s="68"/>
      <c r="Q22" s="68"/>
      <c r="R22" s="68"/>
    </row>
    <row r="23" spans="1:19" ht="63" x14ac:dyDescent="0.25">
      <c r="A23" s="32">
        <v>16</v>
      </c>
      <c r="B23" s="33" t="s">
        <v>70</v>
      </c>
      <c r="C23" s="34"/>
      <c r="D23" s="34"/>
      <c r="E23" s="34"/>
      <c r="F23" s="34"/>
      <c r="G23" s="34"/>
      <c r="H23" s="34">
        <v>1511</v>
      </c>
      <c r="I23" s="34"/>
      <c r="J23" s="35"/>
      <c r="K23" s="39">
        <f t="shared" ref="K23:K24" si="1">SUM(C23:J23)</f>
        <v>1511</v>
      </c>
      <c r="L23" s="39">
        <v>1511</v>
      </c>
      <c r="M23" s="39">
        <v>1511</v>
      </c>
      <c r="N23" s="68"/>
      <c r="O23" s="70"/>
      <c r="P23" s="68"/>
      <c r="Q23" s="68"/>
      <c r="R23" s="68"/>
    </row>
    <row r="24" spans="1:19" ht="87" customHeight="1" x14ac:dyDescent="0.25">
      <c r="A24" s="32">
        <v>17</v>
      </c>
      <c r="B24" s="41" t="s">
        <v>71</v>
      </c>
      <c r="C24" s="34"/>
      <c r="D24" s="34"/>
      <c r="E24" s="34"/>
      <c r="F24" s="34"/>
      <c r="G24" s="34"/>
      <c r="H24" s="34">
        <v>119343</v>
      </c>
      <c r="I24" s="34"/>
      <c r="J24" s="35"/>
      <c r="K24" s="39">
        <f t="shared" si="1"/>
        <v>119343</v>
      </c>
      <c r="L24" s="39">
        <v>119343</v>
      </c>
      <c r="M24" s="39">
        <v>119343</v>
      </c>
      <c r="N24" s="68"/>
      <c r="O24" s="70"/>
      <c r="P24" s="68"/>
      <c r="Q24" s="68"/>
      <c r="R24" s="68"/>
    </row>
    <row r="25" spans="1:19" ht="21" customHeight="1" x14ac:dyDescent="0.25">
      <c r="A25" s="42"/>
      <c r="B25" s="43" t="s">
        <v>72</v>
      </c>
      <c r="C25" s="44">
        <f t="shared" ref="C25:M25" si="2">SUM(C7:C24)</f>
        <v>60509</v>
      </c>
      <c r="D25" s="44">
        <f t="shared" si="2"/>
        <v>725</v>
      </c>
      <c r="E25" s="44">
        <f t="shared" si="2"/>
        <v>7692</v>
      </c>
      <c r="F25" s="44">
        <f t="shared" si="2"/>
        <v>43500</v>
      </c>
      <c r="G25" s="44">
        <f t="shared" si="2"/>
        <v>3418</v>
      </c>
      <c r="H25" s="44">
        <f t="shared" si="2"/>
        <v>124553</v>
      </c>
      <c r="I25" s="44">
        <f t="shared" si="2"/>
        <v>33519</v>
      </c>
      <c r="J25" s="44">
        <f t="shared" si="2"/>
        <v>24077</v>
      </c>
      <c r="K25" s="44">
        <f t="shared" si="2"/>
        <v>297993</v>
      </c>
      <c r="L25" s="44">
        <f t="shared" si="2"/>
        <v>280341</v>
      </c>
      <c r="M25" s="44">
        <f t="shared" si="2"/>
        <v>280341</v>
      </c>
      <c r="N25" s="49"/>
    </row>
    <row r="26" spans="1:19" ht="15.75" x14ac:dyDescent="0.25">
      <c r="A26" s="29"/>
      <c r="B26" s="45"/>
      <c r="C26" s="45"/>
      <c r="D26" s="45"/>
      <c r="E26" s="45"/>
      <c r="F26" s="45"/>
      <c r="G26" s="45"/>
      <c r="H26" s="45"/>
      <c r="I26" s="45"/>
      <c r="J26" s="29"/>
      <c r="K26" s="29"/>
      <c r="L26" s="49"/>
      <c r="M26" s="49"/>
      <c r="N26" s="49"/>
    </row>
    <row r="27" spans="1:19" ht="15.75" x14ac:dyDescent="0.25">
      <c r="A27" s="29"/>
      <c r="B27" s="45"/>
      <c r="C27" s="45"/>
      <c r="D27" s="45"/>
      <c r="E27" s="45"/>
      <c r="F27" s="45"/>
      <c r="G27" s="45"/>
      <c r="H27" s="45"/>
      <c r="I27" s="45"/>
      <c r="J27" s="29"/>
      <c r="K27" s="29"/>
      <c r="L27" s="46"/>
      <c r="M27" s="46"/>
      <c r="N27" s="46"/>
      <c r="P27" s="49"/>
      <c r="Q27" s="49"/>
      <c r="R27" s="49"/>
    </row>
    <row r="28" spans="1:19" ht="24" customHeight="1" x14ac:dyDescent="0.25">
      <c r="B28" s="47"/>
      <c r="C28" s="47"/>
      <c r="D28" s="47"/>
      <c r="E28" s="47"/>
      <c r="F28" s="47"/>
      <c r="G28" s="47"/>
      <c r="H28" s="47"/>
      <c r="I28" s="47"/>
      <c r="K28" s="48"/>
      <c r="L28" s="48"/>
      <c r="M28" s="48"/>
    </row>
    <row r="29" spans="1:19" x14ac:dyDescent="0.25">
      <c r="B29" s="47"/>
      <c r="C29" s="47"/>
      <c r="D29" s="47"/>
      <c r="E29" s="47"/>
      <c r="F29" s="47"/>
      <c r="G29" s="47"/>
      <c r="H29" s="47"/>
      <c r="I29" s="47"/>
      <c r="K29" s="49"/>
      <c r="L29" s="49"/>
      <c r="M29" s="49"/>
      <c r="N29" s="49"/>
    </row>
    <row r="30" spans="1:19" x14ac:dyDescent="0.25">
      <c r="B30" s="47"/>
      <c r="C30" s="47"/>
      <c r="D30" s="47"/>
      <c r="E30" s="47"/>
      <c r="F30" s="47"/>
      <c r="G30" s="47"/>
      <c r="H30" s="47"/>
      <c r="I30" s="47"/>
      <c r="K30" s="49"/>
      <c r="L30" s="49"/>
      <c r="M30" s="49"/>
      <c r="N30" s="49"/>
    </row>
    <row r="31" spans="1:19" x14ac:dyDescent="0.25">
      <c r="B31" s="47"/>
      <c r="C31" s="47"/>
      <c r="D31" s="47"/>
      <c r="E31" s="47"/>
      <c r="F31" s="47"/>
      <c r="G31" s="47"/>
      <c r="H31" s="47"/>
      <c r="I31" s="47"/>
      <c r="K31" s="49"/>
      <c r="L31" s="49"/>
      <c r="M31" s="49"/>
    </row>
    <row r="32" spans="1:19" x14ac:dyDescent="0.25">
      <c r="B32" s="47"/>
      <c r="C32" s="47"/>
      <c r="D32" s="47"/>
      <c r="E32" s="47"/>
      <c r="F32" s="47"/>
      <c r="G32" s="47"/>
      <c r="H32" s="47"/>
      <c r="I32" s="47"/>
      <c r="K32" s="49"/>
      <c r="L32" s="49"/>
      <c r="M32" s="49"/>
    </row>
    <row r="33" spans="2:13" x14ac:dyDescent="0.25">
      <c r="B33" s="47"/>
      <c r="C33" s="47"/>
      <c r="D33" s="47"/>
      <c r="E33" s="47"/>
      <c r="F33" s="47"/>
      <c r="G33" s="47"/>
      <c r="H33" s="47"/>
      <c r="I33" s="47"/>
      <c r="K33" s="49"/>
      <c r="L33" s="49"/>
      <c r="M33" s="49"/>
    </row>
    <row r="34" spans="2:13" x14ac:dyDescent="0.25">
      <c r="K34" s="49"/>
      <c r="L34" s="49"/>
      <c r="M34" s="49"/>
    </row>
    <row r="36" spans="2:13" x14ac:dyDescent="0.25">
      <c r="K36" s="49"/>
      <c r="L36" s="49"/>
      <c r="M36" s="49"/>
    </row>
    <row r="37" spans="2:13" x14ac:dyDescent="0.25">
      <c r="K37" s="49"/>
      <c r="L37" s="49"/>
      <c r="M37" s="49"/>
    </row>
    <row r="38" spans="2:13" x14ac:dyDescent="0.25">
      <c r="K38" s="49"/>
      <c r="L38" s="49"/>
      <c r="M38" s="49"/>
    </row>
  </sheetData>
  <customSheetViews>
    <customSheetView guid="{5B458ED4-6121-42E9-9B15-4C6B79A863B4}" scale="70" showPageBreaks="1" printArea="1" view="pageBreakPreview">
      <selection activeCell="O6" sqref="O6"/>
      <pageMargins left="0.51181102362204722" right="0.51181102362204722" top="0.35433070866141736" bottom="0.35433070866141736" header="0.31496062992125984" footer="0.31496062992125984"/>
      <pageSetup paperSize="9" scale="70" orientation="portrait" r:id="rId1"/>
    </customSheetView>
    <customSheetView guid="{2DB828C6-C865-4C04-AEFE-6FC4F7B5B265}" scale="90" showPageBreaks="1" printArea="1" hiddenRows="1" view="pageBreakPreview">
      <pane xSplit="10" ySplit="4" topLeftCell="K21" activePane="bottomRight" state="frozen"/>
      <selection pane="bottomRight" activeCell="O22" sqref="O22"/>
      <pageMargins left="0.11811023622047245" right="0.11811023622047245" top="0.35433070866141736" bottom="0.35433070866141736" header="0.31496062992125984" footer="0.31496062992125984"/>
      <printOptions horizontalCentered="1"/>
      <pageSetup paperSize="9" scale="60" orientation="landscape" r:id="rId2"/>
    </customSheetView>
    <customSheetView guid="{EEFFF26F-7597-4D00-8F7C-A6B8E38BB261}" scale="70" showPageBreaks="1" printArea="1" view="pageBreakPreview">
      <selection activeCell="A7" sqref="A7:L7"/>
      <pageMargins left="0.51181102362204722" right="0.51181102362204722" top="0.35433070866141736" bottom="0.35433070866141736" header="0.31496062992125984" footer="0.31496062992125984"/>
      <pageSetup paperSize="9" scale="70" orientation="portrait" r:id="rId3"/>
    </customSheetView>
    <customSheetView guid="{958F233E-34C4-4194-A2EC-5AA1BE868186}" scale="70" showPageBreaks="1" printArea="1" view="pageBreakPreview" topLeftCell="A4">
      <selection activeCell="G29" sqref="G29"/>
      <pageMargins left="0.51181102362204722" right="0.51181102362204722" top="0.35433070866141736" bottom="0.35433070866141736" header="0.31496062992125984" footer="0.31496062992125984"/>
      <pageSetup paperSize="9" scale="70" orientation="portrait" r:id="rId4"/>
    </customSheetView>
    <customSheetView guid="{11A88861-5117-4903-B155-D9F38BCB3C68}" scale="90" showPageBreaks="1" printArea="1" view="pageBreakPreview" topLeftCell="A4">
      <pane xSplit="2" ySplit="1" topLeftCell="C17" activePane="bottomRight" state="frozen"/>
      <selection pane="bottomRight" activeCell="O20" sqref="O20"/>
      <pageMargins left="0.11811023622047245" right="0.11811023622047245" top="0.35433070866141736" bottom="0.35433070866141736" header="0.31496062992125984" footer="0.31496062992125984"/>
      <printOptions horizontalCentered="1"/>
      <pageSetup paperSize="9" scale="60" orientation="landscape" r:id="rId5"/>
    </customSheetView>
    <customSheetView guid="{E4B35A61-5393-47AA-BABF-EC7C19C90E1E}" scale="70" showPageBreaks="1" printArea="1" view="pageBreakPreview" topLeftCell="A13">
      <selection activeCell="G29" sqref="G29"/>
      <pageMargins left="0.51181102362204722" right="0.51181102362204722" top="0.35433070866141736" bottom="0.35433070866141736" header="0.31496062992125984" footer="0.31496062992125984"/>
      <pageSetup paperSize="9" scale="70" orientation="portrait" r:id="rId6"/>
    </customSheetView>
    <customSheetView guid="{F86822BD-7B05-4B14-BC67-F179A52C8E1D}" scale="70" showPageBreaks="1" printArea="1" view="pageBreakPreview" topLeftCell="A13">
      <selection activeCell="G29" sqref="G29"/>
      <pageMargins left="0.51181102362204722" right="0.51181102362204722" top="0.35433070866141736" bottom="0.35433070866141736" header="0.31496062992125984" footer="0.31496062992125984"/>
      <pageSetup paperSize="9" scale="70" orientation="portrait" r:id="rId7"/>
    </customSheetView>
    <customSheetView guid="{207019F5-A1AF-44B2-9FD7-60940BBBD044}" scale="70" showPageBreaks="1" printArea="1" view="pageBreakPreview" topLeftCell="A13">
      <selection activeCell="G29" sqref="G29"/>
      <pageMargins left="0.51181102362204722" right="0.51181102362204722" top="0.35433070866141736" bottom="0.35433070866141736" header="0.31496062992125984" footer="0.31496062992125984"/>
      <pageSetup paperSize="9" scale="70" orientation="portrait" r:id="rId8"/>
    </customSheetView>
    <customSheetView guid="{71860A4F-9BAB-4176-93BC-F527396571BE}" scale="70" showPageBreaks="1" printArea="1" view="pageBreakPreview" topLeftCell="A10">
      <selection activeCell="E19" sqref="E19"/>
      <pageMargins left="0.51181102362204722" right="0.51181102362204722" top="0.35433070866141736" bottom="0.35433070866141736" header="0.31496062992125984" footer="0.31496062992125984"/>
      <pageSetup paperSize="9" scale="70" orientation="portrait" r:id="rId9"/>
    </customSheetView>
    <customSheetView guid="{4E86F5D5-2E37-43FD-8C94-A497882A8D25}" scale="70" showPageBreaks="1" printArea="1" view="pageBreakPreview">
      <selection activeCell="G29" sqref="G29"/>
      <pageMargins left="0.51181102362204722" right="0.51181102362204722" top="0.35433070866141736" bottom="0.35433070866141736" header="0.31496062992125984" footer="0.31496062992125984"/>
      <pageSetup paperSize="9" scale="70" orientation="portrait" r:id="rId10"/>
    </customSheetView>
    <customSheetView guid="{3FB5AEBD-8E63-44CB-856A-43E4535FCCD6}" scale="70" showPageBreaks="1" printArea="1" view="pageBreakPreview">
      <selection activeCell="G29" sqref="G29"/>
      <pageMargins left="0.51181102362204722" right="0.51181102362204722" top="0.35433070866141736" bottom="0.35433070866141736" header="0.31496062992125984" footer="0.31496062992125984"/>
      <pageSetup paperSize="9" scale="70" orientation="portrait" r:id="rId11"/>
    </customSheetView>
    <customSheetView guid="{D77C4ECE-416F-4AC6-956E-78E55483F830}" showPageBreaks="1" printArea="1" hiddenRows="1" view="pageBreakPreview">
      <pane xSplit="10" ySplit="4" topLeftCell="K18" activePane="bottomRight" state="frozen"/>
      <selection pane="bottomRight" activeCell="E19" sqref="E19"/>
      <pageMargins left="0.11811023622047245" right="0.11811023622047245" top="0.35433070866141736" bottom="0.35433070866141736" header="0.31496062992125984" footer="0.31496062992125984"/>
      <printOptions horizontalCentered="1"/>
      <pageSetup paperSize="9" scale="60" orientation="landscape" r:id="rId12"/>
    </customSheetView>
  </customSheetViews>
  <mergeCells count="8">
    <mergeCell ref="K2:M2"/>
    <mergeCell ref="A3:M3"/>
    <mergeCell ref="L5:L6"/>
    <mergeCell ref="M5:M6"/>
    <mergeCell ref="A5:A6"/>
    <mergeCell ref="B5:B6"/>
    <mergeCell ref="C5:J5"/>
    <mergeCell ref="K5:K6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60" orientation="landscape" r:id="rId1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tabSelected="1" topLeftCell="A35" zoomScaleNormal="100" workbookViewId="0">
      <selection activeCell="A3" sqref="A3:D3"/>
    </sheetView>
  </sheetViews>
  <sheetFormatPr defaultColWidth="9.140625" defaultRowHeight="15" x14ac:dyDescent="0.25"/>
  <cols>
    <col min="1" max="1" width="49.7109375" style="80" customWidth="1"/>
    <col min="2" max="3" width="13.28515625" style="79" customWidth="1"/>
    <col min="4" max="4" width="13.42578125" style="79" customWidth="1"/>
    <col min="5" max="16384" width="9.140625" style="79"/>
  </cols>
  <sheetData>
    <row r="1" spans="1:4" x14ac:dyDescent="0.25">
      <c r="A1" s="78"/>
    </row>
    <row r="2" spans="1:4" ht="18.75" x14ac:dyDescent="0.25">
      <c r="A2" s="112"/>
      <c r="B2" s="113"/>
      <c r="C2" s="113"/>
    </row>
    <row r="3" spans="1:4" ht="53.25" customHeight="1" x14ac:dyDescent="0.3">
      <c r="A3" s="114" t="s">
        <v>116</v>
      </c>
      <c r="B3" s="115"/>
      <c r="C3" s="115"/>
      <c r="D3" s="115"/>
    </row>
    <row r="5" spans="1:4" x14ac:dyDescent="0.25">
      <c r="D5" s="79" t="s">
        <v>106</v>
      </c>
    </row>
    <row r="6" spans="1:4" ht="24" customHeight="1" x14ac:dyDescent="0.25">
      <c r="A6" s="83" t="s">
        <v>3</v>
      </c>
      <c r="B6" s="82" t="s">
        <v>4</v>
      </c>
      <c r="C6" s="82" t="s">
        <v>5</v>
      </c>
      <c r="D6" s="82" t="s">
        <v>6</v>
      </c>
    </row>
    <row r="7" spans="1:4" s="85" customFormat="1" ht="14.25" x14ac:dyDescent="0.25">
      <c r="A7" s="83" t="s">
        <v>54</v>
      </c>
      <c r="B7" s="84">
        <f>SUM(B8:B9,B12:B15)</f>
        <v>421397.26</v>
      </c>
      <c r="C7" s="84">
        <f>SUM(C8:C9,C12:C15)</f>
        <v>399151.99</v>
      </c>
      <c r="D7" s="84">
        <f>SUM(D8:D9,D12:D15)</f>
        <v>24442.97</v>
      </c>
    </row>
    <row r="8" spans="1:4" ht="229.5" customHeight="1" x14ac:dyDescent="0.25">
      <c r="A8" s="58" t="s">
        <v>110</v>
      </c>
      <c r="B8" s="52">
        <v>72026.259999999995</v>
      </c>
      <c r="C8" s="52">
        <v>5950.99</v>
      </c>
      <c r="D8" s="52">
        <v>5558.17</v>
      </c>
    </row>
    <row r="9" spans="1:4" ht="45.6" customHeight="1" x14ac:dyDescent="0.25">
      <c r="A9" s="58" t="s">
        <v>8</v>
      </c>
      <c r="B9" s="52">
        <f>SUM(B10:B11)</f>
        <v>134990</v>
      </c>
      <c r="C9" s="52">
        <f>SUM(C10:C11)</f>
        <v>272400</v>
      </c>
      <c r="D9" s="52">
        <f>8500.3+4781.5</f>
        <v>13281.8</v>
      </c>
    </row>
    <row r="10" spans="1:4" s="87" customFormat="1" x14ac:dyDescent="0.25">
      <c r="A10" s="86" t="s">
        <v>85</v>
      </c>
      <c r="B10" s="52">
        <v>86393</v>
      </c>
      <c r="C10" s="52">
        <v>174336</v>
      </c>
      <c r="D10" s="52">
        <v>8500</v>
      </c>
    </row>
    <row r="11" spans="1:4" s="87" customFormat="1" x14ac:dyDescent="0.25">
      <c r="A11" s="86" t="s">
        <v>87</v>
      </c>
      <c r="B11" s="52">
        <v>48597</v>
      </c>
      <c r="C11" s="52">
        <v>98064</v>
      </c>
      <c r="D11" s="52">
        <v>4782</v>
      </c>
    </row>
    <row r="12" spans="1:4" ht="75" customHeight="1" x14ac:dyDescent="0.25">
      <c r="A12" s="88" t="s">
        <v>111</v>
      </c>
      <c r="B12" s="52">
        <v>59024</v>
      </c>
      <c r="C12" s="52">
        <v>120801</v>
      </c>
      <c r="D12" s="52">
        <v>5603</v>
      </c>
    </row>
    <row r="13" spans="1:4" ht="44.25" customHeight="1" x14ac:dyDescent="0.25">
      <c r="A13" s="58" t="s">
        <v>112</v>
      </c>
      <c r="B13" s="52">
        <v>1055</v>
      </c>
      <c r="C13" s="52"/>
      <c r="D13" s="52"/>
    </row>
    <row r="14" spans="1:4" ht="30" x14ac:dyDescent="0.25">
      <c r="A14" s="58" t="s">
        <v>113</v>
      </c>
      <c r="B14" s="52">
        <v>6041</v>
      </c>
      <c r="C14" s="52"/>
      <c r="D14" s="52"/>
    </row>
    <row r="15" spans="1:4" x14ac:dyDescent="0.25">
      <c r="A15" s="58" t="s">
        <v>93</v>
      </c>
      <c r="B15" s="52">
        <v>148261</v>
      </c>
      <c r="C15" s="53"/>
      <c r="D15" s="53"/>
    </row>
    <row r="16" spans="1:4" x14ac:dyDescent="0.25">
      <c r="A16" s="86" t="s">
        <v>85</v>
      </c>
      <c r="B16" s="52">
        <f>40613+86892</f>
        <v>127505</v>
      </c>
      <c r="C16" s="53"/>
      <c r="D16" s="53"/>
    </row>
    <row r="17" spans="1:4" x14ac:dyDescent="0.25">
      <c r="A17" s="86" t="s">
        <v>87</v>
      </c>
      <c r="B17" s="52">
        <f>6611+14145</f>
        <v>20756</v>
      </c>
      <c r="C17" s="53"/>
      <c r="D17" s="53"/>
    </row>
    <row r="18" spans="1:4" hidden="1" x14ac:dyDescent="0.25">
      <c r="A18" s="89" t="s">
        <v>9</v>
      </c>
      <c r="B18" s="84">
        <f t="shared" ref="B18:D18" si="0">SUM(B19:B29)</f>
        <v>515909</v>
      </c>
      <c r="C18" s="84">
        <f t="shared" si="0"/>
        <v>571230</v>
      </c>
      <c r="D18" s="84">
        <f t="shared" si="0"/>
        <v>579143</v>
      </c>
    </row>
    <row r="19" spans="1:4" ht="30" hidden="1" x14ac:dyDescent="0.25">
      <c r="A19" s="58" t="s">
        <v>10</v>
      </c>
      <c r="B19" s="52"/>
      <c r="C19" s="52">
        <v>1487</v>
      </c>
      <c r="D19" s="52">
        <v>9882</v>
      </c>
    </row>
    <row r="20" spans="1:4" ht="30" hidden="1" x14ac:dyDescent="0.25">
      <c r="A20" s="58" t="s">
        <v>33</v>
      </c>
      <c r="B20" s="52">
        <v>768</v>
      </c>
      <c r="C20" s="52">
        <v>768</v>
      </c>
      <c r="D20" s="52">
        <v>768</v>
      </c>
    </row>
    <row r="21" spans="1:4" ht="45" hidden="1" x14ac:dyDescent="0.25">
      <c r="A21" s="58" t="s">
        <v>37</v>
      </c>
      <c r="B21" s="52">
        <v>737</v>
      </c>
      <c r="C21" s="52">
        <v>737</v>
      </c>
      <c r="D21" s="52">
        <v>737</v>
      </c>
    </row>
    <row r="22" spans="1:4" ht="54" hidden="1" customHeight="1" x14ac:dyDescent="0.25">
      <c r="A22" s="58" t="s">
        <v>39</v>
      </c>
      <c r="B22" s="52">
        <v>18622</v>
      </c>
      <c r="C22" s="52">
        <v>58334</v>
      </c>
      <c r="D22" s="52">
        <v>72295</v>
      </c>
    </row>
    <row r="23" spans="1:4" ht="30" hidden="1" x14ac:dyDescent="0.25">
      <c r="A23" s="58" t="s">
        <v>45</v>
      </c>
      <c r="B23" s="52">
        <v>5760</v>
      </c>
      <c r="C23" s="52">
        <v>8426</v>
      </c>
      <c r="D23" s="52"/>
    </row>
    <row r="24" spans="1:4" hidden="1" x14ac:dyDescent="0.25">
      <c r="A24" s="58" t="s">
        <v>34</v>
      </c>
      <c r="B24" s="52"/>
      <c r="C24" s="52">
        <v>7615</v>
      </c>
      <c r="D24" s="52"/>
    </row>
    <row r="25" spans="1:4" ht="30" hidden="1" x14ac:dyDescent="0.25">
      <c r="A25" s="58" t="s">
        <v>35</v>
      </c>
      <c r="B25" s="52">
        <v>3015</v>
      </c>
      <c r="C25" s="52"/>
      <c r="D25" s="52"/>
    </row>
    <row r="26" spans="1:4" hidden="1" x14ac:dyDescent="0.25">
      <c r="A26" s="58" t="s">
        <v>36</v>
      </c>
      <c r="B26" s="52">
        <v>352082</v>
      </c>
      <c r="C26" s="52">
        <v>359658</v>
      </c>
      <c r="D26" s="52">
        <v>361256</v>
      </c>
    </row>
    <row r="27" spans="1:4" ht="45" hidden="1" x14ac:dyDescent="0.25">
      <c r="A27" s="58" t="s">
        <v>38</v>
      </c>
      <c r="B27" s="52">
        <v>8885</v>
      </c>
      <c r="C27" s="52">
        <v>8885</v>
      </c>
      <c r="D27" s="52">
        <v>8885</v>
      </c>
    </row>
    <row r="28" spans="1:4" ht="45" hidden="1" x14ac:dyDescent="0.25">
      <c r="A28" s="58" t="s">
        <v>32</v>
      </c>
      <c r="B28" s="52">
        <v>720</v>
      </c>
      <c r="C28" s="52"/>
      <c r="D28" s="52"/>
    </row>
    <row r="29" spans="1:4" ht="75" hidden="1" x14ac:dyDescent="0.25">
      <c r="A29" s="58" t="s">
        <v>47</v>
      </c>
      <c r="B29" s="52">
        <v>125320</v>
      </c>
      <c r="C29" s="52">
        <v>125320</v>
      </c>
      <c r="D29" s="52">
        <v>125320</v>
      </c>
    </row>
    <row r="30" spans="1:4" s="85" customFormat="1" ht="14.25" hidden="1" x14ac:dyDescent="0.25">
      <c r="A30" s="89" t="s">
        <v>11</v>
      </c>
      <c r="B30" s="84">
        <f t="shared" ref="B30:D30" si="1">SUM(B31)</f>
        <v>0</v>
      </c>
      <c r="C30" s="84">
        <f t="shared" si="1"/>
        <v>8788</v>
      </c>
      <c r="D30" s="84">
        <f t="shared" si="1"/>
        <v>393</v>
      </c>
    </row>
    <row r="31" spans="1:4" ht="30" hidden="1" x14ac:dyDescent="0.25">
      <c r="A31" s="58" t="s">
        <v>10</v>
      </c>
      <c r="B31" s="52"/>
      <c r="C31" s="52">
        <v>8788</v>
      </c>
      <c r="D31" s="52">
        <v>393</v>
      </c>
    </row>
    <row r="32" spans="1:4" ht="28.5" x14ac:dyDescent="0.25">
      <c r="A32" s="89" t="s">
        <v>115</v>
      </c>
      <c r="B32" s="84">
        <f>B33+B34+SUM(B37:B40)</f>
        <v>575542</v>
      </c>
      <c r="C32" s="84">
        <f>C33+C34+SUM(C37:C40)</f>
        <v>116965</v>
      </c>
      <c r="D32" s="84">
        <f>D33+D34+SUM(D37:D40)</f>
        <v>0</v>
      </c>
    </row>
    <row r="33" spans="1:4" ht="105" hidden="1" x14ac:dyDescent="0.25">
      <c r="A33" s="58" t="s">
        <v>100</v>
      </c>
      <c r="B33" s="52"/>
      <c r="C33" s="53"/>
      <c r="D33" s="53"/>
    </row>
    <row r="34" spans="1:4" ht="45" x14ac:dyDescent="0.25">
      <c r="A34" s="58" t="s">
        <v>13</v>
      </c>
      <c r="B34" s="52">
        <f>B35+B36</f>
        <v>516542</v>
      </c>
      <c r="C34" s="52">
        <f>C36</f>
        <v>116965</v>
      </c>
      <c r="D34" s="90"/>
    </row>
    <row r="35" spans="1:4" x14ac:dyDescent="0.25">
      <c r="A35" s="86" t="s">
        <v>85</v>
      </c>
      <c r="B35" s="52">
        <v>330587</v>
      </c>
      <c r="C35" s="52"/>
      <c r="D35" s="90"/>
    </row>
    <row r="36" spans="1:4" x14ac:dyDescent="0.25">
      <c r="A36" s="86" t="s">
        <v>87</v>
      </c>
      <c r="B36" s="52">
        <v>185955</v>
      </c>
      <c r="C36" s="52">
        <v>116965</v>
      </c>
      <c r="D36" s="90"/>
    </row>
    <row r="37" spans="1:4" ht="90" hidden="1" x14ac:dyDescent="0.25">
      <c r="A37" s="58" t="s">
        <v>89</v>
      </c>
      <c r="B37" s="52"/>
      <c r="C37" s="53"/>
      <c r="D37" s="90"/>
    </row>
    <row r="38" spans="1:4" ht="75" x14ac:dyDescent="0.25">
      <c r="A38" s="58" t="s">
        <v>99</v>
      </c>
      <c r="B38" s="52">
        <v>59000</v>
      </c>
      <c r="C38" s="53"/>
      <c r="D38" s="53"/>
    </row>
    <row r="39" spans="1:4" ht="45" hidden="1" x14ac:dyDescent="0.25">
      <c r="A39" s="58" t="s">
        <v>40</v>
      </c>
      <c r="B39" s="52"/>
      <c r="C39" s="52"/>
      <c r="D39" s="52"/>
    </row>
    <row r="40" spans="1:4" ht="30" hidden="1" x14ac:dyDescent="0.25">
      <c r="A40" s="58" t="s">
        <v>31</v>
      </c>
      <c r="B40" s="52"/>
      <c r="C40" s="52"/>
      <c r="D40" s="91"/>
    </row>
    <row r="41" spans="1:4" ht="37.5" customHeight="1" x14ac:dyDescent="0.25">
      <c r="A41" s="92" t="s">
        <v>98</v>
      </c>
      <c r="B41" s="84">
        <f>B42+B43</f>
        <v>775306</v>
      </c>
      <c r="C41" s="84">
        <f t="shared" ref="C41:D41" si="2">C42+C43</f>
        <v>775306</v>
      </c>
      <c r="D41" s="84">
        <f t="shared" si="2"/>
        <v>775306</v>
      </c>
    </row>
    <row r="42" spans="1:4" ht="64.5" customHeight="1" x14ac:dyDescent="0.25">
      <c r="A42" s="97" t="s">
        <v>79</v>
      </c>
      <c r="B42" s="52">
        <v>75306</v>
      </c>
      <c r="C42" s="52">
        <v>75306</v>
      </c>
      <c r="D42" s="52">
        <v>75306</v>
      </c>
    </row>
    <row r="43" spans="1:4" ht="36" customHeight="1" x14ac:dyDescent="0.25">
      <c r="A43" s="58" t="s">
        <v>84</v>
      </c>
      <c r="B43" s="52">
        <v>700000</v>
      </c>
      <c r="C43" s="52">
        <f>B43</f>
        <v>700000</v>
      </c>
      <c r="D43" s="52">
        <f>C43</f>
        <v>700000</v>
      </c>
    </row>
    <row r="44" spans="1:4" hidden="1" x14ac:dyDescent="0.25">
      <c r="A44" s="89" t="s">
        <v>17</v>
      </c>
      <c r="B44" s="84">
        <f t="shared" ref="B44:D44" si="3">SUM(B45:B50)</f>
        <v>21979</v>
      </c>
      <c r="C44" s="84">
        <f t="shared" si="3"/>
        <v>47665</v>
      </c>
      <c r="D44" s="84">
        <f t="shared" si="3"/>
        <v>13588</v>
      </c>
    </row>
    <row r="45" spans="1:4" ht="36" hidden="1" customHeight="1" x14ac:dyDescent="0.25">
      <c r="A45" s="58" t="s">
        <v>18</v>
      </c>
      <c r="B45" s="52">
        <v>6500</v>
      </c>
      <c r="C45" s="52">
        <v>6000</v>
      </c>
      <c r="D45" s="52">
        <v>4819</v>
      </c>
    </row>
    <row r="46" spans="1:4" ht="30" hidden="1" x14ac:dyDescent="0.25">
      <c r="A46" s="58" t="s">
        <v>19</v>
      </c>
      <c r="B46" s="52">
        <v>5162</v>
      </c>
      <c r="C46" s="53"/>
      <c r="D46" s="52">
        <v>5557</v>
      </c>
    </row>
    <row r="47" spans="1:4" ht="17.25" hidden="1" customHeight="1" x14ac:dyDescent="0.25">
      <c r="A47" s="58" t="s">
        <v>103</v>
      </c>
      <c r="B47" s="52">
        <v>2105</v>
      </c>
      <c r="C47" s="52">
        <v>2688</v>
      </c>
      <c r="D47" s="52"/>
    </row>
    <row r="48" spans="1:4" ht="36" hidden="1" customHeight="1" x14ac:dyDescent="0.25">
      <c r="A48" s="58" t="s">
        <v>102</v>
      </c>
      <c r="B48" s="52">
        <v>3212</v>
      </c>
      <c r="C48" s="52">
        <v>3212</v>
      </c>
      <c r="D48" s="52">
        <v>3212</v>
      </c>
    </row>
    <row r="49" spans="1:4" ht="17.25" hidden="1" customHeight="1" x14ac:dyDescent="0.25">
      <c r="A49" s="58" t="s">
        <v>101</v>
      </c>
      <c r="B49" s="52">
        <v>5000</v>
      </c>
      <c r="C49" s="53"/>
      <c r="D49" s="53"/>
    </row>
    <row r="50" spans="1:4" hidden="1" x14ac:dyDescent="0.25">
      <c r="A50" s="58" t="s">
        <v>22</v>
      </c>
      <c r="B50" s="52"/>
      <c r="C50" s="52">
        <v>35765</v>
      </c>
      <c r="D50" s="53"/>
    </row>
    <row r="51" spans="1:4" hidden="1" x14ac:dyDescent="0.25">
      <c r="A51" s="89" t="s">
        <v>46</v>
      </c>
      <c r="B51" s="84">
        <f t="shared" ref="B51:D51" si="4">B52</f>
        <v>1009</v>
      </c>
      <c r="C51" s="84">
        <f t="shared" si="4"/>
        <v>1009</v>
      </c>
      <c r="D51" s="84">
        <f t="shared" si="4"/>
        <v>1009</v>
      </c>
    </row>
    <row r="52" spans="1:4" hidden="1" x14ac:dyDescent="0.25">
      <c r="A52" s="58"/>
      <c r="B52" s="52">
        <v>1009</v>
      </c>
      <c r="C52" s="52">
        <v>1009</v>
      </c>
      <c r="D52" s="52">
        <v>1009</v>
      </c>
    </row>
    <row r="53" spans="1:4" ht="28.5" x14ac:dyDescent="0.25">
      <c r="A53" s="89" t="s">
        <v>55</v>
      </c>
      <c r="B53" s="84">
        <f t="shared" ref="B53:D53" si="5">B54</f>
        <v>196911</v>
      </c>
      <c r="C53" s="84">
        <f t="shared" si="5"/>
        <v>196786</v>
      </c>
      <c r="D53" s="84">
        <f t="shared" si="5"/>
        <v>196440</v>
      </c>
    </row>
    <row r="54" spans="1:4" x14ac:dyDescent="0.25">
      <c r="A54" s="58" t="s">
        <v>21</v>
      </c>
      <c r="B54" s="52">
        <v>196911</v>
      </c>
      <c r="C54" s="52">
        <v>196786</v>
      </c>
      <c r="D54" s="52">
        <v>196440</v>
      </c>
    </row>
    <row r="55" spans="1:4" hidden="1" x14ac:dyDescent="0.25">
      <c r="A55" s="89" t="s">
        <v>43</v>
      </c>
      <c r="B55" s="84">
        <f t="shared" ref="B55:D55" si="6">B56</f>
        <v>0</v>
      </c>
      <c r="C55" s="84">
        <f t="shared" si="6"/>
        <v>221</v>
      </c>
      <c r="D55" s="84">
        <f t="shared" si="6"/>
        <v>0</v>
      </c>
    </row>
    <row r="56" spans="1:4" ht="30" hidden="1" x14ac:dyDescent="0.25">
      <c r="A56" s="58" t="s">
        <v>44</v>
      </c>
      <c r="B56" s="52"/>
      <c r="C56" s="53">
        <v>221</v>
      </c>
      <c r="D56" s="53"/>
    </row>
    <row r="57" spans="1:4" hidden="1" x14ac:dyDescent="0.25">
      <c r="A57" s="89" t="s">
        <v>0</v>
      </c>
      <c r="B57" s="84">
        <f>B7+B18+B30+B32+B44+B51+B53+B41+B55</f>
        <v>2508053.2599999998</v>
      </c>
      <c r="C57" s="84">
        <f>C7+C18+C30+C32+C44+C51+C53+C41+C55</f>
        <v>2117121.9900000002</v>
      </c>
      <c r="D57" s="84">
        <f>D7+D18+D30+D32+D44+D51+D53+D41+D55</f>
        <v>1590321.97</v>
      </c>
    </row>
    <row r="58" spans="1:4" x14ac:dyDescent="0.25">
      <c r="A58" s="83" t="s">
        <v>117</v>
      </c>
      <c r="B58" s="84">
        <f>B8+B9+B12+B13+B14+B15+B34+B38+B42+B43+B54</f>
        <v>1969156.26</v>
      </c>
      <c r="C58" s="84">
        <f t="shared" ref="C58:D58" si="7">C8+C9+C12+C13+C14+C15+C34+C38+C42+C43+C54</f>
        <v>1488208.99</v>
      </c>
      <c r="D58" s="84">
        <f t="shared" si="7"/>
        <v>996188.97</v>
      </c>
    </row>
    <row r="59" spans="1:4" ht="28.5" x14ac:dyDescent="0.25">
      <c r="A59" s="89" t="s">
        <v>118</v>
      </c>
      <c r="B59" s="84">
        <f>B61+B62+B63+B64</f>
        <v>703760.26</v>
      </c>
      <c r="C59" s="84">
        <f t="shared" ref="C59:D59" si="8">C61+C62+C63+C64</f>
        <v>592754.99</v>
      </c>
      <c r="D59" s="84">
        <f t="shared" si="8"/>
        <v>996188.97</v>
      </c>
    </row>
    <row r="60" spans="1:4" x14ac:dyDescent="0.25">
      <c r="A60" s="58" t="s">
        <v>119</v>
      </c>
      <c r="B60" s="53"/>
      <c r="C60" s="53"/>
      <c r="D60" s="53"/>
    </row>
    <row r="61" spans="1:4" x14ac:dyDescent="0.25">
      <c r="A61" s="81" t="s">
        <v>54</v>
      </c>
      <c r="B61" s="95">
        <f>B8+B9+B12+B13+B14+B15</f>
        <v>421397.26</v>
      </c>
      <c r="C61" s="95">
        <f>C8+C9+C12+C13+C14+C15</f>
        <v>399151.99</v>
      </c>
      <c r="D61" s="95">
        <f>D8+D9+D12+D13+D14+D15</f>
        <v>24442.97</v>
      </c>
    </row>
    <row r="62" spans="1:4" x14ac:dyDescent="0.25">
      <c r="A62" s="58" t="s">
        <v>115</v>
      </c>
      <c r="B62" s="95">
        <f>B34+B38-59000-431090</f>
        <v>85452</v>
      </c>
      <c r="C62" s="95">
        <f>C34+C38-120148</f>
        <v>-3183</v>
      </c>
      <c r="D62" s="95">
        <f>D34+D38</f>
        <v>0</v>
      </c>
    </row>
    <row r="63" spans="1:4" ht="30" x14ac:dyDescent="0.25">
      <c r="A63" s="96" t="s">
        <v>98</v>
      </c>
      <c r="B63" s="95">
        <f>B42+B43-700000-75306</f>
        <v>0</v>
      </c>
      <c r="C63" s="95">
        <f>C42+C43-700000-75306</f>
        <v>0</v>
      </c>
      <c r="D63" s="95">
        <f>D42+D43</f>
        <v>775306</v>
      </c>
    </row>
    <row r="64" spans="1:4" ht="30" x14ac:dyDescent="0.25">
      <c r="A64" s="58" t="s">
        <v>55</v>
      </c>
      <c r="B64" s="95">
        <f>B54</f>
        <v>196911</v>
      </c>
      <c r="C64" s="95">
        <f>C54</f>
        <v>196786</v>
      </c>
      <c r="D64" s="95">
        <f>D54</f>
        <v>196440</v>
      </c>
    </row>
    <row r="65" spans="1:4" x14ac:dyDescent="0.25">
      <c r="A65" s="94"/>
    </row>
    <row r="66" spans="1:4" x14ac:dyDescent="0.25">
      <c r="B66" s="93"/>
      <c r="C66" s="93"/>
      <c r="D66" s="93"/>
    </row>
  </sheetData>
  <customSheetViews>
    <customSheetView guid="{5B458ED4-6121-42E9-9B15-4C6B79A863B4}" hiddenRows="1" topLeftCell="A6">
      <pane xSplit="2" ySplit="2" topLeftCell="H13" activePane="bottomRight" state="frozen"/>
      <selection pane="bottomRight" activeCell="K16" sqref="K16"/>
      <pageMargins left="7.874015748031496E-2" right="7.874015748031496E-2" top="0.35433070866141736" bottom="0.15748031496062992" header="0.31496062992125984" footer="0.31496062992125984"/>
      <pageSetup paperSize="9" scale="68" orientation="landscape" r:id="rId1"/>
    </customSheetView>
    <customSheetView guid="{2DB828C6-C865-4C04-AEFE-6FC4F7B5B265}" showPageBreaks="1" hiddenRows="1" topLeftCell="A6">
      <pane xSplit="2" ySplit="2" topLeftCell="C14" activePane="bottomRight" state="frozen"/>
      <selection pane="bottomRight" activeCell="A36" sqref="A36"/>
      <pageMargins left="7.874015748031496E-2" right="7.874015748031496E-2" top="0.35433070866141736" bottom="0.15748031496062992" header="0.31496062992125984" footer="0.31496062992125984"/>
      <pageSetup paperSize="9" scale="68" orientation="landscape" r:id="rId2"/>
    </customSheetView>
    <customSheetView guid="{EEFFF26F-7597-4D00-8F7C-A6B8E38BB261}" topLeftCell="A6">
      <pane xSplit="2" ySplit="2" topLeftCell="C8" activePane="bottomRight" state="frozen"/>
      <selection pane="bottomRight" activeCell="P9" sqref="P9"/>
      <pageMargins left="7.874015748031496E-2" right="7.874015748031496E-2" top="0.35433070866141736" bottom="0.15748031496062992" header="0.31496062992125984" footer="0.31496062992125984"/>
      <pageSetup paperSize="9" scale="68" orientation="landscape" r:id="rId3"/>
    </customSheetView>
    <customSheetView guid="{958F233E-34C4-4194-A2EC-5AA1BE868186}" topLeftCell="A6">
      <pane xSplit="2" ySplit="2" topLeftCell="C35" activePane="bottomRight" state="frozen"/>
      <selection pane="bottomRight" activeCell="A72" sqref="A72:M72"/>
      <pageMargins left="7.874015748031496E-2" right="7.874015748031496E-2" top="0.35433070866141736" bottom="0.15748031496062992" header="0.31496062992125984" footer="0.31496062992125984"/>
      <pageSetup paperSize="9" scale="68" orientation="landscape" r:id="rId4"/>
    </customSheetView>
    <customSheetView guid="{4E86F5D5-2E37-43FD-8C94-A497882A8D25}" hiddenRows="1" topLeftCell="A6">
      <pane xSplit="2" ySplit="2" topLeftCell="G8" activePane="bottomRight" state="frozen"/>
      <selection pane="bottomRight" activeCell="K10" sqref="K10"/>
      <pageMargins left="7.874015748031496E-2" right="7.874015748031496E-2" top="0.35433070866141736" bottom="0.15748031496062992" header="0.31496062992125984" footer="0.31496062992125984"/>
      <pageSetup paperSize="9" scale="68" orientation="landscape" r:id="rId5"/>
    </customSheetView>
    <customSheetView guid="{3FB5AEBD-8E63-44CB-856A-43E4535FCCD6}" hiddenRows="1" topLeftCell="A6">
      <pane xSplit="2" ySplit="2" topLeftCell="G14" activePane="bottomRight" state="frozen"/>
      <selection pane="bottomRight" activeCell="N16" sqref="N16"/>
      <pageMargins left="7.874015748031496E-2" right="7.874015748031496E-2" top="0.35433070866141736" bottom="0.15748031496062992" header="0.31496062992125984" footer="0.31496062992125984"/>
      <pageSetup paperSize="9" scale="68" orientation="landscape" r:id="rId6"/>
    </customSheetView>
    <customSheetView guid="{D77C4ECE-416F-4AC6-956E-78E55483F830}" showPageBreaks="1" hiddenRows="1" topLeftCell="A6">
      <pane xSplit="2" ySplit="2" topLeftCell="C61" activePane="bottomRight" state="frozen"/>
      <selection pane="bottomRight" activeCell="K85" sqref="K85"/>
      <pageMargins left="7.874015748031496E-2" right="7.874015748031496E-2" top="0.35433070866141736" bottom="0.15748031496062992" header="0.31496062992125984" footer="0.31496062992125984"/>
      <pageSetup paperSize="9" scale="68" orientation="landscape" r:id="rId7"/>
    </customSheetView>
  </customSheetViews>
  <mergeCells count="2">
    <mergeCell ref="A2:C2"/>
    <mergeCell ref="A3:D3"/>
  </mergeCells>
  <printOptions horizontalCentered="1"/>
  <pageMargins left="7.874015748031496E-2" right="7.874015748031496E-2" top="0.35433070866141736" bottom="0.15748031496062992" header="0.31496062992125984" footer="0.31496062992125984"/>
  <pageSetup paperSize="9"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субсидии</vt:lpstr>
      <vt:lpstr>субвенции на 2чтение</vt:lpstr>
      <vt:lpstr>субсидии на 2 чтение</vt:lpstr>
      <vt:lpstr>'субвенции на 2чтение'!Заголовки_для_печати</vt:lpstr>
      <vt:lpstr>субсидии!Заголовки_для_печати</vt:lpstr>
      <vt:lpstr>'субсидии на 2 чтение'!Заголовки_для_печати</vt:lpstr>
      <vt:lpstr>'субвенции на 2чтение'!Область_печати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Дементьева Елена Александровна</dc:creator>
  <cp:lastModifiedBy>Дементьева Елена Александровна</cp:lastModifiedBy>
  <cp:lastPrinted>2021-12-01T14:24:01Z</cp:lastPrinted>
  <dcterms:created xsi:type="dcterms:W3CDTF">2019-11-07T07:40:09Z</dcterms:created>
  <dcterms:modified xsi:type="dcterms:W3CDTF">2021-12-01T14:25:38Z</dcterms:modified>
</cp:coreProperties>
</file>