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535"/>
  </bookViews>
  <sheets>
    <sheet name="2022" sheetId="1" r:id="rId1"/>
    <sheet name="2023" sheetId="2" r:id="rId2"/>
    <sheet name="2024" sheetId="3" r:id="rId3"/>
  </sheets>
  <definedNames>
    <definedName name="Z_0DEBB072_2231_41D2_BD03_5E92719D90C0_.wvu.PrintArea" localSheetId="0" hidden="1">'2022'!$A$1:$J$25</definedName>
    <definedName name="Z_0DEBB072_2231_41D2_BD03_5E92719D90C0_.wvu.PrintArea" localSheetId="1" hidden="1">'2023'!$A$1:$J$27</definedName>
    <definedName name="Z_0DEBB072_2231_41D2_BD03_5E92719D90C0_.wvu.PrintArea" localSheetId="2" hidden="1">'2024'!$A$1:$J$27</definedName>
    <definedName name="Z_0DEBB072_2231_41D2_BD03_5E92719D90C0_.wvu.Rows" localSheetId="1" hidden="1">'2023'!$1:$2</definedName>
    <definedName name="Z_0DEBB072_2231_41D2_BD03_5E92719D90C0_.wvu.Rows" localSheetId="2" hidden="1">'2024'!$1:$2</definedName>
    <definedName name="Z_5300219C_FCC1_4A0A_A022_E0C2215D2033_.wvu.PrintArea" localSheetId="1" hidden="1">'2023'!$A$1:$J$27</definedName>
    <definedName name="Z_5300219C_FCC1_4A0A_A022_E0C2215D2033_.wvu.PrintArea" localSheetId="2" hidden="1">'2024'!$A$1:$J$27</definedName>
    <definedName name="Z_5300219C_FCC1_4A0A_A022_E0C2215D2033_.wvu.Rows" localSheetId="1" hidden="1">'2023'!$1:$2</definedName>
    <definedName name="Z_5300219C_FCC1_4A0A_A022_E0C2215D2033_.wvu.Rows" localSheetId="2" hidden="1">'2024'!$1:$2</definedName>
    <definedName name="Z_5EDE98E9_D828_45A2_A55F_F6800D704801_.wvu.Rows" localSheetId="1" hidden="1">'2023'!$1:$2</definedName>
    <definedName name="Z_5EDE98E9_D828_45A2_A55F_F6800D704801_.wvu.Rows" localSheetId="2" hidden="1">'2024'!$1:$2</definedName>
    <definedName name="Z_64CF68F5_50F5_482A_AC37_46961673D8B9_.wvu.Rows" localSheetId="1" hidden="1">'2023'!$1:$2</definedName>
    <definedName name="Z_64CF68F5_50F5_482A_AC37_46961673D8B9_.wvu.Rows" localSheetId="2" hidden="1">'2024'!$1:$2</definedName>
    <definedName name="Z_7633AB95_500C_4063_B8C2_D747116712B2_.wvu.Rows" localSheetId="1" hidden="1">'2023'!$1:$2</definedName>
    <definedName name="Z_7633AB95_500C_4063_B8C2_D747116712B2_.wvu.Rows" localSheetId="2" hidden="1">'2024'!$1:$2</definedName>
    <definedName name="Z_8F04A36D_E240_43FF_94CF_723EF9D8198B_.wvu.PrintArea" localSheetId="0" hidden="1">'2022'!$A$1:$J$25</definedName>
    <definedName name="Z_8F04A36D_E240_43FF_94CF_723EF9D8198B_.wvu.PrintArea" localSheetId="1" hidden="1">'2023'!$A$1:$J$27</definedName>
    <definedName name="Z_8F04A36D_E240_43FF_94CF_723EF9D8198B_.wvu.PrintArea" localSheetId="2" hidden="1">'2024'!$A$1:$J$27</definedName>
    <definedName name="Z_8F04A36D_E240_43FF_94CF_723EF9D8198B_.wvu.Rows" localSheetId="1" hidden="1">'2023'!$1:$2</definedName>
    <definedName name="Z_8F04A36D_E240_43FF_94CF_723EF9D8198B_.wvu.Rows" localSheetId="2" hidden="1">'2024'!$1:$2</definedName>
    <definedName name="Z_EE2A5D8B_96C6_44ED_AEAD_1FECA598A6AF_.wvu.Rows" localSheetId="1" hidden="1">'2023'!$1:$2</definedName>
    <definedName name="Z_EE2A5D8B_96C6_44ED_AEAD_1FECA598A6AF_.wvu.Rows" localSheetId="2" hidden="1">'2024'!$1:$2</definedName>
    <definedName name="Z_F8B77C5A_8CBD_4586_AE75_16892A36BF07_.wvu.Cols" localSheetId="0" hidden="1">'2022'!#REF!</definedName>
    <definedName name="Z_F8B77C5A_8CBD_4586_AE75_16892A36BF07_.wvu.PrintArea" localSheetId="0" hidden="1">'2022'!$A$1:$J$25</definedName>
    <definedName name="Z_F8B77C5A_8CBD_4586_AE75_16892A36BF07_.wvu.PrintArea" localSheetId="1" hidden="1">'2023'!$A$1:$J$27</definedName>
    <definedName name="Z_F8B77C5A_8CBD_4586_AE75_16892A36BF07_.wvu.PrintArea" localSheetId="2" hidden="1">'2024'!$A$1:$J$27</definedName>
    <definedName name="Z_F8B77C5A_8CBD_4586_AE75_16892A36BF07_.wvu.Rows" localSheetId="1" hidden="1">'2023'!$1:$2</definedName>
    <definedName name="Z_F8B77C5A_8CBD_4586_AE75_16892A36BF07_.wvu.Rows" localSheetId="2" hidden="1">'2024'!$1:$2</definedName>
    <definedName name="_xlnm.Print_Area" localSheetId="1">'2023'!$A$1:$J$27</definedName>
    <definedName name="_xlnm.Print_Area" localSheetId="2">'2024'!$A$1:$J$27</definedName>
  </definedNames>
  <calcPr calcId="145621"/>
  <customWorkbookViews>
    <customWorkbookView name="Архипова Елена Иннакентьевна - Личное представление" guid="{5300219C-FCC1-4A0A-A022-E0C2215D2033}" mergeInterval="0" personalView="1" maximized="1" windowWidth="1916" windowHeight="815" activeSheetId="1"/>
    <customWorkbookView name="Фадеева Ирина Николаевна - Личное представление" guid="{5FD3E9A4-87D3-4F88-9082-991C9B1D1E69}" mergeInterval="0" personalView="1" maximized="1" xWindow="1" yWindow="1" windowWidth="1253" windowHeight="882" activeSheetId="1"/>
    <customWorkbookView name="Кашкина Александра Юрьевна - Личное представление" guid="{3591F21A-FFB0-439A-8E81-85BA50B37E0D}" mergeInterval="0" personalView="1" maximized="1" windowWidth="1276" windowHeight="699" activeSheetId="1"/>
    <customWorkbookView name="Дмитриева Галина Анатольевна - Личное представление" guid="{AFD74ECF-79F2-4082-848C-88F1083D35FB}" mergeInterval="0" personalView="1" maximized="1" xWindow="1" yWindow="1" windowWidth="1276" windowHeight="790" activeSheetId="1" showComments="commIndAndComment"/>
    <customWorkbookView name="Зинченко Надежда Викторовна - Личное представление" guid="{1714574C-8DED-4836-B6D0-12EA8119E807}" mergeInterval="0" personalView="1" maximized="1" xWindow="1" yWindow="1" windowWidth="1436" windowHeight="670" activeSheetId="1"/>
    <customWorkbookView name="Кочеткова Ольга Владимировна - Личное представление" guid="{543899CE-294D-4586-8468-92F4CEF5BC60}" mergeInterval="0" personalView="1" maximized="1" xWindow="1" yWindow="1" windowWidth="1596" windowHeight="645" activeSheetId="1"/>
    <customWorkbookView name="Бельмесова Надежда Леонидова - Личное представление" guid="{D0CE3939-82F2-405B-AA50-982BB8D0A646}" mergeInterval="0" personalView="1" maximized="1" xWindow="1" yWindow="1" windowWidth="1276" windowHeight="790" activeSheetId="1"/>
    <customWorkbookView name="natel - Личное представление" guid="{F2B4DC5B-C8E2-438B-83CD-B301827446F9}" mergeInterval="0" personalView="1" maximized="1" xWindow="1" yWindow="1" windowWidth="1276" windowHeight="804" activeSheetId="1" showComments="commIndAndComment"/>
    <customWorkbookView name="Бедункович Марина Александровна - Личное представление" guid="{5ECB973F-2388-448E-AA27-54ED629CD629}" mergeInterval="0" personalView="1" maximized="1" windowWidth="1916" windowHeight="794" activeSheetId="1"/>
    <customWorkbookView name="Зарубина Наталья Ивановна - Личное представление" guid="{837686CC-0843-4C4D-AB13-82F46B7EC8DA}" mergeInterval="0" personalView="1" maximized="1" xWindow="1" yWindow="1" windowWidth="1276" windowHeight="785" activeSheetId="1"/>
    <customWorkbookView name="Калашникова Галина Владимировна - Личное представление" guid="{E71A010E-5DAC-4A5F-846F-322FF6FD14B7}" mergeInterval="0" personalView="1" maximized="1" xWindow="1" yWindow="1" windowWidth="1916" windowHeight="800" activeSheetId="1" showComments="commIndAndComment"/>
    <customWorkbookView name="Панова Елена Юрьевна - Личное представление" guid="{3C5DD4E4-8458-4A57-A53A-EA0A4C043630}" mergeInterval="0" personalView="1" maximized="1" xWindow="1" yWindow="1" windowWidth="1276" windowHeight="790" activeSheetId="1" showComments="commIndAndComment"/>
    <customWorkbookView name="Трофимова Елена Анатольевна - Личное представление" guid="{85D8642D-C023-4941-B61A-738859EEE802}" mergeInterval="0" personalView="1" maximized="1" windowWidth="1916" windowHeight="851" activeSheetId="1"/>
    <customWorkbookView name="Ефанина Светлана Валентиновна - Личное представление" guid="{5EDE98E9-D828-45A2-A55F-F6800D704801}" mergeInterval="0" personalView="1" maximized="1" windowWidth="1916" windowHeight="807" activeSheetId="3"/>
    <customWorkbookView name="nadegda - Личное представление" guid="{8F04A36D-E240-43FF-94CF-723EF9D8198B}" mergeInterval="0" personalView="1" maximized="1" xWindow="1" yWindow="1" windowWidth="1276" windowHeight="794" activeSheetId="2"/>
    <customWorkbookView name="panova - Личное представление" guid="{0DEBB072-2231-41D2-BD03-5E92719D90C0}" mergeInterval="0" personalView="1" maximized="1" xWindow="1" yWindow="1" windowWidth="1916" windowHeight="850" activeSheetId="1"/>
    <customWorkbookView name="litvinova - Личное представление" guid="{64CF68F5-50F5-482A-AC37-46961673D8B9}" mergeInterval="0" personalView="1" maximized="1" xWindow="1" yWindow="1" windowWidth="1436" windowHeight="670" activeSheetId="2"/>
    <customWorkbookView name="Игнатьева Вера Юрьевна - Личное представление" guid="{7633AB95-500C-4063-B8C2-D747116712B2}" mergeInterval="0" personalView="1" maximized="1" xWindow="-8" yWindow="-8" windowWidth="1936" windowHeight="1056" activeSheetId="3"/>
    <customWorkbookView name="Чурашова Марина Геннадьевна - Личное представление" guid="{EE2A5D8B-96C6-44ED-AEAD-1FECA598A6AF}" mergeInterval="0" personalView="1" maximized="1" xWindow="1" yWindow="1" windowWidth="1916" windowHeight="850" activeSheetId="3"/>
    <customWorkbookView name="Дементьева Елена Александровна - Личное представление" guid="{F8B77C5A-8CBD-4586-AE75-16892A36BF07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F26" i="2" l="1"/>
  <c r="F26" i="3"/>
  <c r="G11" i="3"/>
  <c r="G11" i="2"/>
  <c r="J11" i="2" s="1"/>
  <c r="G13" i="3"/>
  <c r="G17" i="2"/>
  <c r="F13" i="3" l="1"/>
  <c r="F13" i="2"/>
  <c r="G20" i="1" l="1"/>
  <c r="G10" i="1"/>
  <c r="F21" i="1" l="1"/>
  <c r="F9" i="1"/>
  <c r="F16" i="3" l="1"/>
  <c r="F16" i="2"/>
  <c r="F15" i="2"/>
  <c r="F15" i="3"/>
  <c r="F27" i="3"/>
  <c r="C17" i="2"/>
  <c r="C13" i="2"/>
  <c r="C16" i="1"/>
  <c r="C12" i="1"/>
  <c r="F12" i="1"/>
  <c r="F15" i="1"/>
  <c r="F14" i="1" l="1"/>
  <c r="F11" i="1"/>
  <c r="F20" i="1"/>
  <c r="F16" i="1"/>
  <c r="E26" i="2" l="1"/>
  <c r="E15" i="2" l="1"/>
  <c r="E24" i="1" l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J9" i="2" l="1"/>
  <c r="J10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8" i="2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8" i="3"/>
  <c r="F27" i="2" l="1"/>
  <c r="D27" i="3" l="1"/>
  <c r="C27" i="3"/>
  <c r="E26" i="3"/>
  <c r="B26" i="3"/>
  <c r="E25" i="3"/>
  <c r="B25" i="3"/>
  <c r="E24" i="3"/>
  <c r="B24" i="3"/>
  <c r="E23" i="3"/>
  <c r="B23" i="3"/>
  <c r="E22" i="3"/>
  <c r="B22" i="3"/>
  <c r="E21" i="3"/>
  <c r="B21" i="3"/>
  <c r="E20" i="3"/>
  <c r="B20" i="3"/>
  <c r="B19" i="3"/>
  <c r="E18" i="3"/>
  <c r="B18" i="3"/>
  <c r="B17" i="3"/>
  <c r="B16" i="3"/>
  <c r="E15" i="3"/>
  <c r="B15" i="3"/>
  <c r="E14" i="3"/>
  <c r="B14" i="3"/>
  <c r="E13" i="3"/>
  <c r="B13" i="3"/>
  <c r="E12" i="3"/>
  <c r="B12" i="3"/>
  <c r="E11" i="3"/>
  <c r="B11" i="3"/>
  <c r="E10" i="3"/>
  <c r="B10" i="3"/>
  <c r="E9" i="3"/>
  <c r="B9" i="3"/>
  <c r="E8" i="3"/>
  <c r="B8" i="3"/>
  <c r="E25" i="2"/>
  <c r="E24" i="2"/>
  <c r="E23" i="2"/>
  <c r="E22" i="2"/>
  <c r="E21" i="2"/>
  <c r="E20" i="2"/>
  <c r="E19" i="2"/>
  <c r="E18" i="2"/>
  <c r="E17" i="2"/>
  <c r="E16" i="2"/>
  <c r="E14" i="2"/>
  <c r="E13" i="2"/>
  <c r="E12" i="2"/>
  <c r="E11" i="2"/>
  <c r="E10" i="2"/>
  <c r="E9" i="2"/>
  <c r="E8" i="2"/>
  <c r="H8" i="3" l="1"/>
  <c r="H9" i="3"/>
  <c r="H26" i="3"/>
  <c r="H13" i="3"/>
  <c r="H12" i="3"/>
  <c r="E16" i="3"/>
  <c r="H16" i="3" s="1"/>
  <c r="H10" i="3"/>
  <c r="H14" i="3"/>
  <c r="H18" i="3"/>
  <c r="H20" i="3"/>
  <c r="H21" i="3"/>
  <c r="H22" i="3"/>
  <c r="H23" i="3"/>
  <c r="H24" i="3"/>
  <c r="H25" i="3"/>
  <c r="E17" i="3"/>
  <c r="H17" i="3" s="1"/>
  <c r="G27" i="3"/>
  <c r="H15" i="3"/>
  <c r="H11" i="3"/>
  <c r="I27" i="3"/>
  <c r="E19" i="3"/>
  <c r="H19" i="3" s="1"/>
  <c r="B27" i="3"/>
  <c r="J27" i="3" l="1"/>
  <c r="H27" i="3"/>
  <c r="E27" i="3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B9" i="2" l="1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8" i="2"/>
  <c r="J27" i="2"/>
  <c r="E27" i="2"/>
  <c r="C27" i="2"/>
  <c r="D27" i="2"/>
  <c r="G27" i="2"/>
  <c r="I27" i="2" l="1"/>
  <c r="E13" i="1"/>
  <c r="E14" i="1"/>
  <c r="E15" i="1"/>
  <c r="E16" i="1"/>
  <c r="E17" i="1"/>
  <c r="E18" i="1"/>
  <c r="E19" i="1"/>
  <c r="E20" i="1"/>
  <c r="J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7" i="1"/>
  <c r="E8" i="1"/>
  <c r="E9" i="1"/>
  <c r="E10" i="1"/>
  <c r="E11" i="1"/>
  <c r="E12" i="1"/>
  <c r="E21" i="1"/>
  <c r="E22" i="1"/>
  <c r="E23" i="1"/>
  <c r="E7" i="1"/>
  <c r="D25" i="1" l="1"/>
  <c r="E25" i="1"/>
  <c r="F25" i="1"/>
  <c r="G25" i="1"/>
  <c r="I25" i="1"/>
  <c r="J25" i="1"/>
  <c r="B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2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7" i="1"/>
  <c r="H27" i="2" l="1"/>
  <c r="C25" i="1"/>
  <c r="H25" i="1"/>
</calcChain>
</file>

<file path=xl/sharedStrings.xml><?xml version="1.0" encoding="utf-8"?>
<sst xmlns="http://schemas.openxmlformats.org/spreadsheetml/2006/main" count="106" uniqueCount="33">
  <si>
    <t>Департамент финансов</t>
  </si>
  <si>
    <t>Департамент общественной  безопасности</t>
  </si>
  <si>
    <t>Департамент экономического развития</t>
  </si>
  <si>
    <t>Департамент культуры</t>
  </si>
  <si>
    <t>Департамент образования</t>
  </si>
  <si>
    <t>Департамент градостроительной деятельности</t>
  </si>
  <si>
    <t>Департамент социального обеспечения</t>
  </si>
  <si>
    <t>Департамент городского хозяйства</t>
  </si>
  <si>
    <t>Организационное управление</t>
  </si>
  <si>
    <t>ИТОГО расходы по ГРБС</t>
  </si>
  <si>
    <t>Департамент по  управлению муниципальным имуществом</t>
  </si>
  <si>
    <t>Отдел развития потребительского  рынка</t>
  </si>
  <si>
    <t>Управление взаимодействия с общественностью</t>
  </si>
  <si>
    <t>Департамент информационных технологий и связи</t>
  </si>
  <si>
    <t>Дума городского округа</t>
  </si>
  <si>
    <t>Администрация городского округа</t>
  </si>
  <si>
    <t>Департамент дорожного хозяйства и транспорта</t>
  </si>
  <si>
    <t>Отдел организации муниципальных торгов</t>
  </si>
  <si>
    <t>Изменения по результатам согласительной комиссии</t>
  </si>
  <si>
    <t>тыс.руб.</t>
  </si>
  <si>
    <t xml:space="preserve"> ГРБС </t>
  </si>
  <si>
    <t>Расходы, утвержденные в 1-м чтении</t>
  </si>
  <si>
    <t>Условно утвержденные расходы</t>
  </si>
  <si>
    <t>всего</t>
  </si>
  <si>
    <t>в т.ч. средства городского округа</t>
  </si>
  <si>
    <t>в т.ч. вышестоящие средства</t>
  </si>
  <si>
    <t>Итого расходы (2-е чтение)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</si>
  <si>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2022 год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</si>
  <si>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2023 год</t>
  </si>
  <si>
    <t>Приложение № 2</t>
  </si>
  <si>
    <t>к пояснительной записке по проекту бюджета городского округа Тольятти на 2022 год и плановый период 2023 и 2024 годов</t>
  </si>
  <si>
    <t>Управление физической культуры и спорта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</si>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</sst>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6">
    <xf numFmtId="0" fontId="0" fillId="0" borderId="0" xfId="0"/>
    <xf numFmtId="0" fontId="22" fillId="0" borderId="10" xfId="0" applyFont="1" applyFill="1" applyBorder="1" applyAlignment="1">
      <alignment wrapText="1"/>
    </xf>
    <xf numFmtId="0" fontId="19" fillId="0" borderId="10" xfId="0" applyFont="1" applyFill="1" applyBorder="1" applyAlignment="1">
      <alignment wrapText="1"/>
    </xf>
    <xf numFmtId="0" fontId="22" fillId="0" borderId="10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horizontal="left" wrapText="1"/>
    </xf>
    <xf numFmtId="0" fontId="23" fillId="0" borderId="10" xfId="0" applyFont="1" applyFill="1" applyBorder="1" applyAlignment="1">
      <alignment horizontal="left" wrapText="1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right"/>
    </xf>
    <xf numFmtId="3" fontId="19" fillId="0" borderId="10" xfId="0" applyNumberFormat="1" applyFont="1" applyBorder="1" applyAlignment="1">
      <alignment horizontal="center"/>
    </xf>
    <xf numFmtId="3" fontId="19" fillId="0" borderId="10" xfId="0" applyNumberFormat="1" applyFont="1" applyFill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3" fontId="19" fillId="0" borderId="0" xfId="0" applyNumberFormat="1" applyFont="1"/>
    <xf numFmtId="0" fontId="19" fillId="0" borderId="0" xfId="0" applyFont="1" applyFill="1"/>
    <xf numFmtId="0" fontId="19" fillId="0" borderId="0" xfId="0" applyFont="1" applyFill="1" applyAlignment="1">
      <alignment horizontal="right" wrapText="1"/>
    </xf>
    <xf numFmtId="0" fontId="0" fillId="0" borderId="0" xfId="0" applyFill="1" applyAlignment="1">
      <alignment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8" fillId="0" borderId="14" xfId="36" applyFont="1" applyFill="1" applyBorder="1" applyAlignment="1">
      <alignment horizontal="center" vertical="center" wrapText="1"/>
    </xf>
    <xf numFmtId="0" fontId="18" fillId="0" borderId="15" xfId="36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7.xml"/><Relationship Id="rId39" Type="http://schemas.openxmlformats.org/officeDocument/2006/relationships/revisionLog" Target="revisionLog11.xml"/><Relationship Id="rId21" Type="http://schemas.openxmlformats.org/officeDocument/2006/relationships/revisionLog" Target="revisionLog2.xml"/><Relationship Id="rId34" Type="http://schemas.openxmlformats.org/officeDocument/2006/relationships/revisionLog" Target="revisionLog15.xml"/><Relationship Id="rId42" Type="http://schemas.openxmlformats.org/officeDocument/2006/relationships/revisionLog" Target="revisionLog121.xml"/><Relationship Id="rId47" Type="http://schemas.openxmlformats.org/officeDocument/2006/relationships/revisionLog" Target="revisionLog20.xml"/><Relationship Id="rId50" Type="http://schemas.openxmlformats.org/officeDocument/2006/relationships/revisionLog" Target="revisionLog21.xml"/><Relationship Id="rId55" Type="http://schemas.openxmlformats.org/officeDocument/2006/relationships/revisionLog" Target="revisionLog13.xml"/><Relationship Id="rId63" Type="http://schemas.openxmlformats.org/officeDocument/2006/relationships/revisionLog" Target="revisionLog22.xml"/><Relationship Id="rId68" Type="http://schemas.openxmlformats.org/officeDocument/2006/relationships/revisionLog" Target="revisionLog1.xml"/><Relationship Id="rId76" Type="http://schemas.openxmlformats.org/officeDocument/2006/relationships/revisionLog" Target="revisionLog31.xml"/><Relationship Id="rId71" Type="http://schemas.openxmlformats.org/officeDocument/2006/relationships/revisionLog" Target="revisionLog26.xml"/><Relationship Id="rId20" Type="http://schemas.openxmlformats.org/officeDocument/2006/relationships/revisionLog" Target="revisionLog1111.xml"/><Relationship Id="rId29" Type="http://schemas.openxmlformats.org/officeDocument/2006/relationships/revisionLog" Target="revisionLog10.xml"/><Relationship Id="rId41" Type="http://schemas.openxmlformats.org/officeDocument/2006/relationships/revisionLog" Target="revisionLog19.xml"/><Relationship Id="rId54" Type="http://schemas.openxmlformats.org/officeDocument/2006/relationships/revisionLog" Target="revisionLog161.xml"/><Relationship Id="rId62" Type="http://schemas.openxmlformats.org/officeDocument/2006/relationships/revisionLog" Target="revisionLog17.xml"/><Relationship Id="rId70" Type="http://schemas.openxmlformats.org/officeDocument/2006/relationships/revisionLog" Target="revisionLog25.xml"/><Relationship Id="rId75" Type="http://schemas.openxmlformats.org/officeDocument/2006/relationships/revisionLog" Target="revisionLog30.xml"/><Relationship Id="rId24" Type="http://schemas.openxmlformats.org/officeDocument/2006/relationships/revisionLog" Target="revisionLog5.xml"/><Relationship Id="rId32" Type="http://schemas.openxmlformats.org/officeDocument/2006/relationships/revisionLog" Target="revisionLog1311.xml"/><Relationship Id="rId37" Type="http://schemas.openxmlformats.org/officeDocument/2006/relationships/revisionLog" Target="revisionLog1211.xml"/><Relationship Id="rId40" Type="http://schemas.openxmlformats.org/officeDocument/2006/relationships/revisionLog" Target="revisionLog171.xml"/><Relationship Id="rId45" Type="http://schemas.openxmlformats.org/officeDocument/2006/relationships/revisionLog" Target="revisionLog1611.xml"/><Relationship Id="rId53" Type="http://schemas.openxmlformats.org/officeDocument/2006/relationships/revisionLog" Target="revisionLog18.xml"/><Relationship Id="rId58" Type="http://schemas.openxmlformats.org/officeDocument/2006/relationships/revisionLog" Target="revisionLog110.xml"/><Relationship Id="rId66" Type="http://schemas.openxmlformats.org/officeDocument/2006/relationships/revisionLog" Target="revisionLog12.xml"/><Relationship Id="rId74" Type="http://schemas.openxmlformats.org/officeDocument/2006/relationships/revisionLog" Target="revisionLog29.xml"/><Relationship Id="rId79" Type="http://schemas.openxmlformats.org/officeDocument/2006/relationships/revisionLog" Target="revisionLog34.xml"/><Relationship Id="rId23" Type="http://schemas.openxmlformats.org/officeDocument/2006/relationships/revisionLog" Target="revisionLog4.xml"/><Relationship Id="rId28" Type="http://schemas.openxmlformats.org/officeDocument/2006/relationships/revisionLog" Target="revisionLog9.xml"/><Relationship Id="rId36" Type="http://schemas.openxmlformats.org/officeDocument/2006/relationships/revisionLog" Target="revisionLog12111.xml"/><Relationship Id="rId49" Type="http://schemas.openxmlformats.org/officeDocument/2006/relationships/revisionLog" Target="revisionLog181.xml"/><Relationship Id="rId57" Type="http://schemas.openxmlformats.org/officeDocument/2006/relationships/revisionLog" Target="revisionLog1101.xml"/><Relationship Id="rId61" Type="http://schemas.openxmlformats.org/officeDocument/2006/relationships/revisionLog" Target="revisionLog112.xml"/><Relationship Id="rId19" Type="http://schemas.openxmlformats.org/officeDocument/2006/relationships/revisionLog" Target="revisionLog1811.xml"/><Relationship Id="rId31" Type="http://schemas.openxmlformats.org/officeDocument/2006/relationships/revisionLog" Target="revisionLog121111.xml"/><Relationship Id="rId44" Type="http://schemas.openxmlformats.org/officeDocument/2006/relationships/revisionLog" Target="revisionLog16111.xml"/><Relationship Id="rId52" Type="http://schemas.openxmlformats.org/officeDocument/2006/relationships/revisionLog" Target="revisionLog11011.xml"/><Relationship Id="rId60" Type="http://schemas.openxmlformats.org/officeDocument/2006/relationships/revisionLog" Target="revisionLog1121.xml"/><Relationship Id="rId65" Type="http://schemas.openxmlformats.org/officeDocument/2006/relationships/revisionLog" Target="revisionLog113.xml"/><Relationship Id="rId73" Type="http://schemas.openxmlformats.org/officeDocument/2006/relationships/revisionLog" Target="revisionLog28.xml"/><Relationship Id="rId78" Type="http://schemas.openxmlformats.org/officeDocument/2006/relationships/revisionLog" Target="revisionLog33.xml"/><Relationship Id="rId22" Type="http://schemas.openxmlformats.org/officeDocument/2006/relationships/revisionLog" Target="revisionLog3.xml"/><Relationship Id="rId27" Type="http://schemas.openxmlformats.org/officeDocument/2006/relationships/revisionLog" Target="revisionLog8.xml"/><Relationship Id="rId30" Type="http://schemas.openxmlformats.org/officeDocument/2006/relationships/revisionLog" Target="revisionLog11111.xml"/><Relationship Id="rId35" Type="http://schemas.openxmlformats.org/officeDocument/2006/relationships/revisionLog" Target="revisionLog161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56" Type="http://schemas.openxmlformats.org/officeDocument/2006/relationships/revisionLog" Target="revisionLog1131.xml"/><Relationship Id="rId64" Type="http://schemas.openxmlformats.org/officeDocument/2006/relationships/revisionLog" Target="revisionLog114.xml"/><Relationship Id="rId69" Type="http://schemas.openxmlformats.org/officeDocument/2006/relationships/revisionLog" Target="revisionLog24.xml"/><Relationship Id="rId77" Type="http://schemas.openxmlformats.org/officeDocument/2006/relationships/revisionLog" Target="revisionLog32.xml"/><Relationship Id="rId51" Type="http://schemas.openxmlformats.org/officeDocument/2006/relationships/revisionLog" Target="revisionLog122.xml"/><Relationship Id="rId72" Type="http://schemas.openxmlformats.org/officeDocument/2006/relationships/revisionLog" Target="revisionLog27.xml"/><Relationship Id="rId25" Type="http://schemas.openxmlformats.org/officeDocument/2006/relationships/revisionLog" Target="revisionLog6.xml"/><Relationship Id="rId33" Type="http://schemas.openxmlformats.org/officeDocument/2006/relationships/revisionLog" Target="revisionLog14.xml"/><Relationship Id="rId38" Type="http://schemas.openxmlformats.org/officeDocument/2006/relationships/revisionLog" Target="revisionLog111.xml"/><Relationship Id="rId46" Type="http://schemas.openxmlformats.org/officeDocument/2006/relationships/revisionLog" Target="revisionLog131.xml"/><Relationship Id="rId59" Type="http://schemas.openxmlformats.org/officeDocument/2006/relationships/revisionLog" Target="revisionLog16.xml"/><Relationship Id="rId67" Type="http://schemas.openxmlformats.org/officeDocument/2006/relationships/revisionLog" Target="revisionLog2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361903B-48D8-4975-907F-4B32F4304CF0}" diskRevisions="1" revisionId="488" version="79">
  <header guid="{81209526-F239-4502-93EB-762610B16FA0}" dateTime="2021-11-30T09:15:46" maxSheetId="4" userName="Дементьева Елена Александровна" r:id="rId19" minRId="55" maxRId="56">
    <sheetIdMap count="3">
      <sheetId val="1"/>
      <sheetId val="2"/>
      <sheetId val="3"/>
    </sheetIdMap>
  </header>
  <header guid="{CC100837-FF2E-46A8-BBDA-564D6D40107E}" dateTime="2021-11-30T11:27:40" maxSheetId="4" userName="Дементьева Елена Александровна" r:id="rId20" minRId="62" maxRId="146">
    <sheetIdMap count="3">
      <sheetId val="1"/>
      <sheetId val="2"/>
      <sheetId val="3"/>
    </sheetIdMap>
  </header>
  <header guid="{1EBAE610-7535-458C-A3C9-DCD807B82346}" dateTime="2021-11-30T11:36:22" maxSheetId="4" userName="Дементьева Елена Александровна" r:id="rId21" minRId="147" maxRId="175">
    <sheetIdMap count="3">
      <sheetId val="1"/>
      <sheetId val="2"/>
      <sheetId val="3"/>
    </sheetIdMap>
  </header>
  <header guid="{7DFE47C8-75D2-4062-8AC5-62DAA1B1184E}" dateTime="2021-11-30T11:36:59" maxSheetId="4" userName="Дементьева Елена Александровна" r:id="rId22">
    <sheetIdMap count="3">
      <sheetId val="1"/>
      <sheetId val="2"/>
      <sheetId val="3"/>
    </sheetIdMap>
  </header>
  <header guid="{8B674977-11E6-4AEF-9105-CFB5B5519EA5}" dateTime="2021-11-30T11:57:28" maxSheetId="4" userName="Дементьева Елена Александровна" r:id="rId23" minRId="181" maxRId="196">
    <sheetIdMap count="3">
      <sheetId val="1"/>
      <sheetId val="2"/>
      <sheetId val="3"/>
    </sheetIdMap>
  </header>
  <header guid="{E86F139F-5153-4D1E-B1D0-67A7F52460BC}" dateTime="2021-11-30T14:22:59" maxSheetId="4" userName="Дементьева Елена Александровна" r:id="rId24" minRId="197" maxRId="201">
    <sheetIdMap count="3">
      <sheetId val="1"/>
      <sheetId val="2"/>
      <sheetId val="3"/>
    </sheetIdMap>
  </header>
  <header guid="{5886F50D-9A14-419E-BA63-D85836B55BA4}" dateTime="2021-11-30T14:27:57" maxSheetId="4" userName="Дементьева Елена Александровна" r:id="rId25" minRId="202" maxRId="206">
    <sheetIdMap count="3">
      <sheetId val="1"/>
      <sheetId val="2"/>
      <sheetId val="3"/>
    </sheetIdMap>
  </header>
  <header guid="{B8F8BA88-2FA3-4F4B-A365-24FD1F2FD9C9}" dateTime="2021-11-30T14:31:17" maxSheetId="4" userName="Дементьева Елена Александровна" r:id="rId26" minRId="207" maxRId="211">
    <sheetIdMap count="3">
      <sheetId val="1"/>
      <sheetId val="2"/>
      <sheetId val="3"/>
    </sheetIdMap>
  </header>
  <header guid="{AADB2412-06F4-4E1F-BFC8-75323A579ED8}" dateTime="2021-11-30T14:48:04" maxSheetId="4" userName="Дементьева Елена Александровна" r:id="rId27" minRId="212" maxRId="233">
    <sheetIdMap count="3">
      <sheetId val="1"/>
      <sheetId val="2"/>
      <sheetId val="3"/>
    </sheetIdMap>
  </header>
  <header guid="{966C6056-A0D3-4CB4-80D0-0011E7604FED}" dateTime="2021-11-30T14:55:11" maxSheetId="4" userName="Дементьева Елена Александровна" r:id="rId28" minRId="234" maxRId="241">
    <sheetIdMap count="3">
      <sheetId val="1"/>
      <sheetId val="2"/>
      <sheetId val="3"/>
    </sheetIdMap>
  </header>
  <header guid="{EA0AD836-10C7-4001-A3E2-B37ACA3D0E07}" dateTime="2021-11-30T15:28:06" maxSheetId="4" userName="Дементьева Елена Александровна" r:id="rId29" minRId="242" maxRId="243">
    <sheetIdMap count="3">
      <sheetId val="1"/>
      <sheetId val="2"/>
      <sheetId val="3"/>
    </sheetIdMap>
  </header>
  <header guid="{82FD9895-73B9-4815-9F6C-0EA1B58E33BA}" dateTime="2021-11-30T15:28:25" maxSheetId="4" userName="Дементьева Елена Александровна" r:id="rId30" minRId="249">
    <sheetIdMap count="3">
      <sheetId val="1"/>
      <sheetId val="2"/>
      <sheetId val="3"/>
    </sheetIdMap>
  </header>
  <header guid="{4209E806-FF35-49E0-84F5-5EB84A6AAECA}" dateTime="2021-11-30T15:38:41" maxSheetId="4" userName="Дементьева Елена Александровна" r:id="rId31" minRId="250" maxRId="251">
    <sheetIdMap count="3">
      <sheetId val="1"/>
      <sheetId val="2"/>
      <sheetId val="3"/>
    </sheetIdMap>
  </header>
  <header guid="{AD5F37DB-9EE3-4AB3-9969-8D5A387ED21F}" dateTime="2021-12-01T11:09:16" maxSheetId="4" userName="Дементьева Елена Александровна" r:id="rId32" minRId="257" maxRId="274">
    <sheetIdMap count="3">
      <sheetId val="1"/>
      <sheetId val="2"/>
      <sheetId val="3"/>
    </sheetIdMap>
  </header>
  <header guid="{64938649-1068-4F7D-A16C-C909A0D90571}" dateTime="2021-12-01T11:21:04" maxSheetId="4" userName="Ефанина Светлана Валентиновна" r:id="rId33" minRId="280" maxRId="281">
    <sheetIdMap count="3">
      <sheetId val="1"/>
      <sheetId val="2"/>
      <sheetId val="3"/>
    </sheetIdMap>
  </header>
  <header guid="{98C143EA-B54D-4B64-9F2A-6866299E833C}" dateTime="2021-12-01T11:21:45" maxSheetId="4" userName="Ефанина Светлана Валентиновна" r:id="rId34" minRId="284" maxRId="285">
    <sheetIdMap count="3">
      <sheetId val="1"/>
      <sheetId val="2"/>
      <sheetId val="3"/>
    </sheetIdMap>
  </header>
  <header guid="{1B0251C9-34AB-443F-9710-590BF0C0C744}" dateTime="2021-12-01T11:22:39" maxSheetId="4" userName="nadegda" r:id="rId35" minRId="286">
    <sheetIdMap count="3">
      <sheetId val="1"/>
      <sheetId val="2"/>
      <sheetId val="3"/>
    </sheetIdMap>
  </header>
  <header guid="{36F10E7B-9874-4C70-A99E-4B417149D9A3}" dateTime="2021-12-01T11:26:16" maxSheetId="4" userName="panova" r:id="rId36" minRId="292">
    <sheetIdMap count="3">
      <sheetId val="1"/>
      <sheetId val="2"/>
      <sheetId val="3"/>
    </sheetIdMap>
  </header>
  <header guid="{06C989C8-0360-4EB7-B69A-29417CB77B22}" dateTime="2021-12-01T11:33:17" maxSheetId="4" userName="panova" r:id="rId37" minRId="298">
    <sheetIdMap count="3">
      <sheetId val="1"/>
      <sheetId val="2"/>
      <sheetId val="3"/>
    </sheetIdMap>
  </header>
  <header guid="{ADA30A44-4527-43AD-8303-3CF1F9549D01}" dateTime="2021-12-01T11:42:13" maxSheetId="4" userName="Чурашова Марина Геннадьевна" r:id="rId38" minRId="304" maxRId="305">
    <sheetIdMap count="3">
      <sheetId val="1"/>
      <sheetId val="2"/>
      <sheetId val="3"/>
    </sheetIdMap>
  </header>
  <header guid="{A0E415A3-ADB8-4C02-8FB7-2E1588FC0F2B}" dateTime="2021-12-01T11:43:36" maxSheetId="4" userName="Чурашова Марина Геннадьевна" r:id="rId39">
    <sheetIdMap count="3">
      <sheetId val="1"/>
      <sheetId val="2"/>
      <sheetId val="3"/>
    </sheetIdMap>
  </header>
  <header guid="{72A2D6B9-238C-4DEC-B619-942E059F4641}" dateTime="2021-12-01T11:51:01" maxSheetId="4" userName="Дементьева Елена Александровна" r:id="rId40" minRId="310">
    <sheetIdMap count="3">
      <sheetId val="1"/>
      <sheetId val="2"/>
      <sheetId val="3"/>
    </sheetIdMap>
  </header>
  <header guid="{543A84E2-8618-4FD5-8EEB-8B6498C75703}" dateTime="2021-12-01T11:52:46" maxSheetId="4" userName="Ефанина Светлана Валентиновна" r:id="rId41" minRId="316" maxRId="317">
    <sheetIdMap count="3">
      <sheetId val="1"/>
      <sheetId val="2"/>
      <sheetId val="3"/>
    </sheetIdMap>
  </header>
  <header guid="{36381FDB-E9F2-48BB-B7E1-491C89AABBFD}" dateTime="2021-12-01T11:54:52" maxSheetId="4" userName="panova" r:id="rId42" minRId="320">
    <sheetIdMap count="3">
      <sheetId val="1"/>
      <sheetId val="2"/>
      <sheetId val="3"/>
    </sheetIdMap>
  </header>
  <header guid="{28186E24-224F-4FAE-9017-02AD5940CAF1}" dateTime="2021-12-01T11:55:31" maxSheetId="4" userName="Чурашова Марина Геннадьевна" r:id="rId43" minRId="326" maxRId="327">
    <sheetIdMap count="3">
      <sheetId val="1"/>
      <sheetId val="2"/>
      <sheetId val="3"/>
    </sheetIdMap>
  </header>
  <header guid="{DA749B22-6ECC-4DD7-9247-86FC1D1D20FF}" dateTime="2021-12-01T11:55:35" maxSheetId="4" userName="panova" r:id="rId44" minRId="330">
    <sheetIdMap count="3">
      <sheetId val="1"/>
      <sheetId val="2"/>
      <sheetId val="3"/>
    </sheetIdMap>
  </header>
  <header guid="{A1A19B40-9D45-4D41-9DB9-D4CFD901F6F3}" dateTime="2021-12-01T11:55:47" maxSheetId="4" userName="panova" r:id="rId45">
    <sheetIdMap count="3">
      <sheetId val="1"/>
      <sheetId val="2"/>
      <sheetId val="3"/>
    </sheetIdMap>
  </header>
  <header guid="{26B3AC88-711D-4831-BF45-325ED0F35545}" dateTime="2021-12-01T11:55:49" maxSheetId="4" userName="nadegda" r:id="rId46">
    <sheetIdMap count="3">
      <sheetId val="1"/>
      <sheetId val="2"/>
      <sheetId val="3"/>
    </sheetIdMap>
  </header>
  <header guid="{ED6AEE7A-A3DB-4F97-806F-514A9418725C}" dateTime="2021-12-01T11:55:52" maxSheetId="4" userName="Игнатьева Вера Юрьевна" r:id="rId47" minRId="346">
    <sheetIdMap count="3">
      <sheetId val="1"/>
      <sheetId val="2"/>
      <sheetId val="3"/>
    </sheetIdMap>
  </header>
  <header guid="{06A350B1-2190-478D-AE10-F9E973CE9A77}" dateTime="2021-12-01T11:56:02" maxSheetId="4" userName="nadegda" r:id="rId48">
    <sheetIdMap count="3">
      <sheetId val="1"/>
      <sheetId val="2"/>
      <sheetId val="3"/>
    </sheetIdMap>
  </header>
  <header guid="{03CB2ADA-BC93-418B-9502-EA18065338EF}" dateTime="2021-12-01T11:56:15" maxSheetId="4" userName="panova" r:id="rId49">
    <sheetIdMap count="3">
      <sheetId val="1"/>
      <sheetId val="2"/>
      <sheetId val="3"/>
    </sheetIdMap>
  </header>
  <header guid="{AF88528B-4523-4DCD-B3B9-433B85421BFB}" dateTime="2021-12-01T11:56:31" maxSheetId="4" userName="Игнатьева Вера Юрьевна" r:id="rId50" minRId="359">
    <sheetIdMap count="3">
      <sheetId val="1"/>
      <sheetId val="2"/>
      <sheetId val="3"/>
    </sheetIdMap>
  </header>
  <header guid="{1092C8D5-43AE-4F24-869C-B86BD98C3219}" dateTime="2021-12-01T11:56:31" maxSheetId="4" userName="panova" r:id="rId51">
    <sheetIdMap count="3">
      <sheetId val="1"/>
      <sheetId val="2"/>
      <sheetId val="3"/>
    </sheetIdMap>
  </header>
  <header guid="{C548AB8B-902C-4698-ADAF-5F1F153F468D}" dateTime="2021-12-01T11:56:33" maxSheetId="4" userName="nadegda" r:id="rId52">
    <sheetIdMap count="3">
      <sheetId val="1"/>
      <sheetId val="2"/>
      <sheetId val="3"/>
    </sheetIdMap>
  </header>
  <header guid="{FFFEE71D-387B-44DC-823D-989A89269CCE}" dateTime="2021-12-01T11:56:53" maxSheetId="4" userName="litvinova" r:id="rId53" minRId="370" maxRId="371">
    <sheetIdMap count="3">
      <sheetId val="1"/>
      <sheetId val="2"/>
      <sheetId val="3"/>
    </sheetIdMap>
  </header>
  <header guid="{F9C9BE4F-EB6E-4CDA-9547-026B467014B9}" dateTime="2021-12-01T11:56:56" maxSheetId="4" userName="nadegda" r:id="rId54">
    <sheetIdMap count="3">
      <sheetId val="1"/>
      <sheetId val="2"/>
      <sheetId val="3"/>
    </sheetIdMap>
  </header>
  <header guid="{B483E26A-0BE4-4D60-A2E7-4B982E62554D}" dateTime="2021-12-01T11:56:59" maxSheetId="4" userName="panova" r:id="rId55">
    <sheetIdMap count="3">
      <sheetId val="1"/>
      <sheetId val="2"/>
      <sheetId val="3"/>
    </sheetIdMap>
  </header>
  <header guid="{00774A50-45F2-4F77-8ECB-681F3D939BDF}" dateTime="2021-12-01T11:57:08" maxSheetId="4" userName="litvinova" r:id="rId56" minRId="384">
    <sheetIdMap count="3">
      <sheetId val="1"/>
      <sheetId val="2"/>
      <sheetId val="3"/>
    </sheetIdMap>
  </header>
  <header guid="{97CB2AF4-C2B8-40ED-A23E-FCE2EA504BEE}" dateTime="2021-12-01T11:57:25" maxSheetId="4" userName="panova" r:id="rId57">
    <sheetIdMap count="3">
      <sheetId val="1"/>
      <sheetId val="2"/>
      <sheetId val="3"/>
    </sheetIdMap>
  </header>
  <header guid="{FDC444F2-2A87-4AEF-81EB-C3E2B1538F3F}" dateTime="2021-12-01T11:57:27" maxSheetId="4" userName="nadegda" r:id="rId58">
    <sheetIdMap count="3">
      <sheetId val="1"/>
      <sheetId val="2"/>
      <sheetId val="3"/>
    </sheetIdMap>
  </header>
  <header guid="{07850C9E-844A-44C5-BB7D-57E3D0381EE1}" dateTime="2021-12-01T11:58:30" maxSheetId="4" userName="litvinova" r:id="rId59" minRId="395" maxRId="396">
    <sheetIdMap count="3">
      <sheetId val="1"/>
      <sheetId val="2"/>
      <sheetId val="3"/>
    </sheetIdMap>
  </header>
  <header guid="{40BC822E-107F-4BDD-9412-82AF8CEDA294}" dateTime="2021-12-01T11:58:35" maxSheetId="4" userName="nadegda" r:id="rId60">
    <sheetIdMap count="3">
      <sheetId val="1"/>
      <sheetId val="2"/>
      <sheetId val="3"/>
    </sheetIdMap>
  </header>
  <header guid="{6AF056B4-4E3B-4C5B-8919-8213CEEE10BD}" dateTime="2021-12-01T12:02:01" maxSheetId="4" userName="panova" r:id="rId61">
    <sheetIdMap count="3">
      <sheetId val="1"/>
      <sheetId val="2"/>
      <sheetId val="3"/>
    </sheetIdMap>
  </header>
  <header guid="{413C7772-C270-4BEC-A667-1EA1937B89F8}" dateTime="2021-12-01T12:03:03" maxSheetId="4" userName="Чурашова Марина Геннадьевна" r:id="rId62">
    <sheetIdMap count="3">
      <sheetId val="1"/>
      <sheetId val="2"/>
      <sheetId val="3"/>
    </sheetIdMap>
  </header>
  <header guid="{B1C79F99-B10E-4FEE-981D-94F0058946A1}" dateTime="2021-12-01T12:08:56" maxSheetId="4" userName="Дементьева Елена Александровна" r:id="rId63" minRId="409" maxRId="412">
    <sheetIdMap count="3">
      <sheetId val="1"/>
      <sheetId val="2"/>
      <sheetId val="3"/>
    </sheetIdMap>
  </header>
  <header guid="{AC482956-B18B-4AE6-B53C-C614862C752D}" dateTime="2021-12-01T12:11:01" maxSheetId="4" userName="Чурашова Марина Геннадьевна" r:id="rId64">
    <sheetIdMap count="3">
      <sheetId val="1"/>
      <sheetId val="2"/>
      <sheetId val="3"/>
    </sheetIdMap>
  </header>
  <header guid="{0ECD4EDA-EFCC-45F4-A4C4-54FDE25BB3E6}" dateTime="2021-12-01T12:12:09" maxSheetId="4" userName="Чурашова Марина Геннадьевна" r:id="rId65">
    <sheetIdMap count="3">
      <sheetId val="1"/>
      <sheetId val="2"/>
      <sheetId val="3"/>
    </sheetIdMap>
  </header>
  <header guid="{B0715E63-D426-49BF-BFCC-D19FE917F248}" dateTime="2021-12-01T12:12:24" maxSheetId="4" userName="Чурашова Марина Геннадьевна" r:id="rId66">
    <sheetIdMap count="3">
      <sheetId val="1"/>
      <sheetId val="2"/>
      <sheetId val="3"/>
    </sheetIdMap>
  </header>
  <header guid="{F1B33676-827E-4C32-8BCB-9D6FC852985E}" dateTime="2021-12-01T12:14:09" maxSheetId="4" userName="Дементьева Елена Александровна" r:id="rId67">
    <sheetIdMap count="3">
      <sheetId val="1"/>
      <sheetId val="2"/>
      <sheetId val="3"/>
    </sheetIdMap>
  </header>
  <header guid="{A8199057-AA09-467C-ABAE-E4786399C7BB}" dateTime="2021-12-01T12:56:13" maxSheetId="4" userName="Чурашова Марина Геннадьевна" r:id="rId68">
    <sheetIdMap count="3">
      <sheetId val="1"/>
      <sheetId val="2"/>
      <sheetId val="3"/>
    </sheetIdMap>
  </header>
  <header guid="{F1AD3472-E6AA-460E-A3DC-679B4B3B7F78}" dateTime="2021-12-01T13:47:08" maxSheetId="4" userName="Дементьева Елена Александровна" r:id="rId69" minRId="432">
    <sheetIdMap count="3">
      <sheetId val="1"/>
      <sheetId val="2"/>
      <sheetId val="3"/>
    </sheetIdMap>
  </header>
  <header guid="{26129E16-DAAF-4418-ACDD-76AAD60C05E8}" dateTime="2021-12-01T13:47:56" maxSheetId="4" userName="Дементьева Елена Александровна" r:id="rId70" minRId="439" maxRId="441">
    <sheetIdMap count="3">
      <sheetId val="1"/>
      <sheetId val="2"/>
      <sheetId val="3"/>
    </sheetIdMap>
  </header>
  <header guid="{EDAD27EA-44F5-433F-8FF9-F04A80CD0115}" dateTime="2021-12-01T13:48:14" maxSheetId="4" userName="Дементьева Елена Александровна" r:id="rId71">
    <sheetIdMap count="3">
      <sheetId val="1"/>
      <sheetId val="2"/>
      <sheetId val="3"/>
    </sheetIdMap>
  </header>
  <header guid="{B34E30FC-2D10-4FB5-9367-8352F712A805}" dateTime="2021-12-01T15:05:33" maxSheetId="4" userName="Дементьева Елена Александровна" r:id="rId72" minRId="442" maxRId="446">
    <sheetIdMap count="3">
      <sheetId val="1"/>
      <sheetId val="2"/>
      <sheetId val="3"/>
    </sheetIdMap>
  </header>
  <header guid="{6A0FC7CF-AA52-404D-BE23-28193FF14C4C}" dateTime="2021-12-01T15:05:40" maxSheetId="4" userName="Дементьева Елена Александровна" r:id="rId73" minRId="453">
    <sheetIdMap count="3">
      <sheetId val="1"/>
      <sheetId val="2"/>
      <sheetId val="3"/>
    </sheetIdMap>
  </header>
  <header guid="{9EC6DC75-F2C8-4769-90FF-EFFADA512EA8}" dateTime="2021-12-01T15:06:45" maxSheetId="4" userName="Дементьева Елена Александровна" r:id="rId74" minRId="454" maxRId="458">
    <sheetIdMap count="3">
      <sheetId val="1"/>
      <sheetId val="2"/>
      <sheetId val="3"/>
    </sheetIdMap>
  </header>
  <header guid="{FB3F6751-F89C-4BBC-9FFE-760EF76795E3}" dateTime="2021-12-01T18:27:18" maxSheetId="4" userName="Дементьева Елена Александровна" r:id="rId75">
    <sheetIdMap count="3">
      <sheetId val="1"/>
      <sheetId val="2"/>
      <sheetId val="3"/>
    </sheetIdMap>
  </header>
  <header guid="{9E4ED8D2-1849-41D0-B3D3-7CB7189DD869}" dateTime="2021-12-01T18:27:37" maxSheetId="4" userName="Дементьева Елена Александровна" r:id="rId76">
    <sheetIdMap count="3">
      <sheetId val="1"/>
      <sheetId val="2"/>
      <sheetId val="3"/>
    </sheetIdMap>
  </header>
  <header guid="{258B723F-ED09-4CB4-AD0B-6DFD490B7545}" dateTime="2021-12-01T18:27:53" maxSheetId="4" userName="Дементьева Елена Александровна" r:id="rId77">
    <sheetIdMap count="3">
      <sheetId val="1"/>
      <sheetId val="2"/>
      <sheetId val="3"/>
    </sheetIdMap>
  </header>
  <header guid="{623E4CAB-E3CC-422E-9A94-01A871EC4774}" dateTime="2021-12-01T18:28:02" maxSheetId="4" userName="Дементьева Елена Александровна" r:id="rId78">
    <sheetIdMap count="3">
      <sheetId val="1"/>
      <sheetId val="2"/>
      <sheetId val="3"/>
    </sheetIdMap>
  </header>
  <header guid="{C361903B-48D8-4975-907F-4B32F4304CF0}" dateTime="2021-12-02T14:25:04" maxSheetId="4" userName="Архипова Елена Иннакентьевна" r:id="rId79" minRId="483" maxRId="48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" sId="2" numFmtId="4">
    <oc r="F13">
      <v>4</v>
    </oc>
    <nc r="F13">
      <f>4+6277</f>
    </nc>
  </rcc>
  <rcc rId="243" sId="2" numFmtId="4">
    <nc r="F26">
      <v>26424</v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326" sId="2">
    <oc r="F13">
      <f>4+6277</f>
    </oc>
    <nc r="F13">
      <f>4+6277+1471</f>
    </nc>
  </rcc>
  <rcc rId="327" sId="3" numFmtId="4">
    <oc r="F13">
      <v>4</v>
    </oc>
    <nc r="F13">
      <f>4+1471</f>
    </nc>
  </rcc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304" sId="1">
    <nc r="N10">
      <v>196911</v>
    </nc>
  </rcc>
  <rcc rId="305" sId="1">
    <nc r="N16">
      <v>85452</v>
    </nc>
  </rcc>
  <rcft rId="298" sheetId="1"/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" sId="1" numFmtId="4">
    <oc r="D10">
      <v>479893</v>
    </oc>
    <nc r="D10"/>
  </rcc>
  <rcc rId="63" sId="1" numFmtId="4">
    <oc r="D11">
      <v>1213</v>
    </oc>
    <nc r="D11"/>
  </rcc>
  <rcc rId="64" sId="1" numFmtId="4">
    <oc r="D12">
      <v>700000</v>
    </oc>
    <nc r="D12"/>
  </rcc>
  <rcc rId="65" sId="1" numFmtId="4">
    <oc r="D14">
      <v>10531</v>
    </oc>
    <nc r="D14"/>
  </rcc>
  <rcc rId="66" sId="1" numFmtId="4">
    <oc r="D15">
      <v>21284</v>
    </oc>
    <nc r="D15"/>
  </rcc>
  <rcc rId="67" sId="1">
    <oc r="D16">
      <f>852283</f>
    </oc>
    <nc r="D16"/>
  </rcc>
  <rcc rId="68" sId="1" numFmtId="4">
    <oc r="D18">
      <v>38251</v>
    </oc>
    <nc r="D18"/>
  </rcc>
  <rcc rId="69" sId="1" numFmtId="4">
    <oc r="D20">
      <v>122729</v>
    </oc>
    <nc r="D20"/>
  </rcc>
  <rcc rId="70" sId="1" numFmtId="4">
    <oc r="F7">
      <v>28819</v>
    </oc>
    <nc r="F7"/>
  </rcc>
  <rcc rId="71" sId="1" numFmtId="4">
    <oc r="G8">
      <v>59978</v>
    </oc>
    <nc r="G8"/>
  </rcc>
  <rcc rId="72" sId="1" numFmtId="4">
    <oc r="F9">
      <v>-5186</v>
    </oc>
    <nc r="F9"/>
  </rcc>
  <rcc rId="73" sId="1" numFmtId="4">
    <oc r="F10">
      <v>672</v>
    </oc>
    <nc r="F10"/>
  </rcc>
  <rcc rId="74" sId="1" numFmtId="4">
    <oc r="G10">
      <v>13115</v>
    </oc>
    <nc r="G10"/>
  </rcc>
  <rcc rId="75" sId="1" numFmtId="4">
    <oc r="F11">
      <v>753</v>
    </oc>
    <nc r="F11"/>
  </rcc>
  <rcc rId="76" sId="1" numFmtId="4">
    <oc r="F12">
      <v>-6217</v>
    </oc>
    <nc r="F12"/>
  </rcc>
  <rcc rId="77" sId="1" numFmtId="4">
    <oc r="F13">
      <v>439</v>
    </oc>
    <nc r="F13"/>
  </rcc>
  <rcc rId="78" sId="1" numFmtId="4">
    <oc r="F14">
      <v>-6477</v>
    </oc>
    <nc r="F14"/>
  </rcc>
  <rcc rId="79" sId="1" numFmtId="4">
    <oc r="F15">
      <v>29241</v>
    </oc>
    <nc r="F15"/>
  </rcc>
  <rcc rId="80" sId="1" numFmtId="4">
    <oc r="G15">
      <v>29936</v>
    </oc>
    <nc r="G15"/>
  </rcc>
  <rcc rId="81" sId="1" numFmtId="4">
    <oc r="F16">
      <v>10811</v>
    </oc>
    <nc r="F16"/>
  </rcc>
  <rcc rId="82" sId="1">
    <oc r="G16">
      <f>154382-143098</f>
    </oc>
    <nc r="G16"/>
  </rcc>
  <rcc rId="83" sId="1" numFmtId="4">
    <oc r="G17">
      <v>24218</v>
    </oc>
    <nc r="G17"/>
  </rcc>
  <rcc rId="84" sId="1" numFmtId="4">
    <oc r="F18">
      <v>6945</v>
    </oc>
    <nc r="F18"/>
  </rcc>
  <rcc rId="85" sId="1">
    <oc r="F20">
      <f>49000+3802+304-2446-3567-25047</f>
    </oc>
    <nc r="F20"/>
  </rcc>
  <rcc rId="86" sId="1">
    <oc r="G20">
      <f>2679+171</f>
    </oc>
    <nc r="G20"/>
  </rcc>
  <rcc rId="87" sId="1" numFmtId="4">
    <oc r="F21">
      <v>8544</v>
    </oc>
    <nc r="F21"/>
  </rcc>
  <rcc rId="88" sId="1" numFmtId="4">
    <oc r="G21">
      <v>469</v>
    </oc>
    <nc r="G21"/>
  </rcc>
  <rcc rId="89" sId="1" numFmtId="4">
    <oc r="F22">
      <v>-104</v>
    </oc>
    <nc r="F22"/>
  </rcc>
  <rcc rId="90" sId="1" numFmtId="4">
    <oc r="G22">
      <v>4381</v>
    </oc>
    <nc r="G22"/>
  </rcc>
  <rcc rId="91" sId="1" numFmtId="4">
    <oc r="C7">
      <v>93619</v>
    </oc>
    <nc r="C7">
      <v>126606</v>
    </nc>
  </rcc>
  <rcc rId="92" sId="1" numFmtId="4">
    <oc r="C8">
      <v>568924</v>
    </oc>
    <nc r="C8">
      <v>604413</v>
    </nc>
  </rcc>
  <rcc rId="93" sId="1" numFmtId="4">
    <oc r="C9">
      <f>626254+16186</f>
    </oc>
    <nc r="C9">
      <v>748717</v>
    </nc>
  </rcc>
  <rcc rId="94" sId="1" numFmtId="4">
    <oc r="C10">
      <v>159526</v>
    </oc>
    <nc r="C10">
      <v>160865</v>
    </nc>
  </rcc>
  <rcc rId="95" sId="1" numFmtId="4">
    <oc r="C11">
      <v>130139</v>
    </oc>
    <nc r="C11">
      <v>149138</v>
    </nc>
  </rcc>
  <rcc rId="96" sId="1" numFmtId="4">
    <oc r="C12">
      <v>941102</v>
    </oc>
    <nc r="C12">
      <v>1620937</v>
    </nc>
  </rcc>
  <rcc rId="97" sId="1" numFmtId="4">
    <oc r="C13">
      <v>26300</v>
    </oc>
    <nc r="C13">
      <v>27590</v>
    </nc>
  </rcc>
  <rcc rId="98" sId="1" numFmtId="4">
    <oc r="C14">
      <v>893584</v>
    </oc>
    <nc r="C14">
      <v>987559</v>
    </nc>
  </rcc>
  <rcc rId="99" sId="1" numFmtId="4">
    <oc r="C15">
      <f>2284966+3774</f>
    </oc>
    <nc r="C15">
      <v>2416812</v>
    </nc>
  </rcc>
  <rcc rId="100" sId="1" numFmtId="4">
    <oc r="C16">
      <v>127557</v>
    </oc>
    <nc r="C16">
      <v>583196</v>
    </nc>
  </rcc>
  <rcc rId="101" sId="1" numFmtId="4">
    <oc r="C17">
      <v>2036</v>
    </oc>
    <nc r="C17">
      <v>2119</v>
    </nc>
  </rcc>
  <rcc rId="102" sId="1" numFmtId="4">
    <oc r="C18">
      <v>590466</v>
    </oc>
    <nc r="C18">
      <v>645442</v>
    </nc>
  </rcc>
  <rcc rId="103" sId="1" numFmtId="4">
    <oc r="C20">
      <v>933405</v>
    </oc>
    <nc r="C20">
      <v>1005512</v>
    </nc>
  </rcc>
  <rcc rId="104" sId="1" numFmtId="4">
    <oc r="C21">
      <v>304569</v>
    </oc>
    <nc r="C21">
      <v>278974</v>
    </nc>
  </rcc>
  <rcc rId="105" sId="1" numFmtId="4">
    <oc r="C22">
      <f>198363-3774</f>
    </oc>
    <nc r="C22">
      <v>215159</v>
    </nc>
  </rcc>
  <rcc rId="106" sId="1" numFmtId="4">
    <oc r="C23">
      <v>16706</v>
    </oc>
    <nc r="C23">
      <v>19379</v>
    </nc>
  </rcc>
  <rcc rId="107" sId="1">
    <oc r="C27">
      <v>10141212</v>
    </oc>
    <nc r="C27"/>
  </rcc>
  <rcc rId="108" sId="2" numFmtId="4">
    <oc r="D11">
      <v>479893</v>
    </oc>
    <nc r="D11"/>
  </rcc>
  <rcc rId="109" sId="2" numFmtId="4">
    <oc r="D13">
      <v>700000</v>
    </oc>
    <nc r="D13"/>
  </rcc>
  <rcc rId="110" sId="2" numFmtId="4">
    <oc r="D15">
      <v>15857</v>
    </oc>
    <nc r="D15"/>
  </rcc>
  <rcc rId="111" sId="2" numFmtId="4">
    <oc r="D16">
      <v>26213</v>
    </oc>
    <nc r="D16"/>
  </rcc>
  <rcc rId="112" sId="2" numFmtId="4">
    <oc r="D17">
      <v>408139</v>
    </oc>
    <nc r="D17"/>
  </rcc>
  <rcc rId="113" sId="2" numFmtId="4">
    <oc r="D19">
      <v>19196</v>
    </oc>
    <nc r="D19"/>
  </rcc>
  <rcc rId="114" sId="2" numFmtId="4">
    <oc r="G11">
      <v>11808</v>
    </oc>
    <nc r="G11"/>
  </rcc>
  <rcc rId="115" sId="2" numFmtId="4">
    <oc r="F12">
      <v>453</v>
    </oc>
    <nc r="F12"/>
  </rcc>
  <rcc rId="116" sId="2" numFmtId="4">
    <oc r="F13">
      <v>4</v>
    </oc>
    <nc r="F13"/>
  </rcc>
  <rcc rId="117" sId="2" numFmtId="4">
    <oc r="F14">
      <v>39</v>
    </oc>
    <nc r="F14"/>
  </rcc>
  <rcc rId="118" sId="2">
    <oc r="F15">
      <f>1371-25486+18205+470</f>
    </oc>
    <nc r="F15"/>
  </rcc>
  <rcc rId="119" sId="2" numFmtId="4">
    <oc r="F16">
      <v>14241</v>
    </oc>
    <nc r="F16"/>
  </rcc>
  <rcc rId="120" sId="2">
    <oc r="F17">
      <f>7+3732</f>
    </oc>
    <nc r="F17"/>
  </rcc>
  <rcc rId="121" sId="2" numFmtId="4">
    <oc r="G17">
      <v>22951</v>
    </oc>
    <nc r="G17"/>
  </rcc>
  <rcc rId="122" sId="2" numFmtId="4">
    <oc r="F19">
      <v>1635</v>
    </oc>
    <nc r="F19"/>
  </rcc>
  <rcc rId="123" sId="2" numFmtId="4">
    <oc r="F22">
      <v>14</v>
    </oc>
    <nc r="F22"/>
  </rcc>
  <rcc rId="124" sId="2" numFmtId="4">
    <oc r="F23">
      <v>-1171</v>
    </oc>
    <nc r="F23"/>
  </rcc>
  <rcc rId="125" sId="2" numFmtId="4">
    <oc r="F26">
      <v>-13514</v>
    </oc>
    <nc r="F26"/>
  </rcc>
  <rfmt sheetId="2" sqref="C13" start="0" length="0">
    <dxf/>
  </rfmt>
  <rfmt sheetId="2" sqref="C21" start="0" length="0">
    <dxf/>
  </rfmt>
  <rcc rId="126" sId="2" numFmtId="4">
    <oc r="C8">
      <v>93588</v>
    </oc>
    <nc r="C8">
      <v>126606</v>
    </nc>
  </rcc>
  <rcc rId="127" sId="2" numFmtId="4">
    <oc r="C9">
      <v>568924</v>
    </oc>
    <nc r="C9">
      <v>604413</v>
    </nc>
  </rcc>
  <rcc rId="128" sId="2" numFmtId="4">
    <oc r="C11">
      <f>113330+45896</f>
    </oc>
    <nc r="C11">
      <v>160865</v>
    </nc>
  </rcc>
  <rcc rId="129" sId="2" numFmtId="4">
    <oc r="C18">
      <v>2036</v>
    </oc>
    <nc r="C18">
      <v>2119</v>
    </nc>
  </rcc>
  <rcc rId="130" sId="2" numFmtId="4">
    <oc r="C24">
      <v>16701</v>
    </oc>
    <nc r="C24">
      <v>19379</v>
    </nc>
  </rcc>
  <rcc rId="131" sId="2" numFmtId="4">
    <oc r="C10">
      <v>566407</v>
    </oc>
    <nc r="C10">
      <v>666225</v>
    </nc>
  </rcc>
  <rcc rId="132" sId="2" numFmtId="4">
    <oc r="C12">
      <v>128927</v>
    </oc>
    <nc r="C12">
      <v>145602</v>
    </nc>
  </rcc>
  <rcc rId="133" sId="2" numFmtId="4">
    <oc r="C13">
      <v>901065</v>
    </oc>
    <nc r="C13">
      <v>1712454</v>
    </nc>
  </rcc>
  <rcc rId="134" sId="2" numFmtId="4">
    <oc r="C14">
      <v>26280</v>
    </oc>
    <nc r="C14">
      <v>27590</v>
    </nc>
  </rcc>
  <rcc rId="135" sId="2" numFmtId="4">
    <oc r="C15">
      <v>841215</v>
    </oc>
    <nc r="C15">
      <v>986348</v>
    </nc>
  </rcc>
  <rcc rId="136" sId="2" numFmtId="4">
    <oc r="C16">
      <v>2228228</v>
    </oc>
    <nc r="C16">
      <v>2398427</v>
    </nc>
  </rcc>
  <rcc rId="137" sId="2" numFmtId="4">
    <oc r="C17">
      <v>122640</v>
    </oc>
    <nc r="C17">
      <v>183424</v>
    </nc>
  </rcc>
  <rcc rId="138" sId="2" numFmtId="4">
    <oc r="C19">
      <v>587999</v>
    </oc>
    <nc r="C19">
      <v>643938</v>
    </nc>
  </rcc>
  <rcc rId="139" sId="2" numFmtId="4">
    <oc r="C21">
      <v>890737</v>
    </oc>
    <nc r="C21">
      <v>1040404</v>
    </nc>
  </rcc>
  <rcc rId="140" sId="2" numFmtId="4">
    <oc r="C22">
      <v>225563</v>
    </oc>
    <nc r="C22">
      <v>278614</v>
    </nc>
  </rcc>
  <rcc rId="141" sId="2" numFmtId="4">
    <oc r="C23">
      <f>195058-3774</f>
    </oc>
    <nc r="C23">
      <v>204652</v>
    </nc>
  </rcc>
  <rcc rId="142" sId="2" numFmtId="4">
    <oc r="C26">
      <f>317938-8226</f>
    </oc>
    <nc r="C26">
      <v>258465</v>
    </nc>
  </rcc>
  <rcc rId="143" sId="2">
    <oc r="C29">
      <v>9511156</v>
    </oc>
    <nc r="C29"/>
  </rcc>
  <rsnm rId="144" sheetId="1" oldName="[Приложение № 2 к ПЗ (разбивка по ГРБС).xlsx]2021" newName="[Приложение № 2 к ПЗ (разбивка по ГРБС).xlsx]2022"/>
  <rsnm rId="145" sheetId="2" oldName="[Приложение № 2 к ПЗ (разбивка по ГРБС).xlsx]2022" newName="[Приложение № 2 к ПЗ (разбивка по ГРБС).xlsx]2023"/>
  <rsnm rId="146" sheetId="3" oldName="[Приложение № 2 к ПЗ (разбивка по ГРБС).xlsx]2023" newName="[Приложение № 2 к ПЗ (разбивка по ГРБС).xlsx]2024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9" sId="3" numFmtId="4">
    <nc r="F26">
      <v>39631</v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384" sId="3" numFmtId="4">
    <nc r="G11">
      <v>317294</v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320" sId="2">
    <nc r="G17">
      <f>116270-D17</f>
    </nc>
  </rcc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8" sId="1">
    <nc r="N16">
      <v>575542</v>
    </nc>
  </rcc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292" sId="1" numFmtId="4">
    <nc r="G16">
      <v>85452</v>
    </nc>
  </rcc>
  <rdn rId="0" localSheetId="1" customView="1" name="Z_0DEBB072_2231_41D2_BD03_5E92719D90C0_.wvu.PrintArea" hidden="1" oldHidden="1">
    <formula>'2022'!$A$1:$J$25</formula>
  </rdn>
  <rdn rId="0" localSheetId="2" customView="1" name="Z_0DEBB072_2231_41D2_BD03_5E92719D90C0_.wvu.PrintArea" hidden="1" oldHidden="1">
    <formula>'2023'!$A$1:$J$27</formula>
  </rdn>
  <rdn rId="0" localSheetId="2" customView="1" name="Z_0DEBB072_2231_41D2_BD03_5E92719D90C0_.wvu.Rows" hidden="1" oldHidden="1">
    <formula>'2023'!$1:$2</formula>
  </rdn>
  <rdn rId="0" localSheetId="3" customView="1" name="Z_0DEBB072_2231_41D2_BD03_5E92719D90C0_.wvu.PrintArea" hidden="1" oldHidden="1">
    <formula>'2024'!$A$1:$J$27</formula>
  </rdn>
  <rdn rId="0" localSheetId="3" customView="1" name="Z_0DEBB072_2231_41D2_BD03_5E92719D90C0_.wvu.Rows" hidden="1" oldHidden="1">
    <formula>'2024'!$1:$2</formula>
  </rdn>
  <rcv guid="{0DEBB072-2231-41D2-BD03-5E92719D90C0}" action="add"/>
</revisions>
</file>

<file path=xl/revisions/revisionLog12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0" sId="1">
    <oc r="F9">
      <f>-42373-18571-25208-42513-65959-11647</f>
    </oc>
    <nc r="F9">
      <f>-42373-18571-25208-42513-65959-11647-533</f>
    </nc>
  </rcc>
  <rcc rId="251" sId="1">
    <oc r="F21">
      <f>8525+65959</f>
    </oc>
    <nc r="F21">
      <f>8525+65959+533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" sId="1" numFmtId="4">
    <nc r="G8">
      <v>60509</v>
    </nc>
  </rcc>
  <rcc rId="258" sId="1" numFmtId="4">
    <nc r="G21">
      <v>725</v>
    </nc>
  </rcc>
  <rcc rId="259" sId="1" numFmtId="4">
    <nc r="G22">
      <v>7692</v>
    </nc>
  </rcc>
  <rcc rId="260" sId="1" numFmtId="4">
    <nc r="G12">
      <v>43500</v>
    </nc>
  </rcc>
  <rcc rId="261" sId="1" numFmtId="4">
    <nc r="G20">
      <v>3418</v>
    </nc>
  </rcc>
  <rcc rId="262" sId="1" numFmtId="4">
    <nc r="G10">
      <v>124553</v>
    </nc>
  </rcc>
  <rcc rId="263" sId="1" numFmtId="4">
    <nc r="G15">
      <v>33519</v>
    </nc>
  </rcc>
  <rcc rId="264" sId="1" numFmtId="4">
    <nc r="G17">
      <v>24077</v>
    </nc>
  </rcc>
  <rfmt sheetId="1" sqref="M7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5" sId="1" odxf="1" dxf="1" numFmtId="4">
    <nc r="M8">
      <v>60509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9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6" sId="1" odxf="1" dxf="1" numFmtId="4">
    <nc r="M10">
      <v>124553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1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7" sId="1" odxf="1" dxf="1" numFmtId="4">
    <nc r="M12">
      <v>43500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3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14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8" sId="1" odxf="1" dxf="1" numFmtId="4">
    <nc r="M15">
      <v>33519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6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9" sId="1" odxf="1" dxf="1" numFmtId="4">
    <nc r="M17">
      <v>24077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8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19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0" sId="1" odxf="1" dxf="1" numFmtId="4">
    <nc r="M20">
      <v>3418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1" sId="1" odxf="1" dxf="1" numFmtId="4">
    <nc r="M21">
      <v>725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2" sId="1" odxf="1" dxf="1" numFmtId="4">
    <nc r="M22">
      <v>7692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23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24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3" sId="1">
    <nc r="M6" t="inlineStr">
      <is>
        <t>субвенции</t>
      </is>
    </nc>
  </rcc>
  <rfmt sheetId="1" sqref="M25" start="0" length="0">
    <dxf>
      <font>
        <b/>
        <sz val="12"/>
        <name val="Times New Roman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4" sId="1">
    <nc r="M25">
      <f>SUM(M7:M24)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" sId="1">
    <nc r="N6" t="inlineStr">
      <is>
        <t>субсидии</t>
      </is>
    </nc>
  </rcc>
  <rfmt sheetId="1" sqref="N7" start="0" length="0">
    <dxf>
      <border>
        <top style="thin">
          <color indexed="64"/>
        </top>
      </border>
    </dxf>
  </rfmt>
  <rfmt sheetId="1" sqref="N7:N25" start="0" length="0">
    <dxf>
      <border>
        <right style="thin">
          <color indexed="64"/>
        </right>
      </border>
    </dxf>
  </rfmt>
  <rfmt sheetId="1" sqref="N25" start="0" length="0">
    <dxf>
      <border>
        <bottom style="thin">
          <color indexed="64"/>
        </bottom>
      </border>
    </dxf>
  </rfmt>
  <rfmt sheetId="1" sqref="N7:N2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81" sId="1" odxf="1" dxf="1">
    <nc r="N25">
      <f>SUM(N7:N24)</f>
    </nc>
    <odxf>
      <font>
        <b val="0"/>
        <sz val="12"/>
        <name val="Times New Roman"/>
        <scheme val="none"/>
      </font>
      <numFmt numFmtId="0" formatCode="General"/>
      <alignment horizontal="general" vertical="bottom" readingOrder="0"/>
    </odxf>
    <ndxf>
      <font>
        <b/>
        <sz val="12"/>
        <name val="Times New Roman"/>
        <scheme val="none"/>
      </font>
      <numFmt numFmtId="3" formatCode="#,##0"/>
      <alignment horizontal="center" vertical="top" readingOrder="0"/>
    </ndxf>
  </rcc>
  <rcv guid="{5EDE98E9-D828-45A2-A55F-F6800D704801}" action="delete"/>
  <rdn rId="0" localSheetId="2" customView="1" name="Z_5EDE98E9_D828_45A2_A55F_F6800D704801_.wvu.Rows" hidden="1" oldHidden="1">
    <formula>'2023'!$1:$2</formula>
    <oldFormula>'2023'!$1:$2</oldFormula>
  </rdn>
  <rdn rId="0" localSheetId="3" customView="1" name="Z_5EDE98E9_D828_45A2_A55F_F6800D704801_.wvu.Rows" hidden="1" oldHidden="1">
    <formula>'2024'!$1:$2</formula>
    <oldFormula>'2024'!$1:$2</oldFormula>
  </rdn>
  <rcv guid="{5EDE98E9-D828-45A2-A55F-F6800D704801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" sId="1">
    <nc r="N20">
      <v>421397</v>
    </nc>
  </rcc>
  <rcc rId="285" sId="1" numFmtId="4">
    <oc r="G20">
      <v>3418</v>
    </oc>
    <nc r="G20">
      <f>3418+421397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cc rId="395" sId="2" numFmtId="4">
    <oc r="G11">
      <v>317640</v>
    </oc>
    <nc r="G11">
      <f>119343+1511+196786</f>
    </nc>
  </rcc>
  <rcc rId="396" sId="3" numFmtId="4">
    <oc r="G11">
      <v>317294</v>
    </oc>
    <nc r="G11">
      <f>119343+1511+196440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330" sId="2">
    <oc r="G17">
      <f>116270-D17</f>
    </oc>
    <nc r="G17">
      <f>116965-D17</f>
    </nc>
  </rcc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286" sId="1" numFmtId="4">
    <oc r="G10">
      <v>124553</v>
    </oc>
    <nc r="G10">
      <f>124553+196911</f>
    </nc>
  </rcc>
  <rdn rId="0" localSheetId="1" customView="1" name="Z_8F04A36D_E240_43FF_94CF_723EF9D8198B_.wvu.PrintArea" hidden="1" oldHidden="1">
    <formula>'2022'!$A$1:$J$25</formula>
  </rdn>
  <rdn rId="0" localSheetId="2" customView="1" name="Z_8F04A36D_E240_43FF_94CF_723EF9D8198B_.wvu.PrintArea" hidden="1" oldHidden="1">
    <formula>'2023'!$A$1:$J$27</formula>
  </rdn>
  <rdn rId="0" localSheetId="2" customView="1" name="Z_8F04A36D_E240_43FF_94CF_723EF9D8198B_.wvu.Rows" hidden="1" oldHidden="1">
    <formula>'2023'!$1:$2</formula>
  </rdn>
  <rdn rId="0" localSheetId="3" customView="1" name="Z_8F04A36D_E240_43FF_94CF_723EF9D8198B_.wvu.PrintArea" hidden="1" oldHidden="1">
    <formula>'2024'!$A$1:$J$27</formula>
  </rdn>
  <rdn rId="0" localSheetId="3" customView="1" name="Z_8F04A36D_E240_43FF_94CF_723EF9D8198B_.wvu.Rows" hidden="1" oldHidden="1">
    <formula>'2024'!$1:$2</formula>
  </rdn>
  <rcv guid="{8F04A36D-E240-43FF-94CF-723EF9D8198B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" sId="1">
    <oc r="D27">
      <f>C25+D25</f>
    </oc>
    <nc r="D27"/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370" sId="2">
    <oc r="J11">
      <f>D11+G11</f>
    </oc>
    <nc r="J11">
      <f>D11+G11</f>
    </nc>
  </rcc>
  <rcc rId="371" sId="2" numFmtId="4">
    <nc r="G11">
      <v>317640</v>
    </nc>
  </rcc>
  <rdn rId="0" localSheetId="2" customView="1" name="Z_64CF68F5_50F5_482A_AC37_46961673D8B9_.wvu.Rows" hidden="1" oldHidden="1">
    <formula>'2023'!$1:$2</formula>
  </rdn>
  <rdn rId="0" localSheetId="3" customView="1" name="Z_64CF68F5_50F5_482A_AC37_46961673D8B9_.wvu.Rows" hidden="1" oldHidden="1">
    <formula>'2024'!$1:$2</formula>
  </rdn>
  <rcv guid="{64CF68F5-50F5-482A-AC37-46961673D8B9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8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" sId="1">
    <oc r="G2" t="inlineStr">
      <is>
        <t>к пояснительной записке по проекту бюджета городского округа Тольятти на 2021 год и плановый период 2022 и 2023 годов</t>
      </is>
    </oc>
    <nc r="G2" t="inlineStr">
      <is>
        <t>к пояснительной записке по проекту бюджета городского округа Тольятти на 2022 год и плановый период 2023 и 2024 годов</t>
      </is>
    </nc>
  </rcc>
  <rcc rId="56" sId="1">
    <oc r="A3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2021 год</t>
      </is>
    </oc>
    <nc r="A3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2022 год</t>
      </is>
    </nc>
  </rcc>
  <rcv guid="{F8B77C5A-8CBD-4586-AE75-16892A36BF07}" action="delete"/>
  <rdn rId="0" localSheetId="1" customView="1" name="Z_F8B77C5A_8CBD_4586_AE75_16892A36BF07_.wvu.PrintArea" hidden="1" oldHidden="1">
    <formula>'2021'!$A$1:$J$25</formula>
    <oldFormula>'2021'!$A$1:$J$25</oldFormula>
  </rdn>
  <rdn rId="0" localSheetId="2" customView="1" name="Z_F8B77C5A_8CBD_4586_AE75_16892A36BF07_.wvu.PrintArea" hidden="1" oldHidden="1">
    <formula>'2022'!$A$1:$J$27</formula>
    <oldFormula>'2022'!$A$1:$J$27</oldFormula>
  </rdn>
  <rdn rId="0" localSheetId="2" customView="1" name="Z_F8B77C5A_8CBD_4586_AE75_16892A36BF07_.wvu.Rows" hidden="1" oldHidden="1">
    <formula>'2022'!$1:$2</formula>
    <oldFormula>'2022'!$1:$2</oldFormula>
  </rdn>
  <rdn rId="0" localSheetId="3" customView="1" name="Z_F8B77C5A_8CBD_4586_AE75_16892A36BF07_.wvu.PrintArea" hidden="1" oldHidden="1">
    <formula>'2023'!$A$1:$J$27</formula>
    <oldFormula>'2023'!$A$1:$J$27</oldFormula>
  </rdn>
  <rdn rId="0" localSheetId="3" customView="1" name="Z_F8B77C5A_8CBD_4586_AE75_16892A36BF07_.wvu.Rows" hidden="1" oldHidden="1">
    <formula>'2023'!$1:$2</formula>
    <oldFormula>'2023'!$1:$2</oldFormula>
  </rdn>
  <rcv guid="{F8B77C5A-8CBD-4586-AE75-16892A36BF07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" sId="2" numFmtId="4">
    <nc r="G21">
      <v>399152</v>
    </nc>
  </rcc>
  <rcc rId="317" sId="3" numFmtId="4">
    <nc r="G21">
      <v>24443</v>
    </nc>
  </rcc>
  <rcv guid="{5EDE98E9-D828-45A2-A55F-F6800D704801}" action="delete"/>
  <rdn rId="0" localSheetId="2" customView="1" name="Z_5EDE98E9_D828_45A2_A55F_F6800D704801_.wvu.Rows" hidden="1" oldHidden="1">
    <formula>'2023'!$1:$2</formula>
    <oldFormula>'2023'!$1:$2</oldFormula>
  </rdn>
  <rdn rId="0" localSheetId="3" customView="1" name="Z_5EDE98E9_D828_45A2_A55F_F6800D704801_.wvu.Rows" hidden="1" oldHidden="1">
    <formula>'2024'!$1:$2</formula>
    <oldFormula>'2024'!$1:$2</oldFormula>
  </rdn>
  <rcv guid="{5EDE98E9-D828-45A2-A55F-F6800D70480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3" numFmtId="4">
    <oc r="G11">
      <v>82301</v>
    </oc>
    <nc r="G11"/>
  </rcc>
  <rcc rId="148" sId="3" numFmtId="4">
    <oc r="F12">
      <v>453</v>
    </oc>
    <nc r="F12"/>
  </rcc>
  <rcc rId="149" sId="3" numFmtId="4">
    <oc r="F13">
      <v>4</v>
    </oc>
    <nc r="F13"/>
  </rcc>
  <rcc rId="150" sId="3" numFmtId="4">
    <oc r="F14">
      <v>39</v>
    </oc>
    <nc r="F14"/>
  </rcc>
  <rcc rId="151" sId="3">
    <oc r="F15">
      <f>1371-25486+18205+470</f>
    </oc>
    <nc r="F15"/>
  </rcc>
  <rcc rId="152" sId="3" numFmtId="4">
    <oc r="F16">
      <v>14241</v>
    </oc>
    <nc r="F16"/>
  </rcc>
  <rcc rId="153" sId="3">
    <oc r="F17">
      <f>7+6324</f>
    </oc>
    <nc r="F17"/>
  </rcc>
  <rcc rId="154" sId="3" numFmtId="4">
    <oc r="G17">
      <v>120148</v>
    </oc>
    <nc r="G17"/>
  </rcc>
  <rcc rId="155" sId="3" numFmtId="4">
    <oc r="F19">
      <v>1635</v>
    </oc>
    <nc r="F19"/>
  </rcc>
  <rcc rId="156" sId="3" numFmtId="4">
    <oc r="F22">
      <v>14</v>
    </oc>
    <nc r="F22"/>
  </rcc>
  <rcc rId="157" sId="3" numFmtId="4">
    <oc r="F23">
      <v>-1171</v>
    </oc>
    <nc r="F23"/>
  </rcc>
  <rcc rId="158" sId="3" numFmtId="4">
    <oc r="F26">
      <v>-16106</v>
    </oc>
    <nc r="F26"/>
  </rcc>
  <rcc rId="159" sId="3" numFmtId="4">
    <oc r="C8">
      <v>93588</v>
    </oc>
    <nc r="C8">
      <v>126606</v>
    </nc>
  </rcc>
  <rcc rId="160" sId="3" numFmtId="4">
    <oc r="C9">
      <v>568924</v>
    </oc>
    <nc r="C9">
      <v>604413</v>
    </nc>
  </rcc>
  <rcc rId="161" sId="3" numFmtId="4">
    <oc r="C11">
      <f>113330+45896</f>
    </oc>
    <nc r="C11">
      <v>160865</v>
    </nc>
  </rcc>
  <rcc rId="162" sId="3" numFmtId="4">
    <oc r="C14">
      <v>26280</v>
    </oc>
    <nc r="C14">
      <v>27590</v>
    </nc>
  </rcc>
  <rcc rId="163" sId="3" numFmtId="4">
    <oc r="C18">
      <v>2036</v>
    </oc>
    <nc r="C18">
      <v>2119</v>
    </nc>
  </rcc>
  <rcc rId="164" sId="3" numFmtId="4">
    <oc r="C24">
      <v>16701</v>
    </oc>
    <nc r="C24">
      <v>19379</v>
    </nc>
  </rcc>
  <rcc rId="165" sId="3" numFmtId="4">
    <oc r="C10">
      <v>541427</v>
    </oc>
    <nc r="C10">
      <v>768006</v>
    </nc>
  </rcc>
  <rcc rId="166" sId="3" numFmtId="4">
    <oc r="C12">
      <v>128927</v>
    </oc>
    <nc r="C12">
      <v>145602</v>
    </nc>
  </rcc>
  <rcc rId="167" sId="3" numFmtId="4">
    <oc r="C13">
      <v>901065</v>
    </oc>
    <nc r="C13">
      <v>937148</v>
    </nc>
  </rcc>
  <rcc rId="168" sId="3" numFmtId="4">
    <oc r="C15">
      <v>840641</v>
    </oc>
    <nc r="C15">
      <v>984507</v>
    </nc>
  </rcc>
  <rcc rId="169" sId="3" numFmtId="4">
    <oc r="C16">
      <v>2228228</v>
    </oc>
    <nc r="C16">
      <v>2398427</v>
    </nc>
  </rcc>
  <rcc rId="170" sId="3" numFmtId="4">
    <oc r="C17">
      <v>172928</v>
    </oc>
    <nc r="C17">
      <v>48300</v>
    </nc>
  </rcc>
  <rcc rId="171" sId="3" numFmtId="4">
    <oc r="C19">
      <v>587999</v>
    </oc>
    <nc r="C19">
      <v>643938</v>
    </nc>
  </rcc>
  <rcc rId="172" sId="3" numFmtId="4">
    <oc r="C21">
      <v>890255</v>
    </oc>
    <nc r="C21">
      <v>974434</v>
    </nc>
  </rcc>
  <rcc rId="173" sId="3" numFmtId="4">
    <oc r="C22">
      <v>225563</v>
    </oc>
    <nc r="C22">
      <v>278614</v>
    </nc>
  </rcc>
  <rcc rId="174" sId="3" numFmtId="4">
    <oc r="C23">
      <f>195058-3774</f>
    </oc>
    <nc r="C23">
      <v>204652</v>
    </nc>
  </rcc>
  <rcc rId="175" sId="3" numFmtId="4">
    <oc r="C26">
      <f>488962-8569</f>
    </oc>
    <nc r="C26">
      <v>488207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" sId="3">
    <nc r="G13">
      <f>700000+75306+43500</f>
    </nc>
  </rcc>
  <rdn rId="0" localSheetId="2" customView="1" name="Z_7633AB95_500C_4063_B8C2_D747116712B2_.wvu.Rows" hidden="1" oldHidden="1">
    <formula>'2023'!$1:$2</formula>
  </rdn>
  <rdn rId="0" localSheetId="3" customView="1" name="Z_7633AB95_500C_4063_B8C2_D747116712B2_.wvu.Rows" hidden="1" oldHidden="1">
    <formula>'2024'!$1:$2</formula>
  </rdn>
  <rcv guid="{7633AB95-500C-4063-B8C2-D747116712B2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" sId="2" numFmtId="4">
    <nc r="G13">
      <v>43500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" sId="2">
    <o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2022 год</t>
      </is>
    </oc>
    <n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2023 год</t>
      </is>
    </nc>
  </rcc>
  <rcc rId="410" sId="3">
    <o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2023 год</t>
      </is>
    </oc>
    <n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2024 год</t>
      </is>
    </nc>
  </rcc>
  <rcc rId="411" sId="2" numFmtId="4">
    <oc r="F26">
      <v>26424</v>
    </oc>
    <nc r="F26">
      <f>24953+91334</f>
    </nc>
  </rcc>
  <rcc rId="412" sId="3">
    <oc r="F26">
      <v>39631</v>
    </oc>
    <nc r="F26">
      <f>38160+91334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:J2">
    <dxf>
      <fill>
        <patternFill patternType="solid">
          <bgColor rgb="FFFFFF00"/>
        </patternFill>
      </fill>
    </dxf>
  </rfmt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" sId="3">
    <oc r="F26">
      <f>38160+91334</f>
    </oc>
    <nc r="F26">
      <f>38160+73208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" sId="2">
    <oc r="F26">
      <f>24953+91334</f>
    </oc>
    <nc r="F26">
      <f>24953+76464</f>
    </nc>
  </rcc>
  <rcc rId="440" sId="2">
    <oc r="F29">
      <v>236521</v>
    </oc>
    <nc r="F29"/>
  </rcc>
  <rcc rId="441" sId="2">
    <oc r="D29">
      <f>C27+D27</f>
    </oc>
    <nc r="D29"/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:J2">
    <dxf>
      <fill>
        <patternFill patternType="none">
          <bgColor auto="1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2" sId="3" numFmtId="4">
    <nc r="G9">
      <v>54810</v>
    </nc>
  </rcc>
  <rcc rId="443" sId="3" numFmtId="4">
    <nc r="G16">
      <v>33519</v>
    </nc>
  </rcc>
  <rcc rId="444" sId="3" numFmtId="4">
    <nc r="G18">
      <v>24077</v>
    </nc>
  </rcc>
  <rcc rId="445" sId="3" numFmtId="4">
    <nc r="G22">
      <v>317</v>
    </nc>
  </rcc>
  <rcc rId="446" sId="3" numFmtId="4">
    <nc r="G23">
      <v>3264</v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3" sId="3">
    <oc r="H29">
      <v>440707</v>
    </oc>
    <nc r="H29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" sId="2" numFmtId="4">
    <nc r="G9">
      <v>54810</v>
    </nc>
  </rcc>
  <rcc rId="455" sId="2" numFmtId="4">
    <nc r="G16">
      <v>33519</v>
    </nc>
  </rcc>
  <rcc rId="456" sId="2" numFmtId="4">
    <nc r="G18">
      <v>24077</v>
    </nc>
  </rcc>
  <rcc rId="457" sId="2" numFmtId="4">
    <nc r="G22">
      <v>317</v>
    </nc>
  </rcc>
  <rcc rId="458" sId="2" numFmtId="4">
    <nc r="G23">
      <v>3264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3" sId="1" ref="M1:M1048576" action="deleteCol">
    <undo index="0" exp="area" ref3D="1" dr="$M$1:$N$1048576" dn="Z_F8B77C5A_8CBD_4586_AE75_16892A36BF07_.wvu.Cols" sId="1"/>
    <rfmt sheetId="1" xfDxf="1" sqref="M1:M1048576" start="0" length="0">
      <dxf>
        <font>
          <sz val="12"/>
          <name val="Times New Roman"/>
          <scheme val="none"/>
        </font>
      </dxf>
    </rfmt>
    <rcc rId="0" sId="1">
      <nc r="M6" t="inlineStr">
        <is>
          <t>субвенции</t>
        </is>
      </nc>
    </rcc>
    <rfmt sheetId="1" sqref="M7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8">
        <v>60509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9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0">
        <v>124553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1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2">
        <v>43500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5">
        <v>33519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6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7">
        <v>24077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8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9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20">
        <v>3418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M21">
        <v>725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M22">
        <v>7692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2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5">
        <f>SUM(M7:M24)</f>
      </nc>
      <ndxf>
        <font>
          <b/>
          <sz val="12"/>
          <name val="Times New Roman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" sId="1" ref="M1:M1048576" action="deleteCol">
    <undo index="0" exp="area" ref3D="1" dr="$M$1:$M$1048576" dn="Z_F8B77C5A_8CBD_4586_AE75_16892A36BF07_.wvu.Cols" sId="1"/>
    <rfmt sheetId="1" xfDxf="1" sqref="M1:M1048576" start="0" length="0">
      <dxf>
        <font>
          <sz val="12"/>
          <name val="Times New Roman"/>
          <scheme val="none"/>
        </font>
      </dxf>
    </rfmt>
    <rcc rId="0" sId="1">
      <nc r="M6" t="inlineStr">
        <is>
          <t>субсидии</t>
        </is>
      </nc>
    </rcc>
    <rfmt sheetId="1" sqref="M7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8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9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10">
        <v>196911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1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5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16">
        <v>85452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7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8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9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0">
        <v>421397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21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2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3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5">
        <f>SUM(M7:M24)</f>
      </nc>
      <ndxf>
        <font>
          <b/>
          <sz val="12"/>
          <name val="Times New Roman"/>
          <scheme val="none"/>
        </font>
        <numFmt numFmtId="3" formatCode="#,##0"/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5300219C-FCC1-4A0A-A022-E0C2215D2033}" action="delete"/>
  <rdn rId="0" localSheetId="2" customView="1" name="Z_5300219C_FCC1_4A0A_A022_E0C2215D2033_.wvu.PrintArea" hidden="1" oldHidden="1">
    <formula>'2023'!$A$1:$J$27</formula>
  </rdn>
  <rdn rId="0" localSheetId="2" customView="1" name="Z_5300219C_FCC1_4A0A_A022_E0C2215D2033_.wvu.Rows" hidden="1" oldHidden="1">
    <formula>'2023'!$1:$2</formula>
  </rdn>
  <rdn rId="0" localSheetId="3" customView="1" name="Z_5300219C_FCC1_4A0A_A022_E0C2215D2033_.wvu.PrintArea" hidden="1" oldHidden="1">
    <formula>'2024'!$A$1:$J$27</formula>
  </rdn>
  <rdn rId="0" localSheetId="3" customView="1" name="Z_5300219C_FCC1_4A0A_A022_E0C2215D2033_.wvu.Rows" hidden="1" oldHidden="1">
    <formula>'2024'!$1:$2</formula>
  </rdn>
  <rcv guid="{5300219C-FCC1-4A0A-A022-E0C2215D203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3">
    <oc r="C29">
      <v>8056791</v>
    </oc>
    <nc r="C29"/>
  </rcc>
  <rcc rId="182" sId="1" numFmtId="4">
    <nc r="F7">
      <v>2967</v>
    </nc>
  </rcc>
  <rcc rId="183" sId="1" numFmtId="4">
    <nc r="F8">
      <v>4533</v>
    </nc>
  </rcc>
  <rcc rId="184" sId="1">
    <nc r="F9">
      <f>-42373-18571</f>
    </nc>
  </rcc>
  <rcc rId="185" sId="1" numFmtId="4">
    <nc r="F10">
      <v>31460</v>
    </nc>
  </rcc>
  <rcc rId="186" sId="1" numFmtId="4">
    <nc r="F12">
      <v>12081</v>
    </nc>
  </rcc>
  <rcc rId="187" sId="1" numFmtId="4">
    <nc r="F13">
      <v>47</v>
    </nc>
  </rcc>
  <rcc rId="188" sId="1">
    <nc r="F15">
      <f>56611-3768</f>
    </nc>
  </rcc>
  <rcc rId="189" sId="1">
    <nc r="F16">
      <f>15502-2310</f>
    </nc>
  </rcc>
  <rcc rId="190" sId="1" numFmtId="4">
    <nc r="F18">
      <v>4315</v>
    </nc>
  </rcc>
  <rcc rId="191" sId="1">
    <nc r="F20">
      <f>49616-6174</f>
    </nc>
  </rcc>
  <rcc rId="192" sId="1" numFmtId="4">
    <nc r="F21">
      <v>8525</v>
    </nc>
  </rcc>
  <rcc rId="193" sId="1" numFmtId="4">
    <nc r="F22">
      <v>1388</v>
    </nc>
  </rcc>
  <rcc rId="194" sId="1" numFmtId="4">
    <nc r="F23">
      <v>4</v>
    </nc>
  </rcc>
  <rcc rId="195" sId="1" numFmtId="4">
    <nc r="F11">
      <f>1901-575</f>
    </nc>
  </rcc>
  <rcc rId="196" sId="1" numFmtId="4">
    <nc r="F14">
      <f>7766-31611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" sId="1">
    <oc r="F14">
      <f>7766-31611</f>
    </oc>
    <nc r="F14">
      <f>7766-31611+25208</f>
    </nc>
  </rcc>
  <rcc rId="198" sId="1">
    <oc r="F9">
      <f>-42373-18571</f>
    </oc>
    <nc r="F9">
      <f>-42373-18571-25208-42513-65959-11647</f>
    </nc>
  </rcc>
  <rcc rId="199" sId="1">
    <oc r="F15">
      <f>56611-3768</f>
    </oc>
    <nc r="F15">
      <f>56611-3768+42513</f>
    </nc>
  </rcc>
  <rcc rId="200" sId="1" numFmtId="4">
    <oc r="F21">
      <v>8525</v>
    </oc>
    <nc r="F21">
      <f>8525+65959</f>
    </nc>
  </rcc>
  <rcc rId="201" sId="1" numFmtId="4">
    <oc r="F12">
      <v>12081</v>
    </oc>
    <nc r="F12">
      <f>12081+11647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" sId="1" numFmtId="4">
    <nc r="D12">
      <v>775306</v>
    </nc>
  </rcc>
  <rcc rId="203" sId="1" numFmtId="4">
    <nc r="D16">
      <v>490090</v>
    </nc>
  </rcc>
  <rcc rId="204" sId="1" numFmtId="4">
    <oc r="C12">
      <v>1620937</v>
    </oc>
    <nc r="C12">
      <f>1620937-775306</f>
    </nc>
  </rcc>
  <rcc rId="205" sId="1" numFmtId="4">
    <oc r="C16">
      <v>583196</v>
    </oc>
    <nc r="C16">
      <f>583196-490090</f>
    </nc>
  </rcc>
  <rfmt sheetId="1" sqref="D27" start="0" length="0">
    <dxf>
      <numFmt numFmtId="3" formatCode="#,##0"/>
    </dxf>
  </rfmt>
  <rcc rId="206" sId="1">
    <nc r="D27">
      <f>C25+D25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" sId="2" numFmtId="4">
    <nc r="D17">
      <v>120148</v>
    </nc>
  </rcc>
  <rcc rId="208" sId="2" numFmtId="4">
    <nc r="D13">
      <v>775306</v>
    </nc>
  </rcc>
  <rcc rId="209" sId="2" numFmtId="4">
    <oc r="C13">
      <v>1712454</v>
    </oc>
    <nc r="C13">
      <f>1712454-775306</f>
    </nc>
  </rcc>
  <rcc rId="210" sId="2" numFmtId="4">
    <oc r="C17">
      <v>183424</v>
    </oc>
    <nc r="C17">
      <f>183424-120148</f>
    </nc>
  </rcc>
  <rcc rId="211" sId="2" odxf="1" dxf="1">
    <nc r="D29">
      <f>C27+D27</f>
    </nc>
    <odxf>
      <numFmt numFmtId="0" formatCode="General"/>
    </odxf>
    <ndxf>
      <numFmt numFmtId="3" formatCode="#,##0"/>
    </ndxf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" sId="2" numFmtId="4">
    <nc r="F8">
      <v>47</v>
    </nc>
  </rcc>
  <rcc rId="213" sId="2" numFmtId="4">
    <nc r="F12">
      <v>551</v>
    </nc>
  </rcc>
  <rcc rId="214" sId="2" numFmtId="4">
    <nc r="F13">
      <v>4</v>
    </nc>
  </rcc>
  <rcc rId="215" sId="2" numFmtId="4">
    <nc r="F14">
      <v>47</v>
    </nc>
  </rcc>
  <rcc rId="216" sId="2" numFmtId="4">
    <nc r="F15">
      <v>1600</v>
    </nc>
  </rcc>
  <rcc rId="217" sId="2" numFmtId="4">
    <nc r="F16">
      <v>16968</v>
    </nc>
  </rcc>
  <rcc rId="218" sId="2" numFmtId="4">
    <nc r="F19">
      <v>1246</v>
    </nc>
  </rcc>
  <rcc rId="219" sId="2">
    <oc r="A19" t="inlineStr">
      <is>
        <t>Управление физической культуры</t>
      </is>
    </oc>
    <nc r="A19" t="inlineStr">
      <is>
        <t>Управление физической культуры и спорта</t>
      </is>
    </nc>
  </rcc>
  <rcc rId="220" sId="1">
    <oc r="A18" t="inlineStr">
      <is>
        <t>Управление физической культуры</t>
      </is>
    </oc>
    <nc r="A18" t="inlineStr">
      <is>
        <t>Управление физической культуры и спорта</t>
      </is>
    </nc>
  </rcc>
  <rcc rId="221" sId="3">
    <oc r="A19" t="inlineStr">
      <is>
        <t>Управление физической культуры</t>
      </is>
    </oc>
    <nc r="A19" t="inlineStr">
      <is>
        <t>Управление физической культуры и спорта</t>
      </is>
    </nc>
  </rcc>
  <rcc rId="222" sId="2" numFmtId="4">
    <nc r="F22">
      <v>38</v>
    </nc>
  </rcc>
  <rcc rId="223" sId="2" numFmtId="4">
    <nc r="F24">
      <v>4</v>
    </nc>
  </rcc>
  <rcc rId="224" sId="3" numFmtId="4">
    <nc r="F8">
      <v>47</v>
    </nc>
  </rcc>
  <rcc rId="225" sId="3" numFmtId="4">
    <nc r="F12">
      <v>551</v>
    </nc>
  </rcc>
  <rcc rId="226" sId="3" numFmtId="4">
    <nc r="F13">
      <v>4</v>
    </nc>
  </rcc>
  <rcc rId="227" sId="3" numFmtId="4">
    <nc r="F14">
      <v>47</v>
    </nc>
  </rcc>
  <rcc rId="228" sId="3" numFmtId="4">
    <nc r="F15">
      <v>1600</v>
    </nc>
  </rcc>
  <rcc rId="229" sId="3" numFmtId="4">
    <nc r="F16">
      <v>16968</v>
    </nc>
  </rcc>
  <rcc rId="230" sId="3" numFmtId="4">
    <nc r="F19">
      <v>1246</v>
    </nc>
  </rcc>
  <rcc rId="231" sId="3" numFmtId="4">
    <nc r="F22">
      <v>38</v>
    </nc>
  </rcc>
  <rcc rId="232" sId="3" numFmtId="4">
    <nc r="F24">
      <v>4</v>
    </nc>
  </rcc>
  <rcc rId="233" sId="3">
    <oc r="F27">
      <f>SUM(F8:F26)</f>
    </oc>
    <nc r="F27">
      <f>SUM(F8:F26)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" sId="3">
    <oc r="F15">
      <v>1600</v>
    </oc>
    <nc r="F15">
      <f>1600-71888</f>
    </nc>
  </rcc>
  <rcc rId="235" sId="2">
    <nc r="F29">
      <v>236521</v>
    </nc>
  </rcc>
  <rcc rId="236" sId="3">
    <nc r="H29">
      <v>440707</v>
    </nc>
  </rcc>
  <rcc rId="237" sId="2">
    <oc r="F15">
      <v>1600</v>
    </oc>
    <nc r="F15">
      <f>1600-71888+3220</f>
    </nc>
  </rcc>
  <rcc rId="238" sId="2" numFmtId="4">
    <oc r="F16">
      <v>16968</v>
    </oc>
    <nc r="F16">
      <f>16968+12000</f>
    </nc>
  </rcc>
  <rcc rId="239" sId="3" numFmtId="4">
    <oc r="F16">
      <v>16968</v>
    </oc>
    <nc r="F16">
      <f>16968+8290</f>
    </nc>
  </rcc>
  <rcc rId="240" sId="3" numFmtId="4">
    <nc r="F9">
      <v>3462</v>
    </nc>
  </rcc>
  <rcc rId="241" sId="2" numFmtId="4">
    <nc r="F9">
      <v>3462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28"/>
  <sheetViews>
    <sheetView tabSelected="1" zoomScaleNormal="100" zoomScaleSheetLayoutView="100" workbookViewId="0">
      <selection activeCell="M1" sqref="M1:N1048576"/>
    </sheetView>
  </sheetViews>
  <sheetFormatPr defaultColWidth="9.140625" defaultRowHeight="15.75" x14ac:dyDescent="0.25"/>
  <cols>
    <col min="1" max="1" width="35.28515625" style="6" customWidth="1"/>
    <col min="2" max="2" width="12.5703125" style="6" customWidth="1"/>
    <col min="3" max="3" width="13.7109375" style="6" customWidth="1"/>
    <col min="4" max="4" width="14.28515625" style="6" customWidth="1"/>
    <col min="5" max="5" width="13" style="6" customWidth="1"/>
    <col min="6" max="6" width="13.85546875" style="6" customWidth="1"/>
    <col min="7" max="7" width="14.85546875" style="6" customWidth="1"/>
    <col min="8" max="9" width="13.42578125" style="6" customWidth="1"/>
    <col min="10" max="10" width="14.7109375" style="6" customWidth="1"/>
    <col min="11" max="16384" width="9.140625" style="6"/>
  </cols>
  <sheetData>
    <row r="1" spans="1:12" x14ac:dyDescent="0.25">
      <c r="G1" s="14"/>
      <c r="H1" s="14"/>
      <c r="I1" s="14"/>
      <c r="J1" s="9" t="s">
        <v>29</v>
      </c>
    </row>
    <row r="2" spans="1:12" ht="48.75" customHeight="1" x14ac:dyDescent="0.25">
      <c r="G2" s="15" t="s">
        <v>30</v>
      </c>
      <c r="H2" s="16"/>
      <c r="I2" s="16"/>
      <c r="J2" s="16"/>
      <c r="K2" s="9"/>
      <c r="L2" s="9"/>
    </row>
    <row r="3" spans="1:12" ht="36.75" customHeight="1" x14ac:dyDescent="0.25">
      <c r="A3" s="23" t="s">
        <v>27</v>
      </c>
      <c r="B3" s="23"/>
      <c r="C3" s="23"/>
      <c r="D3" s="23"/>
      <c r="E3" s="23"/>
      <c r="F3" s="23"/>
      <c r="G3" s="23"/>
      <c r="H3" s="23"/>
      <c r="I3" s="23"/>
      <c r="J3" s="23"/>
    </row>
    <row r="4" spans="1:12" x14ac:dyDescent="0.25">
      <c r="J4" s="7" t="s">
        <v>19</v>
      </c>
    </row>
    <row r="5" spans="1:12" ht="35.25" customHeight="1" x14ac:dyDescent="0.25">
      <c r="A5" s="21" t="s">
        <v>20</v>
      </c>
      <c r="B5" s="17" t="s">
        <v>21</v>
      </c>
      <c r="C5" s="18"/>
      <c r="D5" s="19"/>
      <c r="E5" s="17" t="s">
        <v>18</v>
      </c>
      <c r="F5" s="18"/>
      <c r="G5" s="19"/>
      <c r="H5" s="20" t="s">
        <v>26</v>
      </c>
      <c r="I5" s="20"/>
      <c r="J5" s="20"/>
    </row>
    <row r="6" spans="1:12" ht="60.75" customHeight="1" x14ac:dyDescent="0.25">
      <c r="A6" s="22"/>
      <c r="B6" s="8" t="s">
        <v>23</v>
      </c>
      <c r="C6" s="8" t="s">
        <v>24</v>
      </c>
      <c r="D6" s="8" t="s">
        <v>25</v>
      </c>
      <c r="E6" s="8" t="s">
        <v>23</v>
      </c>
      <c r="F6" s="8" t="s">
        <v>24</v>
      </c>
      <c r="G6" s="8" t="s">
        <v>25</v>
      </c>
      <c r="H6" s="8" t="s">
        <v>23</v>
      </c>
      <c r="I6" s="8" t="s">
        <v>24</v>
      </c>
      <c r="J6" s="8" t="s">
        <v>25</v>
      </c>
    </row>
    <row r="7" spans="1:12" x14ac:dyDescent="0.25">
      <c r="A7" s="1" t="s">
        <v>14</v>
      </c>
      <c r="B7" s="10">
        <f>C7+D7</f>
        <v>126606</v>
      </c>
      <c r="C7" s="10">
        <v>126606</v>
      </c>
      <c r="D7" s="10"/>
      <c r="E7" s="10">
        <f>F7+G7</f>
        <v>2967</v>
      </c>
      <c r="F7" s="10">
        <v>2967</v>
      </c>
      <c r="G7" s="10"/>
      <c r="H7" s="10">
        <f>B7+E7</f>
        <v>129573</v>
      </c>
      <c r="I7" s="10">
        <f>C7+F7</f>
        <v>129573</v>
      </c>
      <c r="J7" s="10"/>
    </row>
    <row r="8" spans="1:12" ht="33.75" customHeight="1" x14ac:dyDescent="0.25">
      <c r="A8" s="1" t="s">
        <v>15</v>
      </c>
      <c r="B8" s="10">
        <f t="shared" ref="B8:B24" si="0">C8+D8</f>
        <v>604413</v>
      </c>
      <c r="C8" s="10">
        <v>604413</v>
      </c>
      <c r="D8" s="10"/>
      <c r="E8" s="10">
        <f t="shared" ref="E8:E24" si="1">F8+G8</f>
        <v>65042</v>
      </c>
      <c r="F8" s="10">
        <v>4533</v>
      </c>
      <c r="G8" s="10">
        <v>60509</v>
      </c>
      <c r="H8" s="10">
        <f t="shared" ref="H8:H24" si="2">B8+E8</f>
        <v>669455</v>
      </c>
      <c r="I8" s="10">
        <f t="shared" ref="I8:I24" si="3">C8+F8</f>
        <v>608946</v>
      </c>
      <c r="J8" s="10">
        <f t="shared" ref="J8:J24" si="4">D8+G8</f>
        <v>60509</v>
      </c>
    </row>
    <row r="9" spans="1:12" x14ac:dyDescent="0.25">
      <c r="A9" s="3" t="s">
        <v>0</v>
      </c>
      <c r="B9" s="10">
        <f t="shared" si="0"/>
        <v>748717</v>
      </c>
      <c r="C9" s="10">
        <v>748717</v>
      </c>
      <c r="D9" s="10"/>
      <c r="E9" s="10">
        <f t="shared" si="1"/>
        <v>-206804</v>
      </c>
      <c r="F9" s="10">
        <f>-42373-18571-25208-42513-65959-11647-533</f>
        <v>-206804</v>
      </c>
      <c r="G9" s="10"/>
      <c r="H9" s="10">
        <f t="shared" si="2"/>
        <v>541913</v>
      </c>
      <c r="I9" s="10">
        <f t="shared" si="3"/>
        <v>541913</v>
      </c>
      <c r="J9" s="10">
        <f t="shared" si="4"/>
        <v>0</v>
      </c>
    </row>
    <row r="10" spans="1:12" ht="31.5" x14ac:dyDescent="0.25">
      <c r="A10" s="1" t="s">
        <v>10</v>
      </c>
      <c r="B10" s="10">
        <f t="shared" si="0"/>
        <v>160865</v>
      </c>
      <c r="C10" s="10">
        <v>160865</v>
      </c>
      <c r="D10" s="10"/>
      <c r="E10" s="10">
        <f t="shared" si="1"/>
        <v>352924</v>
      </c>
      <c r="F10" s="10">
        <v>31460</v>
      </c>
      <c r="G10" s="10">
        <f>124553+196911</f>
        <v>321464</v>
      </c>
      <c r="H10" s="10">
        <f t="shared" si="2"/>
        <v>513789</v>
      </c>
      <c r="I10" s="10">
        <f t="shared" si="3"/>
        <v>192325</v>
      </c>
      <c r="J10" s="10">
        <f t="shared" si="4"/>
        <v>321464</v>
      </c>
    </row>
    <row r="11" spans="1:12" ht="31.5" x14ac:dyDescent="0.25">
      <c r="A11" s="1" t="s">
        <v>1</v>
      </c>
      <c r="B11" s="10">
        <f t="shared" si="0"/>
        <v>149138</v>
      </c>
      <c r="C11" s="10">
        <v>149138</v>
      </c>
      <c r="D11" s="10"/>
      <c r="E11" s="10">
        <f t="shared" si="1"/>
        <v>1326</v>
      </c>
      <c r="F11" s="10">
        <f>1901-575</f>
        <v>1326</v>
      </c>
      <c r="G11" s="10"/>
      <c r="H11" s="10">
        <f t="shared" si="2"/>
        <v>150464</v>
      </c>
      <c r="I11" s="10">
        <f t="shared" si="3"/>
        <v>150464</v>
      </c>
      <c r="J11" s="10">
        <f t="shared" si="4"/>
        <v>0</v>
      </c>
    </row>
    <row r="12" spans="1:12" ht="31.5" x14ac:dyDescent="0.25">
      <c r="A12" s="1" t="s">
        <v>16</v>
      </c>
      <c r="B12" s="10">
        <f t="shared" si="0"/>
        <v>1620937</v>
      </c>
      <c r="C12" s="10">
        <f>1620937-775306</f>
        <v>845631</v>
      </c>
      <c r="D12" s="10">
        <v>775306</v>
      </c>
      <c r="E12" s="10">
        <f t="shared" si="1"/>
        <v>67228</v>
      </c>
      <c r="F12" s="11">
        <f>12081+11647</f>
        <v>23728</v>
      </c>
      <c r="G12" s="10">
        <v>43500</v>
      </c>
      <c r="H12" s="10">
        <f t="shared" si="2"/>
        <v>1688165</v>
      </c>
      <c r="I12" s="10">
        <f t="shared" si="3"/>
        <v>869359</v>
      </c>
      <c r="J12" s="10">
        <f t="shared" si="4"/>
        <v>818806</v>
      </c>
    </row>
    <row r="13" spans="1:12" ht="31.5" x14ac:dyDescent="0.25">
      <c r="A13" s="1" t="s">
        <v>2</v>
      </c>
      <c r="B13" s="10">
        <f t="shared" si="0"/>
        <v>27590</v>
      </c>
      <c r="C13" s="10">
        <v>27590</v>
      </c>
      <c r="D13" s="10"/>
      <c r="E13" s="10">
        <f t="shared" si="1"/>
        <v>47</v>
      </c>
      <c r="F13" s="10">
        <v>47</v>
      </c>
      <c r="G13" s="10"/>
      <c r="H13" s="10">
        <f t="shared" si="2"/>
        <v>27637</v>
      </c>
      <c r="I13" s="10">
        <f t="shared" si="3"/>
        <v>27637</v>
      </c>
      <c r="J13" s="10">
        <f t="shared" si="4"/>
        <v>0</v>
      </c>
    </row>
    <row r="14" spans="1:12" x14ac:dyDescent="0.25">
      <c r="A14" s="1" t="s">
        <v>3</v>
      </c>
      <c r="B14" s="10">
        <f t="shared" si="0"/>
        <v>987559</v>
      </c>
      <c r="C14" s="10">
        <v>987559</v>
      </c>
      <c r="D14" s="10"/>
      <c r="E14" s="10">
        <f t="shared" si="1"/>
        <v>1363</v>
      </c>
      <c r="F14" s="10">
        <f>7766-31611+25208</f>
        <v>1363</v>
      </c>
      <c r="G14" s="10"/>
      <c r="H14" s="10">
        <f t="shared" si="2"/>
        <v>988922</v>
      </c>
      <c r="I14" s="10">
        <f t="shared" si="3"/>
        <v>988922</v>
      </c>
      <c r="J14" s="10">
        <f t="shared" si="4"/>
        <v>0</v>
      </c>
    </row>
    <row r="15" spans="1:12" x14ac:dyDescent="0.25">
      <c r="A15" s="1" t="s">
        <v>4</v>
      </c>
      <c r="B15" s="10">
        <f t="shared" si="0"/>
        <v>2416812</v>
      </c>
      <c r="C15" s="10">
        <v>2416812</v>
      </c>
      <c r="D15" s="10"/>
      <c r="E15" s="10">
        <f t="shared" si="1"/>
        <v>128875</v>
      </c>
      <c r="F15" s="10">
        <f>56611-3768+42513</f>
        <v>95356</v>
      </c>
      <c r="G15" s="10">
        <v>33519</v>
      </c>
      <c r="H15" s="10">
        <f t="shared" si="2"/>
        <v>2545687</v>
      </c>
      <c r="I15" s="10">
        <f t="shared" si="3"/>
        <v>2512168</v>
      </c>
      <c r="J15" s="10">
        <f t="shared" si="4"/>
        <v>33519</v>
      </c>
    </row>
    <row r="16" spans="1:12" ht="31.5" x14ac:dyDescent="0.25">
      <c r="A16" s="1" t="s">
        <v>5</v>
      </c>
      <c r="B16" s="10">
        <f t="shared" si="0"/>
        <v>583196</v>
      </c>
      <c r="C16" s="10">
        <f>583196-490090</f>
        <v>93106</v>
      </c>
      <c r="D16" s="10">
        <v>490090</v>
      </c>
      <c r="E16" s="10">
        <f t="shared" si="1"/>
        <v>98644</v>
      </c>
      <c r="F16" s="10">
        <f>15502-2310</f>
        <v>13192</v>
      </c>
      <c r="G16" s="11">
        <v>85452</v>
      </c>
      <c r="H16" s="10">
        <f t="shared" si="2"/>
        <v>681840</v>
      </c>
      <c r="I16" s="10">
        <f t="shared" si="3"/>
        <v>106298</v>
      </c>
      <c r="J16" s="10">
        <f t="shared" si="4"/>
        <v>575542</v>
      </c>
    </row>
    <row r="17" spans="1:10" ht="31.5" x14ac:dyDescent="0.25">
      <c r="A17" s="1" t="s">
        <v>6</v>
      </c>
      <c r="B17" s="10">
        <f t="shared" si="0"/>
        <v>2119</v>
      </c>
      <c r="C17" s="10">
        <v>2119</v>
      </c>
      <c r="D17" s="10"/>
      <c r="E17" s="10">
        <f t="shared" si="1"/>
        <v>24077</v>
      </c>
      <c r="F17" s="10"/>
      <c r="G17" s="10">
        <v>24077</v>
      </c>
      <c r="H17" s="10">
        <f t="shared" si="2"/>
        <v>26196</v>
      </c>
      <c r="I17" s="10">
        <f t="shared" si="3"/>
        <v>2119</v>
      </c>
      <c r="J17" s="10">
        <f t="shared" si="4"/>
        <v>24077</v>
      </c>
    </row>
    <row r="18" spans="1:10" ht="31.5" x14ac:dyDescent="0.25">
      <c r="A18" s="1" t="s">
        <v>31</v>
      </c>
      <c r="B18" s="10">
        <f t="shared" si="0"/>
        <v>645442</v>
      </c>
      <c r="C18" s="10">
        <v>645442</v>
      </c>
      <c r="D18" s="10"/>
      <c r="E18" s="10">
        <f t="shared" si="1"/>
        <v>4315</v>
      </c>
      <c r="F18" s="10">
        <v>4315</v>
      </c>
      <c r="G18" s="10"/>
      <c r="H18" s="10">
        <f t="shared" si="2"/>
        <v>649757</v>
      </c>
      <c r="I18" s="10">
        <f t="shared" si="3"/>
        <v>649757</v>
      </c>
      <c r="J18" s="10">
        <f t="shared" si="4"/>
        <v>0</v>
      </c>
    </row>
    <row r="19" spans="1:10" ht="31.5" x14ac:dyDescent="0.25">
      <c r="A19" s="1" t="s">
        <v>17</v>
      </c>
      <c r="B19" s="10">
        <f t="shared" si="0"/>
        <v>264</v>
      </c>
      <c r="C19" s="10">
        <v>264</v>
      </c>
      <c r="D19" s="10"/>
      <c r="E19" s="10">
        <f t="shared" si="1"/>
        <v>0</v>
      </c>
      <c r="F19" s="10"/>
      <c r="G19" s="10"/>
      <c r="H19" s="10">
        <f t="shared" si="2"/>
        <v>264</v>
      </c>
      <c r="I19" s="10">
        <f t="shared" si="3"/>
        <v>264</v>
      </c>
      <c r="J19" s="10">
        <f t="shared" si="4"/>
        <v>0</v>
      </c>
    </row>
    <row r="20" spans="1:10" ht="39" customHeight="1" x14ac:dyDescent="0.25">
      <c r="A20" s="1" t="s">
        <v>7</v>
      </c>
      <c r="B20" s="10">
        <f t="shared" si="0"/>
        <v>1005512</v>
      </c>
      <c r="C20" s="10">
        <v>1005512</v>
      </c>
      <c r="D20" s="10"/>
      <c r="E20" s="10">
        <f t="shared" si="1"/>
        <v>468257</v>
      </c>
      <c r="F20" s="11">
        <f>49616-6174</f>
        <v>43442</v>
      </c>
      <c r="G20" s="10">
        <f>3418+421397</f>
        <v>424815</v>
      </c>
      <c r="H20" s="10">
        <f t="shared" si="2"/>
        <v>1473769</v>
      </c>
      <c r="I20" s="10">
        <f t="shared" si="3"/>
        <v>1048954</v>
      </c>
      <c r="J20" s="10">
        <f t="shared" si="4"/>
        <v>424815</v>
      </c>
    </row>
    <row r="21" spans="1:10" ht="31.5" x14ac:dyDescent="0.25">
      <c r="A21" s="2" t="s">
        <v>13</v>
      </c>
      <c r="B21" s="10">
        <f t="shared" si="0"/>
        <v>278974</v>
      </c>
      <c r="C21" s="10">
        <v>278974</v>
      </c>
      <c r="D21" s="10"/>
      <c r="E21" s="10">
        <f t="shared" si="1"/>
        <v>75742</v>
      </c>
      <c r="F21" s="10">
        <f>8525+65959+533</f>
        <v>75017</v>
      </c>
      <c r="G21" s="10">
        <v>725</v>
      </c>
      <c r="H21" s="10">
        <f t="shared" si="2"/>
        <v>354716</v>
      </c>
      <c r="I21" s="10">
        <f t="shared" si="3"/>
        <v>353991</v>
      </c>
      <c r="J21" s="10">
        <f t="shared" si="4"/>
        <v>725</v>
      </c>
    </row>
    <row r="22" spans="1:10" x14ac:dyDescent="0.25">
      <c r="A22" s="4" t="s">
        <v>8</v>
      </c>
      <c r="B22" s="10">
        <f t="shared" si="0"/>
        <v>215159</v>
      </c>
      <c r="C22" s="10">
        <v>215159</v>
      </c>
      <c r="D22" s="10"/>
      <c r="E22" s="10">
        <f t="shared" si="1"/>
        <v>9080</v>
      </c>
      <c r="F22" s="10">
        <v>1388</v>
      </c>
      <c r="G22" s="10">
        <v>7692</v>
      </c>
      <c r="H22" s="10">
        <f t="shared" si="2"/>
        <v>224239</v>
      </c>
      <c r="I22" s="10">
        <f t="shared" si="3"/>
        <v>216547</v>
      </c>
      <c r="J22" s="10">
        <f t="shared" si="4"/>
        <v>7692</v>
      </c>
    </row>
    <row r="23" spans="1:10" ht="31.5" x14ac:dyDescent="0.25">
      <c r="A23" s="4" t="s">
        <v>12</v>
      </c>
      <c r="B23" s="10">
        <f t="shared" si="0"/>
        <v>19379</v>
      </c>
      <c r="C23" s="10">
        <v>19379</v>
      </c>
      <c r="D23" s="10"/>
      <c r="E23" s="10">
        <f t="shared" si="1"/>
        <v>4</v>
      </c>
      <c r="F23" s="10">
        <v>4</v>
      </c>
      <c r="G23" s="10"/>
      <c r="H23" s="10">
        <f t="shared" si="2"/>
        <v>19383</v>
      </c>
      <c r="I23" s="10">
        <f t="shared" si="3"/>
        <v>19383</v>
      </c>
      <c r="J23" s="10">
        <f t="shared" si="4"/>
        <v>0</v>
      </c>
    </row>
    <row r="24" spans="1:10" ht="31.5" x14ac:dyDescent="0.25">
      <c r="A24" s="1" t="s">
        <v>11</v>
      </c>
      <c r="B24" s="10">
        <f t="shared" si="0"/>
        <v>1062</v>
      </c>
      <c r="C24" s="10">
        <v>1062</v>
      </c>
      <c r="D24" s="10"/>
      <c r="E24" s="10">
        <f t="shared" si="1"/>
        <v>0</v>
      </c>
      <c r="F24" s="10"/>
      <c r="G24" s="10"/>
      <c r="H24" s="10">
        <f t="shared" si="2"/>
        <v>1062</v>
      </c>
      <c r="I24" s="10">
        <f t="shared" si="3"/>
        <v>1062</v>
      </c>
      <c r="J24" s="10">
        <f t="shared" si="4"/>
        <v>0</v>
      </c>
    </row>
    <row r="25" spans="1:10" ht="17.25" customHeight="1" x14ac:dyDescent="0.25">
      <c r="A25" s="5" t="s">
        <v>9</v>
      </c>
      <c r="B25" s="12">
        <f>SUM(B7:B24)</f>
        <v>9593744</v>
      </c>
      <c r="C25" s="12">
        <f t="shared" ref="C25" si="5">B25-D25</f>
        <v>8328348</v>
      </c>
      <c r="D25" s="12">
        <f t="shared" ref="D25:J25" si="6">SUM(D7:D24)</f>
        <v>1265396</v>
      </c>
      <c r="E25" s="12">
        <f t="shared" si="6"/>
        <v>1093087</v>
      </c>
      <c r="F25" s="12">
        <f t="shared" si="6"/>
        <v>91334</v>
      </c>
      <c r="G25" s="12">
        <f t="shared" si="6"/>
        <v>1001753</v>
      </c>
      <c r="H25" s="12">
        <f t="shared" si="6"/>
        <v>10686831</v>
      </c>
      <c r="I25" s="12">
        <f t="shared" si="6"/>
        <v>8419682</v>
      </c>
      <c r="J25" s="12">
        <f t="shared" si="6"/>
        <v>2267149</v>
      </c>
    </row>
    <row r="27" spans="1:10" x14ac:dyDescent="0.25">
      <c r="D27" s="13"/>
    </row>
    <row r="28" spans="1:10" x14ac:dyDescent="0.25">
      <c r="C28" s="13"/>
    </row>
  </sheetData>
  <customSheetViews>
    <customSheetView guid="{5300219C-FCC1-4A0A-A022-E0C2215D2033}">
      <selection activeCell="M1" sqref="M1:N1048576"/>
      <pageMargins left="0.7" right="0.7" top="0.75" bottom="0.75" header="0.3" footer="0.3"/>
      <pageSetup paperSize="9" orientation="portrait" r:id="rId1"/>
    </customSheetView>
    <customSheetView guid="{5FD3E9A4-87D3-4F88-9082-991C9B1D1E69}">
      <pageMargins left="0.7" right="0.7" top="0.75" bottom="0.75" header="0.3" footer="0.3"/>
    </customSheetView>
    <customSheetView guid="{3591F21A-FFB0-439A-8E81-85BA50B37E0D}">
      <pageMargins left="0.7" right="0.7" top="0.75" bottom="0.75" header="0.3" footer="0.3"/>
    </customSheetView>
    <customSheetView guid="{AFD74ECF-79F2-4082-848C-88F1083D35FB}">
      <pageMargins left="0.7" right="0.7" top="0.75" bottom="0.75" header="0.3" footer="0.3"/>
    </customSheetView>
    <customSheetView guid="{1714574C-8DED-4836-B6D0-12EA8119E807}">
      <pageMargins left="0.7" right="0.7" top="0.75" bottom="0.75" header="0.3" footer="0.3"/>
    </customSheetView>
    <customSheetView guid="{543899CE-294D-4586-8468-92F4CEF5BC60}">
      <pageMargins left="0.7" right="0.7" top="0.75" bottom="0.75" header="0.3" footer="0.3"/>
    </customSheetView>
    <customSheetView guid="{D0CE3939-82F2-405B-AA50-982BB8D0A646}">
      <pageMargins left="0.7" right="0.7" top="0.75" bottom="0.75" header="0.3" footer="0.3"/>
    </customSheetView>
    <customSheetView guid="{F2B4DC5B-C8E2-438B-83CD-B301827446F9}">
      <pageMargins left="0.7" right="0.7" top="0.75" bottom="0.75" header="0.3" footer="0.3"/>
    </customSheetView>
    <customSheetView guid="{5ECB973F-2388-448E-AA27-54ED629CD629}">
      <pageMargins left="0.7" right="0.7" top="0.75" bottom="0.75" header="0.3" footer="0.3"/>
    </customSheetView>
    <customSheetView guid="{837686CC-0843-4C4D-AB13-82F46B7EC8DA}">
      <pageMargins left="0.7" right="0.7" top="0.75" bottom="0.75" header="0.3" footer="0.3"/>
    </customSheetView>
    <customSheetView guid="{E71A010E-5DAC-4A5F-846F-322FF6FD14B7}">
      <pageMargins left="0.7" right="0.7" top="0.75" bottom="0.75" header="0.3" footer="0.3"/>
    </customSheetView>
    <customSheetView guid="{3C5DD4E4-8458-4A57-A53A-EA0A4C043630}">
      <pageMargins left="0.7" right="0.7" top="0.75" bottom="0.75" header="0.3" footer="0.3"/>
    </customSheetView>
    <customSheetView guid="{85D8642D-C023-4941-B61A-738859EEE802}">
      <pageMargins left="0.7" right="0.7" top="0.75" bottom="0.75" header="0.3" footer="0.3"/>
    </customSheetView>
    <customSheetView guid="{5EDE98E9-D828-45A2-A55F-F6800D704801}" scale="90" topLeftCell="A7">
      <selection activeCell="H16" sqref="H16"/>
      <pageMargins left="0.70866141732283472" right="0.70866141732283472" top="0.55118110236220474" bottom="0.55118110236220474" header="0" footer="0"/>
      <pageSetup paperSize="9" scale="80" fitToWidth="0" orientation="landscape" r:id="rId2"/>
    </customSheetView>
    <customSheetView guid="{8F04A36D-E240-43FF-94CF-723EF9D8198B}" printArea="1">
      <selection activeCell="J10" sqref="J10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3"/>
    </customSheetView>
    <customSheetView guid="{0DEBB072-2231-41D2-BD03-5E92719D90C0}" printArea="1" topLeftCell="A4">
      <selection activeCell="F16" sqref="F16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4"/>
    </customSheetView>
    <customSheetView guid="{64CF68F5-50F5-482A-AC37-46961673D8B9}" scale="90" topLeftCell="A4">
      <selection activeCell="G10" sqref="G10"/>
      <pageMargins left="0.70866141732283472" right="0.70866141732283472" top="0.55118110236220474" bottom="0.55118110236220474" header="0" footer="0"/>
      <pageSetup paperSize="9" scale="80" fitToWidth="0" orientation="landscape" r:id="rId5"/>
    </customSheetView>
    <customSheetView guid="{7633AB95-500C-4063-B8C2-D747116712B2}" scale="90" topLeftCell="A4">
      <selection activeCell="Q12" sqref="Q12"/>
      <pageMargins left="0.70866141732283472" right="0.70866141732283472" top="0.55118110236220474" bottom="0.55118110236220474" header="0" footer="0"/>
      <pageSetup paperSize="9" scale="80" fitToWidth="0" orientation="landscape" r:id="rId6"/>
    </customSheetView>
    <customSheetView guid="{EE2A5D8B-96C6-44ED-AEAD-1FECA598A6AF}" scale="60" showPageBreaks="1" view="pageBreakPreview">
      <selection activeCell="N10" sqref="N10"/>
      <pageMargins left="0.7" right="0.7" top="0.75" bottom="0.75" header="0.3" footer="0.3"/>
      <pageSetup paperSize="9" scale="75" orientation="landscape" verticalDpi="0" r:id="rId7"/>
    </customSheetView>
    <customSheetView guid="{F8B77C5A-8CBD-4586-AE75-16892A36BF07}" printArea="1" hiddenColumns="1" view="pageBreakPreview" topLeftCell="A10">
      <selection activeCell="J1" sqref="J1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69" orientation="landscape" r:id="rId8"/>
    </customSheetView>
  </customSheetViews>
  <mergeCells count="6">
    <mergeCell ref="G2:J2"/>
    <mergeCell ref="B5:D5"/>
    <mergeCell ref="E5:G5"/>
    <mergeCell ref="H5:J5"/>
    <mergeCell ref="A5:A6"/>
    <mergeCell ref="A3:J3"/>
  </mergeCells>
  <pageMargins left="0.7" right="0.7" top="0.75" bottom="0.75" header="0.3" footer="0.3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topLeftCell="A9" zoomScaleNormal="100" zoomScaleSheetLayoutView="100" workbookViewId="0">
      <selection activeCell="G24" sqref="G24"/>
    </sheetView>
  </sheetViews>
  <sheetFormatPr defaultColWidth="9.140625" defaultRowHeight="15.75" x14ac:dyDescent="0.25"/>
  <cols>
    <col min="1" max="1" width="42.42578125" style="6" customWidth="1"/>
    <col min="2" max="2" width="13.140625" style="6" customWidth="1"/>
    <col min="3" max="3" width="14.42578125" style="6" customWidth="1"/>
    <col min="4" max="4" width="14.5703125" style="6" customWidth="1"/>
    <col min="5" max="5" width="13.5703125" style="6" customWidth="1"/>
    <col min="6" max="6" width="15.28515625" style="6" customWidth="1"/>
    <col min="7" max="7" width="14" style="6" customWidth="1"/>
    <col min="8" max="8" width="13" style="6" customWidth="1"/>
    <col min="9" max="9" width="12.85546875" style="6" customWidth="1"/>
    <col min="10" max="10" width="14" style="6" customWidth="1"/>
    <col min="11" max="16384" width="9.140625" style="6"/>
  </cols>
  <sheetData>
    <row r="1" spans="1:10" hidden="1" x14ac:dyDescent="0.25"/>
    <row r="2" spans="1:10" hidden="1" x14ac:dyDescent="0.25">
      <c r="H2" s="7"/>
    </row>
    <row r="4" spans="1:10" ht="60.75" customHeight="1" x14ac:dyDescent="0.3">
      <c r="A4" s="24" t="s">
        <v>28</v>
      </c>
      <c r="B4" s="25"/>
      <c r="C4" s="25"/>
      <c r="D4" s="25"/>
      <c r="E4" s="25"/>
      <c r="F4" s="25"/>
      <c r="G4" s="25"/>
      <c r="H4" s="25"/>
    </row>
    <row r="5" spans="1:10" x14ac:dyDescent="0.25">
      <c r="H5" s="7" t="s">
        <v>19</v>
      </c>
    </row>
    <row r="6" spans="1:10" ht="33.75" customHeight="1" x14ac:dyDescent="0.25">
      <c r="A6" s="21" t="s">
        <v>20</v>
      </c>
      <c r="B6" s="17" t="s">
        <v>21</v>
      </c>
      <c r="C6" s="18"/>
      <c r="D6" s="19"/>
      <c r="E6" s="17" t="s">
        <v>18</v>
      </c>
      <c r="F6" s="18"/>
      <c r="G6" s="18"/>
      <c r="H6" s="20" t="s">
        <v>26</v>
      </c>
      <c r="I6" s="20"/>
      <c r="J6" s="20"/>
    </row>
    <row r="7" spans="1:10" ht="64.5" customHeight="1" x14ac:dyDescent="0.25">
      <c r="A7" s="22"/>
      <c r="B7" s="8" t="s">
        <v>23</v>
      </c>
      <c r="C7" s="8" t="s">
        <v>24</v>
      </c>
      <c r="D7" s="8" t="s">
        <v>25</v>
      </c>
      <c r="E7" s="8" t="s">
        <v>23</v>
      </c>
      <c r="F7" s="8" t="s">
        <v>24</v>
      </c>
      <c r="G7" s="8" t="s">
        <v>25</v>
      </c>
      <c r="H7" s="8" t="s">
        <v>23</v>
      </c>
      <c r="I7" s="8" t="s">
        <v>24</v>
      </c>
      <c r="J7" s="8" t="s">
        <v>25</v>
      </c>
    </row>
    <row r="8" spans="1:10" x14ac:dyDescent="0.25">
      <c r="A8" s="1" t="s">
        <v>14</v>
      </c>
      <c r="B8" s="10">
        <f>C8+D8</f>
        <v>126606</v>
      </c>
      <c r="C8" s="10">
        <v>126606</v>
      </c>
      <c r="D8" s="10"/>
      <c r="E8" s="10">
        <f t="shared" ref="E8:E25" si="0">F8+G8</f>
        <v>47</v>
      </c>
      <c r="F8" s="10">
        <v>47</v>
      </c>
      <c r="G8" s="10"/>
      <c r="H8" s="10">
        <f>B8+E8</f>
        <v>126653</v>
      </c>
      <c r="I8" s="10">
        <f>C8+F8</f>
        <v>126653</v>
      </c>
      <c r="J8" s="10">
        <f>D8+G8</f>
        <v>0</v>
      </c>
    </row>
    <row r="9" spans="1:10" x14ac:dyDescent="0.25">
      <c r="A9" s="1" t="s">
        <v>15</v>
      </c>
      <c r="B9" s="10">
        <f t="shared" ref="B9:B26" si="1">C9+D9</f>
        <v>604413</v>
      </c>
      <c r="C9" s="10">
        <v>604413</v>
      </c>
      <c r="D9" s="10"/>
      <c r="E9" s="10">
        <f t="shared" si="0"/>
        <v>58272</v>
      </c>
      <c r="F9" s="10">
        <v>3462</v>
      </c>
      <c r="G9" s="10">
        <v>54810</v>
      </c>
      <c r="H9" s="10">
        <f t="shared" ref="H9:H26" si="2">B9+E9</f>
        <v>662685</v>
      </c>
      <c r="I9" s="10">
        <f t="shared" ref="I9:I26" si="3">C9+F9</f>
        <v>607875</v>
      </c>
      <c r="J9" s="10">
        <f t="shared" ref="J9:J26" si="4">D9+G9</f>
        <v>54810</v>
      </c>
    </row>
    <row r="10" spans="1:10" x14ac:dyDescent="0.25">
      <c r="A10" s="3" t="s">
        <v>0</v>
      </c>
      <c r="B10" s="10">
        <f t="shared" si="1"/>
        <v>666225</v>
      </c>
      <c r="C10" s="10">
        <v>666225</v>
      </c>
      <c r="D10" s="10"/>
      <c r="E10" s="10">
        <f t="shared" si="0"/>
        <v>0</v>
      </c>
      <c r="F10" s="10"/>
      <c r="G10" s="10"/>
      <c r="H10" s="10">
        <f t="shared" si="2"/>
        <v>666225</v>
      </c>
      <c r="I10" s="10">
        <f t="shared" si="3"/>
        <v>666225</v>
      </c>
      <c r="J10" s="10">
        <f t="shared" si="4"/>
        <v>0</v>
      </c>
    </row>
    <row r="11" spans="1:10" ht="31.5" x14ac:dyDescent="0.25">
      <c r="A11" s="1" t="s">
        <v>10</v>
      </c>
      <c r="B11" s="10">
        <f t="shared" si="1"/>
        <v>160865</v>
      </c>
      <c r="C11" s="10">
        <v>160865</v>
      </c>
      <c r="D11" s="10"/>
      <c r="E11" s="10">
        <f t="shared" si="0"/>
        <v>317640</v>
      </c>
      <c r="F11" s="10"/>
      <c r="G11" s="10">
        <f>119343+1511+196786</f>
        <v>317640</v>
      </c>
      <c r="H11" s="10">
        <f t="shared" si="2"/>
        <v>478505</v>
      </c>
      <c r="I11" s="10">
        <f t="shared" si="3"/>
        <v>160865</v>
      </c>
      <c r="J11" s="10">
        <f>D11+G11</f>
        <v>317640</v>
      </c>
    </row>
    <row r="12" spans="1:10" ht="31.5" x14ac:dyDescent="0.25">
      <c r="A12" s="1" t="s">
        <v>1</v>
      </c>
      <c r="B12" s="10">
        <f t="shared" si="1"/>
        <v>145602</v>
      </c>
      <c r="C12" s="10">
        <v>145602</v>
      </c>
      <c r="D12" s="10"/>
      <c r="E12" s="10">
        <f t="shared" si="0"/>
        <v>551</v>
      </c>
      <c r="F12" s="10">
        <v>551</v>
      </c>
      <c r="G12" s="10"/>
      <c r="H12" s="10">
        <f t="shared" si="2"/>
        <v>146153</v>
      </c>
      <c r="I12" s="10">
        <f t="shared" si="3"/>
        <v>146153</v>
      </c>
      <c r="J12" s="10">
        <f t="shared" si="4"/>
        <v>0</v>
      </c>
    </row>
    <row r="13" spans="1:10" ht="31.5" x14ac:dyDescent="0.25">
      <c r="A13" s="1" t="s">
        <v>16</v>
      </c>
      <c r="B13" s="10">
        <f t="shared" si="1"/>
        <v>1712454</v>
      </c>
      <c r="C13" s="10">
        <f>1712454-775306</f>
        <v>937148</v>
      </c>
      <c r="D13" s="10">
        <v>775306</v>
      </c>
      <c r="E13" s="10">
        <f t="shared" si="0"/>
        <v>51252</v>
      </c>
      <c r="F13" s="10">
        <f>4+6277+1471</f>
        <v>7752</v>
      </c>
      <c r="G13" s="10">
        <v>43500</v>
      </c>
      <c r="H13" s="10">
        <f t="shared" si="2"/>
        <v>1763706</v>
      </c>
      <c r="I13" s="10">
        <f t="shared" si="3"/>
        <v>944900</v>
      </c>
      <c r="J13" s="10">
        <f t="shared" si="4"/>
        <v>818806</v>
      </c>
    </row>
    <row r="14" spans="1:10" x14ac:dyDescent="0.25">
      <c r="A14" s="1" t="s">
        <v>2</v>
      </c>
      <c r="B14" s="10">
        <f t="shared" si="1"/>
        <v>27590</v>
      </c>
      <c r="C14" s="10">
        <v>27590</v>
      </c>
      <c r="D14" s="10"/>
      <c r="E14" s="10">
        <f t="shared" si="0"/>
        <v>47</v>
      </c>
      <c r="F14" s="10">
        <v>47</v>
      </c>
      <c r="G14" s="10"/>
      <c r="H14" s="10">
        <f t="shared" si="2"/>
        <v>27637</v>
      </c>
      <c r="I14" s="10">
        <f t="shared" si="3"/>
        <v>27637</v>
      </c>
      <c r="J14" s="10">
        <f t="shared" si="4"/>
        <v>0</v>
      </c>
    </row>
    <row r="15" spans="1:10" x14ac:dyDescent="0.25">
      <c r="A15" s="1" t="s">
        <v>3</v>
      </c>
      <c r="B15" s="10">
        <f t="shared" si="1"/>
        <v>986348</v>
      </c>
      <c r="C15" s="10">
        <v>986348</v>
      </c>
      <c r="D15" s="10"/>
      <c r="E15" s="10">
        <f>F15+G15</f>
        <v>-67068</v>
      </c>
      <c r="F15" s="11">
        <f>1600-71888+3220</f>
        <v>-67068</v>
      </c>
      <c r="G15" s="10"/>
      <c r="H15" s="10">
        <f t="shared" si="2"/>
        <v>919280</v>
      </c>
      <c r="I15" s="10">
        <f t="shared" si="3"/>
        <v>919280</v>
      </c>
      <c r="J15" s="10">
        <f t="shared" si="4"/>
        <v>0</v>
      </c>
    </row>
    <row r="16" spans="1:10" x14ac:dyDescent="0.25">
      <c r="A16" s="1" t="s">
        <v>4</v>
      </c>
      <c r="B16" s="10">
        <f t="shared" si="1"/>
        <v>2398427</v>
      </c>
      <c r="C16" s="10">
        <v>2398427</v>
      </c>
      <c r="D16" s="10"/>
      <c r="E16" s="10">
        <f t="shared" si="0"/>
        <v>62487</v>
      </c>
      <c r="F16" s="10">
        <f>16968+12000</f>
        <v>28968</v>
      </c>
      <c r="G16" s="10">
        <v>33519</v>
      </c>
      <c r="H16" s="10">
        <f t="shared" si="2"/>
        <v>2460914</v>
      </c>
      <c r="I16" s="10">
        <f t="shared" si="3"/>
        <v>2427395</v>
      </c>
      <c r="J16" s="10">
        <f t="shared" si="4"/>
        <v>33519</v>
      </c>
    </row>
    <row r="17" spans="1:10" ht="31.5" x14ac:dyDescent="0.25">
      <c r="A17" s="1" t="s">
        <v>5</v>
      </c>
      <c r="B17" s="10">
        <f t="shared" si="1"/>
        <v>183424</v>
      </c>
      <c r="C17" s="10">
        <f>183424-120148</f>
        <v>63276</v>
      </c>
      <c r="D17" s="10">
        <v>120148</v>
      </c>
      <c r="E17" s="10">
        <f t="shared" si="0"/>
        <v>-3183</v>
      </c>
      <c r="F17" s="10"/>
      <c r="G17" s="10">
        <f>116965-D17</f>
        <v>-3183</v>
      </c>
      <c r="H17" s="10">
        <f t="shared" si="2"/>
        <v>180241</v>
      </c>
      <c r="I17" s="10">
        <f t="shared" si="3"/>
        <v>63276</v>
      </c>
      <c r="J17" s="10">
        <f t="shared" si="4"/>
        <v>116965</v>
      </c>
    </row>
    <row r="18" spans="1:10" x14ac:dyDescent="0.25">
      <c r="A18" s="1" t="s">
        <v>6</v>
      </c>
      <c r="B18" s="10">
        <f t="shared" si="1"/>
        <v>2119</v>
      </c>
      <c r="C18" s="10">
        <v>2119</v>
      </c>
      <c r="D18" s="10"/>
      <c r="E18" s="10">
        <f t="shared" si="0"/>
        <v>24077</v>
      </c>
      <c r="F18" s="10"/>
      <c r="G18" s="10">
        <v>24077</v>
      </c>
      <c r="H18" s="10">
        <f t="shared" si="2"/>
        <v>26196</v>
      </c>
      <c r="I18" s="10">
        <f t="shared" si="3"/>
        <v>2119</v>
      </c>
      <c r="J18" s="10">
        <f t="shared" si="4"/>
        <v>24077</v>
      </c>
    </row>
    <row r="19" spans="1:10" ht="31.5" x14ac:dyDescent="0.25">
      <c r="A19" s="1" t="s">
        <v>31</v>
      </c>
      <c r="B19" s="10">
        <f t="shared" si="1"/>
        <v>643938</v>
      </c>
      <c r="C19" s="10">
        <v>643938</v>
      </c>
      <c r="D19" s="10"/>
      <c r="E19" s="10">
        <f t="shared" si="0"/>
        <v>1246</v>
      </c>
      <c r="F19" s="10">
        <v>1246</v>
      </c>
      <c r="G19" s="10"/>
      <c r="H19" s="10">
        <f t="shared" si="2"/>
        <v>645184</v>
      </c>
      <c r="I19" s="10">
        <f t="shared" si="3"/>
        <v>645184</v>
      </c>
      <c r="J19" s="10">
        <f t="shared" si="4"/>
        <v>0</v>
      </c>
    </row>
    <row r="20" spans="1:10" ht="28.5" customHeight="1" x14ac:dyDescent="0.25">
      <c r="A20" s="1" t="s">
        <v>17</v>
      </c>
      <c r="B20" s="10">
        <f t="shared" si="1"/>
        <v>264</v>
      </c>
      <c r="C20" s="10">
        <v>264</v>
      </c>
      <c r="D20" s="10"/>
      <c r="E20" s="10">
        <f t="shared" si="0"/>
        <v>0</v>
      </c>
      <c r="F20" s="10"/>
      <c r="G20" s="10"/>
      <c r="H20" s="10">
        <f t="shared" si="2"/>
        <v>264</v>
      </c>
      <c r="I20" s="10">
        <f t="shared" si="3"/>
        <v>264</v>
      </c>
      <c r="J20" s="10">
        <f t="shared" si="4"/>
        <v>0</v>
      </c>
    </row>
    <row r="21" spans="1:10" x14ac:dyDescent="0.25">
      <c r="A21" s="1" t="s">
        <v>7</v>
      </c>
      <c r="B21" s="10">
        <f t="shared" si="1"/>
        <v>1040404</v>
      </c>
      <c r="C21" s="10">
        <v>1040404</v>
      </c>
      <c r="D21" s="10"/>
      <c r="E21" s="10">
        <f t="shared" si="0"/>
        <v>399152</v>
      </c>
      <c r="F21" s="10"/>
      <c r="G21" s="10">
        <v>399152</v>
      </c>
      <c r="H21" s="10">
        <f t="shared" si="2"/>
        <v>1439556</v>
      </c>
      <c r="I21" s="10">
        <f t="shared" si="3"/>
        <v>1040404</v>
      </c>
      <c r="J21" s="10">
        <f t="shared" si="4"/>
        <v>399152</v>
      </c>
    </row>
    <row r="22" spans="1:10" ht="31.5" x14ac:dyDescent="0.25">
      <c r="A22" s="2" t="s">
        <v>13</v>
      </c>
      <c r="B22" s="10">
        <f t="shared" si="1"/>
        <v>278614</v>
      </c>
      <c r="C22" s="10">
        <v>278614</v>
      </c>
      <c r="D22" s="10"/>
      <c r="E22" s="10">
        <f t="shared" si="0"/>
        <v>355</v>
      </c>
      <c r="F22" s="10">
        <v>38</v>
      </c>
      <c r="G22" s="10">
        <v>317</v>
      </c>
      <c r="H22" s="10">
        <f t="shared" si="2"/>
        <v>278969</v>
      </c>
      <c r="I22" s="10">
        <f t="shared" si="3"/>
        <v>278652</v>
      </c>
      <c r="J22" s="10">
        <f t="shared" si="4"/>
        <v>317</v>
      </c>
    </row>
    <row r="23" spans="1:10" x14ac:dyDescent="0.25">
      <c r="A23" s="4" t="s">
        <v>8</v>
      </c>
      <c r="B23" s="10">
        <f t="shared" si="1"/>
        <v>204652</v>
      </c>
      <c r="C23" s="10">
        <v>204652</v>
      </c>
      <c r="D23" s="10"/>
      <c r="E23" s="10">
        <f t="shared" si="0"/>
        <v>3264</v>
      </c>
      <c r="F23" s="10"/>
      <c r="G23" s="10">
        <v>3264</v>
      </c>
      <c r="H23" s="10">
        <f t="shared" si="2"/>
        <v>207916</v>
      </c>
      <c r="I23" s="10">
        <f t="shared" si="3"/>
        <v>204652</v>
      </c>
      <c r="J23" s="10">
        <f t="shared" si="4"/>
        <v>3264</v>
      </c>
    </row>
    <row r="24" spans="1:10" ht="31.5" x14ac:dyDescent="0.25">
      <c r="A24" s="4" t="s">
        <v>12</v>
      </c>
      <c r="B24" s="10">
        <f t="shared" si="1"/>
        <v>19379</v>
      </c>
      <c r="C24" s="10">
        <v>19379</v>
      </c>
      <c r="D24" s="10"/>
      <c r="E24" s="10">
        <f t="shared" si="0"/>
        <v>4</v>
      </c>
      <c r="F24" s="10">
        <v>4</v>
      </c>
      <c r="G24" s="10"/>
      <c r="H24" s="10">
        <f t="shared" si="2"/>
        <v>19383</v>
      </c>
      <c r="I24" s="10">
        <f t="shared" si="3"/>
        <v>19383</v>
      </c>
      <c r="J24" s="10">
        <f t="shared" si="4"/>
        <v>0</v>
      </c>
    </row>
    <row r="25" spans="1:10" x14ac:dyDescent="0.25">
      <c r="A25" s="1" t="s">
        <v>11</v>
      </c>
      <c r="B25" s="10">
        <f t="shared" si="1"/>
        <v>1062</v>
      </c>
      <c r="C25" s="10">
        <v>1062</v>
      </c>
      <c r="D25" s="10"/>
      <c r="E25" s="10">
        <f t="shared" si="0"/>
        <v>0</v>
      </c>
      <c r="F25" s="10"/>
      <c r="G25" s="10"/>
      <c r="H25" s="10">
        <f t="shared" si="2"/>
        <v>1062</v>
      </c>
      <c r="I25" s="10">
        <f t="shared" si="3"/>
        <v>1062</v>
      </c>
      <c r="J25" s="10">
        <f t="shared" si="4"/>
        <v>0</v>
      </c>
    </row>
    <row r="26" spans="1:10" x14ac:dyDescent="0.25">
      <c r="A26" s="1" t="s">
        <v>22</v>
      </c>
      <c r="B26" s="10">
        <f t="shared" si="1"/>
        <v>258465</v>
      </c>
      <c r="C26" s="10">
        <v>258465</v>
      </c>
      <c r="D26" s="10"/>
      <c r="E26" s="10">
        <f>F26+G26</f>
        <v>101417</v>
      </c>
      <c r="F26" s="10">
        <f>24953+76464</f>
        <v>101417</v>
      </c>
      <c r="G26" s="10"/>
      <c r="H26" s="10">
        <f t="shared" si="2"/>
        <v>359882</v>
      </c>
      <c r="I26" s="10">
        <f t="shared" si="3"/>
        <v>359882</v>
      </c>
      <c r="J26" s="10">
        <f t="shared" si="4"/>
        <v>0</v>
      </c>
    </row>
    <row r="27" spans="1:10" ht="22.5" customHeight="1" x14ac:dyDescent="0.25">
      <c r="A27" s="5" t="s">
        <v>9</v>
      </c>
      <c r="B27" s="12">
        <f>SUM(B8:B26)</f>
        <v>9460851</v>
      </c>
      <c r="C27" s="12">
        <f t="shared" ref="C27:J27" si="5">SUM(C8:C26)</f>
        <v>8565397</v>
      </c>
      <c r="D27" s="12">
        <f t="shared" si="5"/>
        <v>895454</v>
      </c>
      <c r="E27" s="12">
        <f t="shared" si="5"/>
        <v>949560</v>
      </c>
      <c r="F27" s="12">
        <f t="shared" si="5"/>
        <v>76464</v>
      </c>
      <c r="G27" s="12">
        <f t="shared" si="5"/>
        <v>873096</v>
      </c>
      <c r="H27" s="12">
        <f t="shared" si="5"/>
        <v>10410411</v>
      </c>
      <c r="I27" s="12">
        <f t="shared" si="5"/>
        <v>8641861</v>
      </c>
      <c r="J27" s="12">
        <f t="shared" si="5"/>
        <v>1768550</v>
      </c>
    </row>
    <row r="29" spans="1:10" x14ac:dyDescent="0.25">
      <c r="D29" s="13"/>
    </row>
    <row r="30" spans="1:10" x14ac:dyDescent="0.25">
      <c r="C30" s="13"/>
    </row>
    <row r="31" spans="1:10" x14ac:dyDescent="0.25">
      <c r="C31" s="13"/>
      <c r="F31" s="13"/>
    </row>
    <row r="33" spans="3:3" x14ac:dyDescent="0.25">
      <c r="C33" s="13"/>
    </row>
  </sheetData>
  <customSheetViews>
    <customSheetView guid="{5300219C-FCC1-4A0A-A022-E0C2215D2033}" showPageBreaks="1" printArea="1" hiddenRows="1" view="pageBreakPreview" topLeftCell="A9">
      <selection activeCell="G24" sqref="G24"/>
      <pageMargins left="0.70866141732283472" right="0.70866141732283472" top="0.74803149606299213" bottom="0.74803149606299213" header="0.31496062992125984" footer="0.31496062992125984"/>
      <pageSetup paperSize="9" scale="77" orientation="landscape" r:id="rId1"/>
    </customSheetView>
    <customSheetView guid="{5EDE98E9-D828-45A2-A55F-F6800D704801}" showPageBreaks="1" hiddenRows="1" topLeftCell="A6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8F04A36D-E240-43FF-94CF-723EF9D8198B}" showPageBreaks="1" printArea="1" hiddenRows="1" topLeftCell="A3">
      <selection activeCell="G11" sqref="G11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0DEBB072-2231-41D2-BD03-5E92719D90C0}" showPageBreaks="1" printArea="1" hiddenRows="1" topLeftCell="A3">
      <selection activeCell="G17" sqref="G17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64CF68F5-50F5-482A-AC37-46961673D8B9}" hiddenRows="1" topLeftCell="A3">
      <selection activeCell="L15" sqref="L15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7633AB95-500C-4063-B8C2-D747116712B2}" hiddenRows="1" topLeftCell="A6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EE2A5D8B-96C6-44ED-AEAD-1FECA598A6AF}" showPageBreaks="1" hiddenRows="1" topLeftCell="A5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F8B77C5A-8CBD-4586-AE75-16892A36BF07}" showPageBreaks="1" printArea="1" hiddenRows="1" view="pageBreakPreview" topLeftCell="A9">
      <selection activeCell="G24" sqref="G24"/>
      <pageMargins left="0.70866141732283472" right="0.70866141732283472" top="0.74803149606299213" bottom="0.74803149606299213" header="0.31496062992125984" footer="0.31496062992125984"/>
      <pageSetup paperSize="9" scale="77" orientation="landscape" r:id="rId8"/>
    </customSheetView>
  </customSheetViews>
  <mergeCells count="5">
    <mergeCell ref="A4:H4"/>
    <mergeCell ref="B6:D6"/>
    <mergeCell ref="E6:G6"/>
    <mergeCell ref="H6:J6"/>
    <mergeCell ref="A6:A7"/>
  </mergeCells>
  <pageMargins left="0.70866141732283472" right="0.70866141732283472" top="0.74803149606299213" bottom="0.74803149606299213" header="0.31496062992125984" footer="0.31496062992125984"/>
  <pageSetup paperSize="9" scale="77" orientation="landscape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BreakPreview" topLeftCell="A15" zoomScaleNormal="100" zoomScaleSheetLayoutView="100" workbookViewId="0">
      <selection activeCell="G24" sqref="G24"/>
    </sheetView>
  </sheetViews>
  <sheetFormatPr defaultColWidth="9.140625" defaultRowHeight="15.75" x14ac:dyDescent="0.25"/>
  <cols>
    <col min="1" max="1" width="41" style="6" customWidth="1"/>
    <col min="2" max="2" width="13.42578125" style="6" customWidth="1"/>
    <col min="3" max="4" width="14.28515625" style="6" customWidth="1"/>
    <col min="5" max="5" width="13" style="6" customWidth="1"/>
    <col min="6" max="6" width="12.28515625" style="6" customWidth="1"/>
    <col min="7" max="8" width="14.28515625" style="6" customWidth="1"/>
    <col min="9" max="9" width="13.85546875" style="6" customWidth="1"/>
    <col min="10" max="10" width="14.5703125" style="6" customWidth="1"/>
    <col min="11" max="16384" width="9.140625" style="6"/>
  </cols>
  <sheetData>
    <row r="1" spans="1:10" hidden="1" x14ac:dyDescent="0.25"/>
    <row r="2" spans="1:10" hidden="1" x14ac:dyDescent="0.25">
      <c r="C2" s="7"/>
    </row>
    <row r="4" spans="1:10" ht="42" customHeight="1" x14ac:dyDescent="0.3">
      <c r="A4" s="24" t="s">
        <v>32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x14ac:dyDescent="0.25">
      <c r="J5" s="7" t="s">
        <v>19</v>
      </c>
    </row>
    <row r="6" spans="1:10" ht="35.25" customHeight="1" x14ac:dyDescent="0.25">
      <c r="A6" s="21" t="s">
        <v>20</v>
      </c>
      <c r="B6" s="17" t="s">
        <v>21</v>
      </c>
      <c r="C6" s="18"/>
      <c r="D6" s="19"/>
      <c r="E6" s="17" t="s">
        <v>18</v>
      </c>
      <c r="F6" s="18"/>
      <c r="G6" s="18"/>
      <c r="H6" s="20" t="s">
        <v>26</v>
      </c>
      <c r="I6" s="20"/>
      <c r="J6" s="20"/>
    </row>
    <row r="7" spans="1:10" ht="63" x14ac:dyDescent="0.25">
      <c r="A7" s="22"/>
      <c r="B7" s="8" t="s">
        <v>23</v>
      </c>
      <c r="C7" s="8" t="s">
        <v>24</v>
      </c>
      <c r="D7" s="8" t="s">
        <v>25</v>
      </c>
      <c r="E7" s="8" t="s">
        <v>23</v>
      </c>
      <c r="F7" s="8" t="s">
        <v>24</v>
      </c>
      <c r="G7" s="8" t="s">
        <v>25</v>
      </c>
      <c r="H7" s="8" t="s">
        <v>23</v>
      </c>
      <c r="I7" s="8" t="s">
        <v>24</v>
      </c>
      <c r="J7" s="8" t="s">
        <v>25</v>
      </c>
    </row>
    <row r="8" spans="1:10" x14ac:dyDescent="0.25">
      <c r="A8" s="1" t="s">
        <v>14</v>
      </c>
      <c r="B8" s="10">
        <f>C8+D8</f>
        <v>126606</v>
      </c>
      <c r="C8" s="10">
        <v>126606</v>
      </c>
      <c r="D8" s="10"/>
      <c r="E8" s="10">
        <f t="shared" ref="E8:E26" si="0">F8+G8</f>
        <v>47</v>
      </c>
      <c r="F8" s="10">
        <v>47</v>
      </c>
      <c r="G8" s="10"/>
      <c r="H8" s="10">
        <f>B8+E8</f>
        <v>126653</v>
      </c>
      <c r="I8" s="10">
        <f>C8+F8</f>
        <v>126653</v>
      </c>
      <c r="J8" s="10">
        <f>D8+G8</f>
        <v>0</v>
      </c>
    </row>
    <row r="9" spans="1:10" x14ac:dyDescent="0.25">
      <c r="A9" s="1" t="s">
        <v>15</v>
      </c>
      <c r="B9" s="10">
        <f t="shared" ref="B9:B26" si="1">C9+D9</f>
        <v>604413</v>
      </c>
      <c r="C9" s="10">
        <v>604413</v>
      </c>
      <c r="D9" s="10"/>
      <c r="E9" s="10">
        <f t="shared" si="0"/>
        <v>58272</v>
      </c>
      <c r="F9" s="10">
        <v>3462</v>
      </c>
      <c r="G9" s="10">
        <v>54810</v>
      </c>
      <c r="H9" s="10">
        <f t="shared" ref="H9:H26" si="2">B9+E9</f>
        <v>662685</v>
      </c>
      <c r="I9" s="10">
        <f t="shared" ref="I9:I26" si="3">C9+F9</f>
        <v>607875</v>
      </c>
      <c r="J9" s="10">
        <f t="shared" ref="J9:J26" si="4">D9+G9</f>
        <v>54810</v>
      </c>
    </row>
    <row r="10" spans="1:10" x14ac:dyDescent="0.25">
      <c r="A10" s="3" t="s">
        <v>0</v>
      </c>
      <c r="B10" s="10">
        <f t="shared" si="1"/>
        <v>768006</v>
      </c>
      <c r="C10" s="10">
        <v>768006</v>
      </c>
      <c r="D10" s="10"/>
      <c r="E10" s="10">
        <f t="shared" si="0"/>
        <v>0</v>
      </c>
      <c r="F10" s="10"/>
      <c r="G10" s="10"/>
      <c r="H10" s="10">
        <f t="shared" si="2"/>
        <v>768006</v>
      </c>
      <c r="I10" s="10">
        <f t="shared" si="3"/>
        <v>768006</v>
      </c>
      <c r="J10" s="10">
        <f t="shared" si="4"/>
        <v>0</v>
      </c>
    </row>
    <row r="11" spans="1:10" ht="31.5" x14ac:dyDescent="0.25">
      <c r="A11" s="1" t="s">
        <v>10</v>
      </c>
      <c r="B11" s="10">
        <f t="shared" si="1"/>
        <v>160865</v>
      </c>
      <c r="C11" s="10">
        <v>160865</v>
      </c>
      <c r="D11" s="10"/>
      <c r="E11" s="10">
        <f t="shared" si="0"/>
        <v>317294</v>
      </c>
      <c r="F11" s="10"/>
      <c r="G11" s="10">
        <f>119343+1511+196440</f>
        <v>317294</v>
      </c>
      <c r="H11" s="10">
        <f t="shared" si="2"/>
        <v>478159</v>
      </c>
      <c r="I11" s="10">
        <f t="shared" si="3"/>
        <v>160865</v>
      </c>
      <c r="J11" s="10">
        <f t="shared" si="4"/>
        <v>317294</v>
      </c>
    </row>
    <row r="12" spans="1:10" ht="29.25" customHeight="1" x14ac:dyDescent="0.25">
      <c r="A12" s="1" t="s">
        <v>1</v>
      </c>
      <c r="B12" s="10">
        <f t="shared" si="1"/>
        <v>145602</v>
      </c>
      <c r="C12" s="10">
        <v>145602</v>
      </c>
      <c r="D12" s="10"/>
      <c r="E12" s="10">
        <f t="shared" si="0"/>
        <v>551</v>
      </c>
      <c r="F12" s="10">
        <v>551</v>
      </c>
      <c r="G12" s="10"/>
      <c r="H12" s="10">
        <f t="shared" si="2"/>
        <v>146153</v>
      </c>
      <c r="I12" s="10">
        <f t="shared" si="3"/>
        <v>146153</v>
      </c>
      <c r="J12" s="10">
        <f t="shared" si="4"/>
        <v>0</v>
      </c>
    </row>
    <row r="13" spans="1:10" ht="31.5" x14ac:dyDescent="0.25">
      <c r="A13" s="1" t="s">
        <v>16</v>
      </c>
      <c r="B13" s="10">
        <f t="shared" si="1"/>
        <v>937148</v>
      </c>
      <c r="C13" s="10">
        <v>937148</v>
      </c>
      <c r="D13" s="10"/>
      <c r="E13" s="10">
        <f t="shared" si="0"/>
        <v>820281</v>
      </c>
      <c r="F13" s="10">
        <f>4+1471</f>
        <v>1475</v>
      </c>
      <c r="G13" s="10">
        <f>700000+75306+43500</f>
        <v>818806</v>
      </c>
      <c r="H13" s="10">
        <f t="shared" si="2"/>
        <v>1757429</v>
      </c>
      <c r="I13" s="10">
        <f t="shared" si="3"/>
        <v>938623</v>
      </c>
      <c r="J13" s="10">
        <f t="shared" si="4"/>
        <v>818806</v>
      </c>
    </row>
    <row r="14" spans="1:10" x14ac:dyDescent="0.25">
      <c r="A14" s="1" t="s">
        <v>2</v>
      </c>
      <c r="B14" s="10">
        <f t="shared" si="1"/>
        <v>27590</v>
      </c>
      <c r="C14" s="10">
        <v>27590</v>
      </c>
      <c r="D14" s="10"/>
      <c r="E14" s="10">
        <f t="shared" si="0"/>
        <v>47</v>
      </c>
      <c r="F14" s="10">
        <v>47</v>
      </c>
      <c r="G14" s="10"/>
      <c r="H14" s="10">
        <f t="shared" si="2"/>
        <v>27637</v>
      </c>
      <c r="I14" s="10">
        <f t="shared" si="3"/>
        <v>27637</v>
      </c>
      <c r="J14" s="10">
        <f t="shared" si="4"/>
        <v>0</v>
      </c>
    </row>
    <row r="15" spans="1:10" x14ac:dyDescent="0.25">
      <c r="A15" s="1" t="s">
        <v>3</v>
      </c>
      <c r="B15" s="10">
        <f t="shared" si="1"/>
        <v>984507</v>
      </c>
      <c r="C15" s="10">
        <v>984507</v>
      </c>
      <c r="D15" s="10"/>
      <c r="E15" s="10">
        <f t="shared" si="0"/>
        <v>-70288</v>
      </c>
      <c r="F15" s="11">
        <f>1600-71888</f>
        <v>-70288</v>
      </c>
      <c r="G15" s="10"/>
      <c r="H15" s="10">
        <f t="shared" si="2"/>
        <v>914219</v>
      </c>
      <c r="I15" s="10">
        <f t="shared" si="3"/>
        <v>914219</v>
      </c>
      <c r="J15" s="10">
        <f t="shared" si="4"/>
        <v>0</v>
      </c>
    </row>
    <row r="16" spans="1:10" x14ac:dyDescent="0.25">
      <c r="A16" s="1" t="s">
        <v>4</v>
      </c>
      <c r="B16" s="10">
        <f t="shared" si="1"/>
        <v>2398427</v>
      </c>
      <c r="C16" s="10">
        <v>2398427</v>
      </c>
      <c r="D16" s="10"/>
      <c r="E16" s="10">
        <f t="shared" si="0"/>
        <v>58777</v>
      </c>
      <c r="F16" s="10">
        <f>16968+8290</f>
        <v>25258</v>
      </c>
      <c r="G16" s="10">
        <v>33519</v>
      </c>
      <c r="H16" s="10">
        <f t="shared" si="2"/>
        <v>2457204</v>
      </c>
      <c r="I16" s="10">
        <f t="shared" si="3"/>
        <v>2423685</v>
      </c>
      <c r="J16" s="10">
        <f t="shared" si="4"/>
        <v>33519</v>
      </c>
    </row>
    <row r="17" spans="1:10" ht="31.5" x14ac:dyDescent="0.25">
      <c r="A17" s="1" t="s">
        <v>5</v>
      </c>
      <c r="B17" s="10">
        <f t="shared" si="1"/>
        <v>48300</v>
      </c>
      <c r="C17" s="10">
        <v>48300</v>
      </c>
      <c r="D17" s="10"/>
      <c r="E17" s="10">
        <f t="shared" si="0"/>
        <v>0</v>
      </c>
      <c r="F17" s="10"/>
      <c r="G17" s="10"/>
      <c r="H17" s="10">
        <f t="shared" si="2"/>
        <v>48300</v>
      </c>
      <c r="I17" s="10">
        <f t="shared" si="3"/>
        <v>48300</v>
      </c>
      <c r="J17" s="10">
        <f t="shared" si="4"/>
        <v>0</v>
      </c>
    </row>
    <row r="18" spans="1:10" x14ac:dyDescent="0.25">
      <c r="A18" s="1" t="s">
        <v>6</v>
      </c>
      <c r="B18" s="10">
        <f t="shared" si="1"/>
        <v>2119</v>
      </c>
      <c r="C18" s="10">
        <v>2119</v>
      </c>
      <c r="D18" s="10"/>
      <c r="E18" s="10">
        <f t="shared" si="0"/>
        <v>24077</v>
      </c>
      <c r="F18" s="10"/>
      <c r="G18" s="10">
        <v>24077</v>
      </c>
      <c r="H18" s="10">
        <f t="shared" si="2"/>
        <v>26196</v>
      </c>
      <c r="I18" s="10">
        <f t="shared" si="3"/>
        <v>2119</v>
      </c>
      <c r="J18" s="10">
        <f t="shared" si="4"/>
        <v>24077</v>
      </c>
    </row>
    <row r="19" spans="1:10" ht="31.5" x14ac:dyDescent="0.25">
      <c r="A19" s="1" t="s">
        <v>31</v>
      </c>
      <c r="B19" s="10">
        <f t="shared" si="1"/>
        <v>643938</v>
      </c>
      <c r="C19" s="10">
        <v>643938</v>
      </c>
      <c r="D19" s="10"/>
      <c r="E19" s="10">
        <f t="shared" si="0"/>
        <v>1246</v>
      </c>
      <c r="F19" s="10">
        <v>1246</v>
      </c>
      <c r="G19" s="10"/>
      <c r="H19" s="10">
        <f t="shared" si="2"/>
        <v>645184</v>
      </c>
      <c r="I19" s="10">
        <f t="shared" si="3"/>
        <v>645184</v>
      </c>
      <c r="J19" s="10">
        <f t="shared" si="4"/>
        <v>0</v>
      </c>
    </row>
    <row r="20" spans="1:10" ht="31.5" customHeight="1" x14ac:dyDescent="0.25">
      <c r="A20" s="1" t="s">
        <v>17</v>
      </c>
      <c r="B20" s="10">
        <f t="shared" si="1"/>
        <v>264</v>
      </c>
      <c r="C20" s="10">
        <v>264</v>
      </c>
      <c r="D20" s="10"/>
      <c r="E20" s="10">
        <f t="shared" si="0"/>
        <v>0</v>
      </c>
      <c r="F20" s="10"/>
      <c r="G20" s="10"/>
      <c r="H20" s="10">
        <f t="shared" si="2"/>
        <v>264</v>
      </c>
      <c r="I20" s="10">
        <f t="shared" si="3"/>
        <v>264</v>
      </c>
      <c r="J20" s="10">
        <f t="shared" si="4"/>
        <v>0</v>
      </c>
    </row>
    <row r="21" spans="1:10" x14ac:dyDescent="0.25">
      <c r="A21" s="1" t="s">
        <v>7</v>
      </c>
      <c r="B21" s="10">
        <f t="shared" si="1"/>
        <v>974434</v>
      </c>
      <c r="C21" s="10">
        <v>974434</v>
      </c>
      <c r="D21" s="10"/>
      <c r="E21" s="10">
        <f t="shared" si="0"/>
        <v>24443</v>
      </c>
      <c r="F21" s="10"/>
      <c r="G21" s="10">
        <v>24443</v>
      </c>
      <c r="H21" s="10">
        <f t="shared" si="2"/>
        <v>998877</v>
      </c>
      <c r="I21" s="10">
        <f t="shared" si="3"/>
        <v>974434</v>
      </c>
      <c r="J21" s="10">
        <f t="shared" si="4"/>
        <v>24443</v>
      </c>
    </row>
    <row r="22" spans="1:10" ht="31.5" x14ac:dyDescent="0.25">
      <c r="A22" s="2" t="s">
        <v>13</v>
      </c>
      <c r="B22" s="10">
        <f t="shared" si="1"/>
        <v>278614</v>
      </c>
      <c r="C22" s="10">
        <v>278614</v>
      </c>
      <c r="D22" s="10"/>
      <c r="E22" s="10">
        <f t="shared" si="0"/>
        <v>355</v>
      </c>
      <c r="F22" s="10">
        <v>38</v>
      </c>
      <c r="G22" s="10">
        <v>317</v>
      </c>
      <c r="H22" s="10">
        <f t="shared" si="2"/>
        <v>278969</v>
      </c>
      <c r="I22" s="10">
        <f t="shared" si="3"/>
        <v>278652</v>
      </c>
      <c r="J22" s="10">
        <f t="shared" si="4"/>
        <v>317</v>
      </c>
    </row>
    <row r="23" spans="1:10" x14ac:dyDescent="0.25">
      <c r="A23" s="4" t="s">
        <v>8</v>
      </c>
      <c r="B23" s="10">
        <f t="shared" si="1"/>
        <v>204652</v>
      </c>
      <c r="C23" s="10">
        <v>204652</v>
      </c>
      <c r="D23" s="10"/>
      <c r="E23" s="10">
        <f t="shared" si="0"/>
        <v>3264</v>
      </c>
      <c r="F23" s="10"/>
      <c r="G23" s="10">
        <v>3264</v>
      </c>
      <c r="H23" s="10">
        <f t="shared" si="2"/>
        <v>207916</v>
      </c>
      <c r="I23" s="10">
        <f t="shared" si="3"/>
        <v>204652</v>
      </c>
      <c r="J23" s="10">
        <f t="shared" si="4"/>
        <v>3264</v>
      </c>
    </row>
    <row r="24" spans="1:10" ht="31.5" x14ac:dyDescent="0.25">
      <c r="A24" s="4" t="s">
        <v>12</v>
      </c>
      <c r="B24" s="10">
        <f t="shared" si="1"/>
        <v>19379</v>
      </c>
      <c r="C24" s="10">
        <v>19379</v>
      </c>
      <c r="D24" s="10"/>
      <c r="E24" s="10">
        <f t="shared" si="0"/>
        <v>4</v>
      </c>
      <c r="F24" s="10">
        <v>4</v>
      </c>
      <c r="G24" s="10"/>
      <c r="H24" s="10">
        <f t="shared" si="2"/>
        <v>19383</v>
      </c>
      <c r="I24" s="10">
        <f t="shared" si="3"/>
        <v>19383</v>
      </c>
      <c r="J24" s="10">
        <f t="shared" si="4"/>
        <v>0</v>
      </c>
    </row>
    <row r="25" spans="1:10" ht="22.5" customHeight="1" x14ac:dyDescent="0.25">
      <c r="A25" s="1" t="s">
        <v>11</v>
      </c>
      <c r="B25" s="10">
        <f t="shared" si="1"/>
        <v>1062</v>
      </c>
      <c r="C25" s="10">
        <v>1062</v>
      </c>
      <c r="D25" s="10"/>
      <c r="E25" s="10">
        <f t="shared" si="0"/>
        <v>0</v>
      </c>
      <c r="F25" s="10"/>
      <c r="G25" s="10"/>
      <c r="H25" s="10">
        <f t="shared" si="2"/>
        <v>1062</v>
      </c>
      <c r="I25" s="10">
        <f t="shared" si="3"/>
        <v>1062</v>
      </c>
      <c r="J25" s="10">
        <f t="shared" si="4"/>
        <v>0</v>
      </c>
    </row>
    <row r="26" spans="1:10" x14ac:dyDescent="0.25">
      <c r="A26" s="1" t="s">
        <v>22</v>
      </c>
      <c r="B26" s="10">
        <f t="shared" si="1"/>
        <v>488207</v>
      </c>
      <c r="C26" s="10">
        <v>488207</v>
      </c>
      <c r="D26" s="10"/>
      <c r="E26" s="10">
        <f t="shared" si="0"/>
        <v>111368</v>
      </c>
      <c r="F26" s="10">
        <f>38160+73208</f>
        <v>111368</v>
      </c>
      <c r="G26" s="10"/>
      <c r="H26" s="10">
        <f t="shared" si="2"/>
        <v>599575</v>
      </c>
      <c r="I26" s="10">
        <f t="shared" si="3"/>
        <v>599575</v>
      </c>
      <c r="J26" s="10">
        <f t="shared" si="4"/>
        <v>0</v>
      </c>
    </row>
    <row r="27" spans="1:10" x14ac:dyDescent="0.25">
      <c r="A27" s="5" t="s">
        <v>9</v>
      </c>
      <c r="B27" s="12">
        <f>SUM(B8:B26)</f>
        <v>8814133</v>
      </c>
      <c r="C27" s="12">
        <f t="shared" ref="C27:J27" si="5">SUM(C8:C26)</f>
        <v>8814133</v>
      </c>
      <c r="D27" s="12">
        <f t="shared" si="5"/>
        <v>0</v>
      </c>
      <c r="E27" s="12">
        <f t="shared" si="5"/>
        <v>1349738</v>
      </c>
      <c r="F27" s="12">
        <f t="shared" si="5"/>
        <v>73208</v>
      </c>
      <c r="G27" s="12">
        <f t="shared" si="5"/>
        <v>1276530</v>
      </c>
      <c r="H27" s="12">
        <f t="shared" si="5"/>
        <v>10163871</v>
      </c>
      <c r="I27" s="12">
        <f t="shared" si="5"/>
        <v>8887341</v>
      </c>
      <c r="J27" s="12">
        <f t="shared" si="5"/>
        <v>1276530</v>
      </c>
    </row>
  </sheetData>
  <customSheetViews>
    <customSheetView guid="{5300219C-FCC1-4A0A-A022-E0C2215D2033}" showPageBreaks="1" printArea="1" hiddenRows="1" view="pageBreakPreview" topLeftCell="A15">
      <selection activeCell="G24" sqref="G24"/>
      <pageMargins left="0.70866141732283472" right="0.70866141732283472" top="0.74803149606299213" bottom="0.74803149606299213" header="0.31496062992125984" footer="0.31496062992125984"/>
      <pageSetup paperSize="9" scale="77" orientation="landscape" r:id="rId1"/>
    </customSheetView>
    <customSheetView guid="{5EDE98E9-D828-45A2-A55F-F6800D704801}" showPageBreaks="1" hiddenRows="1" topLeftCell="A15">
      <selection activeCell="G22" sqref="G22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8F04A36D-E240-43FF-94CF-723EF9D8198B}" showPageBreaks="1" printArea="1" hiddenRows="1" topLeftCell="A3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0DEBB072-2231-41D2-BD03-5E92719D90C0}" showPageBreaks="1" printArea="1" hiddenRows="1" topLeftCell="A3">
      <selection activeCell="F27" sqref="F27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64CF68F5-50F5-482A-AC37-46961673D8B9}" hiddenRows="1" topLeftCell="A15">
      <selection activeCell="D33" sqref="D33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7633AB95-500C-4063-B8C2-D747116712B2}" hiddenRows="1" topLeftCell="A3">
      <selection activeCell="G13" sqref="G13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EE2A5D8B-96C6-44ED-AEAD-1FECA598A6AF}" showPageBreaks="1" hiddenRows="1" topLeftCell="A6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F8B77C5A-8CBD-4586-AE75-16892A36BF07}" showPageBreaks="1" printArea="1" hiddenRows="1" view="pageBreakPreview" topLeftCell="A15">
      <selection activeCell="G24" sqref="G24"/>
      <pageMargins left="0.70866141732283472" right="0.70866141732283472" top="0.74803149606299213" bottom="0.74803149606299213" header="0.31496062992125984" footer="0.31496062992125984"/>
      <pageSetup paperSize="9" scale="77" orientation="landscape" r:id="rId8"/>
    </customSheetView>
  </customSheetViews>
  <mergeCells count="5">
    <mergeCell ref="B6:D6"/>
    <mergeCell ref="E6:G6"/>
    <mergeCell ref="H6:J6"/>
    <mergeCell ref="A6:A7"/>
    <mergeCell ref="A4:J4"/>
  </mergeCells>
  <pageMargins left="0.70866141732283472" right="0.70866141732283472" top="0.74803149606299213" bottom="0.74803149606299213" header="0.31496062992125984" footer="0.31496062992125984"/>
  <pageSetup paperSize="9" scale="77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2022</vt:lpstr>
      <vt:lpstr>2023</vt:lpstr>
      <vt:lpstr>2024</vt:lpstr>
      <vt:lpstr>'2023'!Область_печати</vt:lpstr>
      <vt:lpstr>'2024'!Область_печати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</dc:creator>
  <cp:lastModifiedBy>Архипова Елена Иннакентьевна</cp:lastModifiedBy>
  <cp:lastPrinted>2021-12-01T14:27:13Z</cp:lastPrinted>
  <dcterms:created xsi:type="dcterms:W3CDTF">2012-10-02T06:05:32Z</dcterms:created>
  <dcterms:modified xsi:type="dcterms:W3CDTF">2021-12-02T10:25:05Z</dcterms:modified>
</cp:coreProperties>
</file>