
<file path=[Content_Types].xml><?xml version="1.0" encoding="utf-8"?>
<Types xmlns="http://schemas.openxmlformats.org/package/2006/content-types">
  <Override PartName="/xl/revisions/revisionLog112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49.xml" ContentType="application/vnd.openxmlformats-officedocument.spreadsheetml.revisionLog+xml"/>
  <Default Extension="rels" ContentType="application/vnd.openxmlformats-package.relationships+xml"/>
  <Override PartName="/xl/revisions/revisionLog3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7.xml" ContentType="application/vnd.openxmlformats-officedocument.spreadsheetml.revisionLog+xml"/>
  <Default Extension="xml" ContentType="application/xml"/>
  <Override PartName="/xl/revisions/revisionLog12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45.xml" ContentType="application/vnd.openxmlformats-officedocument.spreadsheetml.revisionLog+xml"/>
  <Override PartName="/xl/worksheets/sheet3.xml" ContentType="application/vnd.openxmlformats-officedocument.spreadsheetml.worksheet+xml"/>
  <Override PartName="/xl/revisions/revisionLog23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9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30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8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4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24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136" windowHeight="13056" activeTab="2"/>
  </bookViews>
  <sheets>
    <sheet name="2023" sheetId="1" r:id="rId1"/>
    <sheet name="2024" sheetId="2" r:id="rId2"/>
    <sheet name="2025" sheetId="3" r:id="rId3"/>
  </sheets>
  <definedNames>
    <definedName name="Z_0514D8E4_DE25_4E7D_A1F3_DA07E44AFB5A_.wvu.PrintArea" localSheetId="0" hidden="1">'2023'!$A$1:$J$27</definedName>
    <definedName name="Z_0514D8E4_DE25_4E7D_A1F3_DA07E44AFB5A_.wvu.PrintArea" localSheetId="1" hidden="1">'2024'!$A$1:$J$27</definedName>
    <definedName name="Z_0514D8E4_DE25_4E7D_A1F3_DA07E44AFB5A_.wvu.PrintArea" localSheetId="2" hidden="1">'2025'!$A$1:$J$27</definedName>
    <definedName name="Z_0514D8E4_DE25_4E7D_A1F3_DA07E44AFB5A_.wvu.Rows" localSheetId="1" hidden="1">'2024'!$1:$2</definedName>
    <definedName name="Z_0514D8E4_DE25_4E7D_A1F3_DA07E44AFB5A_.wvu.Rows" localSheetId="2" hidden="1">'2025'!$1:$2</definedName>
    <definedName name="Z_0DEBB072_2231_41D2_BD03_5E92719D90C0_.wvu.PrintArea" localSheetId="0" hidden="1">'2023'!$A$1:$J$27</definedName>
    <definedName name="Z_0DEBB072_2231_41D2_BD03_5E92719D90C0_.wvu.PrintArea" localSheetId="1" hidden="1">'2024'!$A$1:$J$27</definedName>
    <definedName name="Z_0DEBB072_2231_41D2_BD03_5E92719D90C0_.wvu.PrintArea" localSheetId="2" hidden="1">'2025'!$A$1:$J$27</definedName>
    <definedName name="Z_0DEBB072_2231_41D2_BD03_5E92719D90C0_.wvu.Rows" localSheetId="1" hidden="1">'2024'!$1:$2</definedName>
    <definedName name="Z_0DEBB072_2231_41D2_BD03_5E92719D90C0_.wvu.Rows" localSheetId="2" hidden="1">'2025'!$1:$2</definedName>
    <definedName name="Z_5300219C_FCC1_4A0A_A022_E0C2215D2033_.wvu.PrintArea" localSheetId="1" hidden="1">'2024'!$A$1:$J$27</definedName>
    <definedName name="Z_5300219C_FCC1_4A0A_A022_E0C2215D2033_.wvu.PrintArea" localSheetId="2" hidden="1">'2025'!$A$1:$J$27</definedName>
    <definedName name="Z_5300219C_FCC1_4A0A_A022_E0C2215D2033_.wvu.Rows" localSheetId="1" hidden="1">'2024'!$1:$2</definedName>
    <definedName name="Z_5300219C_FCC1_4A0A_A022_E0C2215D2033_.wvu.Rows" localSheetId="2" hidden="1">'2025'!$1:$2</definedName>
    <definedName name="Z_5EDE98E9_D828_45A2_A55F_F6800D704801_.wvu.Rows" localSheetId="1" hidden="1">'2024'!$1:$2</definedName>
    <definedName name="Z_5EDE98E9_D828_45A2_A55F_F6800D704801_.wvu.Rows" localSheetId="2" hidden="1">'2025'!$1:$2</definedName>
    <definedName name="Z_64CF68F5_50F5_482A_AC37_46961673D8B9_.wvu.Rows" localSheetId="1" hidden="1">'2024'!$1:$2</definedName>
    <definedName name="Z_64CF68F5_50F5_482A_AC37_46961673D8B9_.wvu.Rows" localSheetId="2" hidden="1">'2025'!$1:$2</definedName>
    <definedName name="Z_7633AB95_500C_4063_B8C2_D747116712B2_.wvu.Rows" localSheetId="1" hidden="1">'2024'!$1:$2</definedName>
    <definedName name="Z_7633AB95_500C_4063_B8C2_D747116712B2_.wvu.Rows" localSheetId="2" hidden="1">'2025'!$1:$2</definedName>
    <definedName name="Z_79212696_303C_47C4_826F_9DBD7241E46E_.wvu.PrintArea" localSheetId="1" hidden="1">'2024'!$A$1:$J$27</definedName>
    <definedName name="Z_79212696_303C_47C4_826F_9DBD7241E46E_.wvu.PrintArea" localSheetId="2" hidden="1">'2025'!$A$1:$J$27</definedName>
    <definedName name="Z_79212696_303C_47C4_826F_9DBD7241E46E_.wvu.Rows" localSheetId="1" hidden="1">'2024'!$1:$2</definedName>
    <definedName name="Z_79212696_303C_47C4_826F_9DBD7241E46E_.wvu.Rows" localSheetId="2" hidden="1">'2025'!$1:$2</definedName>
    <definedName name="Z_7FD329C4_153F_4E17_B523_DFDD8B7FF4EA_.wvu.Rows" localSheetId="1" hidden="1">'2024'!$1:$2</definedName>
    <definedName name="Z_7FD329C4_153F_4E17_B523_DFDD8B7FF4EA_.wvu.Rows" localSheetId="2" hidden="1">'2025'!$1:$2</definedName>
    <definedName name="Z_8F04A36D_E240_43FF_94CF_723EF9D8198B_.wvu.PrintArea" localSheetId="0" hidden="1">'2023'!$A$1:$J$27</definedName>
    <definedName name="Z_8F04A36D_E240_43FF_94CF_723EF9D8198B_.wvu.PrintArea" localSheetId="1" hidden="1">'2024'!$A$1:$J$27</definedName>
    <definedName name="Z_8F04A36D_E240_43FF_94CF_723EF9D8198B_.wvu.PrintArea" localSheetId="2" hidden="1">'2025'!$A$1:$J$27</definedName>
    <definedName name="Z_8F04A36D_E240_43FF_94CF_723EF9D8198B_.wvu.Rows" localSheetId="1" hidden="1">'2024'!$1:$2</definedName>
    <definedName name="Z_8F04A36D_E240_43FF_94CF_723EF9D8198B_.wvu.Rows" localSheetId="2" hidden="1">'2025'!$1:$2</definedName>
    <definedName name="Z_E71A010E_5DAC_4A5F_846F_322FF6FD14B7_.wvu.Rows" localSheetId="1" hidden="1">'2024'!$1:$2</definedName>
    <definedName name="Z_E71A010E_5DAC_4A5F_846F_322FF6FD14B7_.wvu.Rows" localSheetId="2" hidden="1">'2025'!$1:$2</definedName>
    <definedName name="Z_EE2A5D8B_96C6_44ED_AEAD_1FECA598A6AF_.wvu.Rows" localSheetId="1" hidden="1">'2024'!$1:$2</definedName>
    <definedName name="Z_EE2A5D8B_96C6_44ED_AEAD_1FECA598A6AF_.wvu.Rows" localSheetId="2" hidden="1">'2025'!$1:$2</definedName>
    <definedName name="Z_F8B77C5A_8CBD_4586_AE75_16892A36BF07_.wvu.PrintArea" localSheetId="0" hidden="1">'2023'!$A$1:$J$27</definedName>
    <definedName name="Z_F8B77C5A_8CBD_4586_AE75_16892A36BF07_.wvu.PrintArea" localSheetId="1" hidden="1">'2024'!$A$1:$J$27</definedName>
    <definedName name="Z_F8B77C5A_8CBD_4586_AE75_16892A36BF07_.wvu.PrintArea" localSheetId="2" hidden="1">'2025'!$A$1:$J$27</definedName>
    <definedName name="Z_F8B77C5A_8CBD_4586_AE75_16892A36BF07_.wvu.Rows" localSheetId="1" hidden="1">'2024'!$1:$2</definedName>
    <definedName name="Z_F8B77C5A_8CBD_4586_AE75_16892A36BF07_.wvu.Rows" localSheetId="2" hidden="1">'2025'!$1:$2</definedName>
  </definedNames>
  <calcPr calcId="125725"/>
  <customWorkbookViews>
    <customWorkbookView name="Калашникова Галина Владимировна - Личное представление" guid="{E71A010E-5DAC-4A5F-846F-322FF6FD14B7}" mergeInterval="0" personalView="1" maximized="1" xWindow="1" yWindow="1" windowWidth="1916" windowHeight="800" activeSheetId="3"/>
    <customWorkbookView name="Дементьева Елена Александровна - Личное представление" guid="{F8B77C5A-8CBD-4586-AE75-16892A36BF07}" mergeInterval="0" personalView="1" maximized="1" xWindow="-8" yWindow="-8" windowWidth="1936" windowHeight="1056" activeSheetId="2"/>
    <customWorkbookView name="Ефанина Светлана Валентиновна - Личное представление" guid="{5EDE98E9-D828-45A2-A55F-F6800D704801}" mergeInterval="0" personalView="1" maximized="1" windowWidth="1916" windowHeight="807" activeSheetId="1"/>
    <customWorkbookView name="Фадеева Ирина Николаевна - Личное представление" guid="{5FD3E9A4-87D3-4F88-9082-991C9B1D1E69}" mergeInterval="0" personalView="1" maximized="1" xWindow="1" yWindow="1" windowWidth="1253" windowHeight="882" activeSheetId="1"/>
    <customWorkbookView name="Кашкина Александра Юрьевна - Личное представление" guid="{3591F21A-FFB0-439A-8E81-85BA50B37E0D}" mergeInterval="0" personalView="1" maximized="1" windowWidth="1276" windowHeight="699" activeSheetId="1"/>
    <customWorkbookView name="Дмитриева Галина Анатольевна - Личное представление" guid="{AFD74ECF-79F2-4082-848C-88F1083D35FB}" mergeInterval="0" personalView="1" maximized="1" xWindow="1" yWindow="1" windowWidth="1276" windowHeight="790" activeSheetId="1" showComments="commIndAndComment"/>
    <customWorkbookView name="Зинченко Надежда Викторовна - Личное представление" guid="{1714574C-8DED-4836-B6D0-12EA8119E807}" mergeInterval="0" personalView="1" maximized="1" xWindow="1" yWindow="1" windowWidth="1436" windowHeight="670" activeSheetId="1"/>
    <customWorkbookView name="Кочеткова Ольга Владимировна - Личное представление" guid="{543899CE-294D-4586-8468-92F4CEF5BC60}" mergeInterval="0" personalView="1" maximized="1" xWindow="1" yWindow="1" windowWidth="1596" windowHeight="645" activeSheetId="1"/>
    <customWorkbookView name="Бельмесова Надежда Леонидова - Личное представление" guid="{D0CE3939-82F2-405B-AA50-982BB8D0A646}" mergeInterval="0" personalView="1" maximized="1" xWindow="1" yWindow="1" windowWidth="1276" windowHeight="790" activeSheetId="1"/>
    <customWorkbookView name="natel - Личное представление" guid="{F2B4DC5B-C8E2-438B-83CD-B301827446F9}" mergeInterval="0" personalView="1" maximized="1" xWindow="1" yWindow="1" windowWidth="1276" windowHeight="804" activeSheetId="1" showComments="commIndAndComment"/>
    <customWorkbookView name="Бедункович Марина Александровна - Личное представление" guid="{5ECB973F-2388-448E-AA27-54ED629CD629}" mergeInterval="0" personalView="1" maximized="1" windowWidth="1916" windowHeight="794" activeSheetId="1"/>
    <customWorkbookView name="Зарубина Наталья Ивановна - Личное представление" guid="{837686CC-0843-4C4D-AB13-82F46B7EC8DA}" mergeInterval="0" personalView="1" maximized="1" xWindow="1" yWindow="1" windowWidth="1276" windowHeight="785" activeSheetId="1"/>
    <customWorkbookView name="Панова Елена Юрьевна - Личное представление" guid="{3C5DD4E4-8458-4A57-A53A-EA0A4C043630}" mergeInterval="0" personalView="1" maximized="1" xWindow="1" yWindow="1" windowWidth="1276" windowHeight="790" activeSheetId="1" showComments="commIndAndComment"/>
    <customWorkbookView name="Трофимова Елена Анатольевна - Личное представление" guid="{85D8642D-C023-4941-B61A-738859EEE802}" mergeInterval="0" personalView="1" maximized="1" windowWidth="1916" windowHeight="851" activeSheetId="1"/>
    <customWorkbookView name="nadegda - Личное представление" guid="{8F04A36D-E240-43FF-94CF-723EF9D8198B}" mergeInterval="0" personalView="1" maximized="1" xWindow="1" yWindow="1" windowWidth="1276" windowHeight="794" activeSheetId="2"/>
    <customWorkbookView name="litvinova - Личное представление" guid="{64CF68F5-50F5-482A-AC37-46961673D8B9}" mergeInterval="0" personalView="1" maximized="1" xWindow="1" yWindow="1" windowWidth="1436" windowHeight="670" activeSheetId="2"/>
    <customWorkbookView name="Чурашова Марина Геннадьевна - Личное представление" guid="{EE2A5D8B-96C6-44ED-AEAD-1FECA598A6AF}" mergeInterval="0" personalView="1" maximized="1" xWindow="1" yWindow="1" windowWidth="1916" windowHeight="850" activeSheetId="3"/>
    <customWorkbookView name="Гамова Марина Михайловна - Личное представление" guid="{79212696-303C-47C4-826F-9DBD7241E46E}" mergeInterval="0" personalView="1" maximized="1" xWindow="-8" yWindow="-8" windowWidth="1936" windowHeight="1056" activeSheetId="1"/>
    <customWorkbookView name="panova - Личное представление" guid="{0DEBB072-2231-41D2-BD03-5E92719D90C0}" mergeInterval="0" personalView="1" maximized="1" xWindow="1" yWindow="1" windowWidth="1916" windowHeight="850" activeSheetId="1" showComments="commIndAndComment"/>
    <customWorkbookView name="Игнатьева Вера Юрьевна - Личное представление" guid="{7633AB95-500C-4063-B8C2-D747116712B2}" mergeInterval="0" personalView="1" maximized="1" xWindow="-8" yWindow="-8" windowWidth="1936" windowHeight="1056" activeSheetId="2"/>
    <customWorkbookView name="Горшкова Ирина Николаевна - Личное представление" guid="{7FD329C4-153F-4E17-B523-DFDD8B7FF4EA}" mergeInterval="0" personalView="1" maximized="1" xWindow="-8" yWindow="-8" windowWidth="1936" windowHeight="1056" activeSheetId="1"/>
    <customWorkbookView name="Радомская Анна Николаевна - Личное представление" guid="{0514D8E4-DE25-4E7D-A1F3-DA07E44AFB5A}" mergeInterval="0" personalView="1" maximized="1" windowWidth="1858" windowHeight="814" activeSheetId="3"/>
    <customWorkbookView name="Архипова Елена Иннакентьевна - Личное представление" guid="{5300219C-FCC1-4A0A-A022-E0C2215D2033}" mergeInterval="0" personalView="1" maximized="1" windowWidth="1916" windowHeight="8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/>
  <c r="F26" i="3" l="1"/>
  <c r="I26" i="2"/>
  <c r="F16" i="1"/>
  <c r="I26" l="1"/>
  <c r="I25"/>
  <c r="I24"/>
  <c r="I23"/>
  <c r="I22"/>
  <c r="I21"/>
  <c r="I20"/>
  <c r="I19"/>
  <c r="I18"/>
  <c r="I16"/>
  <c r="I15"/>
  <c r="I14"/>
  <c r="I13"/>
  <c r="I12"/>
  <c r="I11"/>
  <c r="I10"/>
  <c r="I9"/>
  <c r="I8"/>
  <c r="I7"/>
  <c r="F22"/>
  <c r="G22"/>
  <c r="G17" i="3"/>
  <c r="G17" i="2"/>
  <c r="G18" i="1"/>
  <c r="E13" l="1"/>
  <c r="I17" l="1"/>
  <c r="B22" i="3" l="1"/>
  <c r="H22" s="1"/>
  <c r="I22"/>
  <c r="B22" i="2"/>
  <c r="H22" s="1"/>
  <c r="I22"/>
  <c r="B23" i="1" l="1"/>
  <c r="H23" s="1"/>
  <c r="B12"/>
  <c r="H12" s="1"/>
  <c r="B7" l="1"/>
  <c r="J10" i="2" l="1"/>
  <c r="F27" i="3" l="1"/>
  <c r="E26" i="2" l="1"/>
  <c r="E14" l="1"/>
  <c r="E26" i="1" l="1"/>
  <c r="B8" l="1"/>
  <c r="B9"/>
  <c r="B10"/>
  <c r="B11"/>
  <c r="B13"/>
  <c r="B14"/>
  <c r="B15"/>
  <c r="B16"/>
  <c r="B17"/>
  <c r="B18"/>
  <c r="B19"/>
  <c r="B20"/>
  <c r="B21"/>
  <c r="B22"/>
  <c r="B24"/>
  <c r="B25"/>
  <c r="B26"/>
  <c r="J8" i="2" l="1"/>
  <c r="J9"/>
  <c r="J11"/>
  <c r="J12"/>
  <c r="J13"/>
  <c r="J14"/>
  <c r="J15"/>
  <c r="J16"/>
  <c r="J17"/>
  <c r="J18"/>
  <c r="J19"/>
  <c r="J20"/>
  <c r="J21"/>
  <c r="J23"/>
  <c r="J24"/>
  <c r="J25"/>
  <c r="J26"/>
  <c r="J7"/>
  <c r="I8"/>
  <c r="I9"/>
  <c r="I10"/>
  <c r="I11"/>
  <c r="I12"/>
  <c r="I13"/>
  <c r="I14"/>
  <c r="I15"/>
  <c r="I16"/>
  <c r="I17"/>
  <c r="I18"/>
  <c r="I19"/>
  <c r="I20"/>
  <c r="I21"/>
  <c r="I23"/>
  <c r="I24"/>
  <c r="I25"/>
  <c r="I7"/>
  <c r="J8" i="3"/>
  <c r="J9"/>
  <c r="J10"/>
  <c r="J11"/>
  <c r="J12"/>
  <c r="J13"/>
  <c r="J14"/>
  <c r="J15"/>
  <c r="J16"/>
  <c r="J17"/>
  <c r="J18"/>
  <c r="J19"/>
  <c r="J20"/>
  <c r="J21"/>
  <c r="J23"/>
  <c r="J24"/>
  <c r="J25"/>
  <c r="J26"/>
  <c r="J7"/>
  <c r="I8"/>
  <c r="I9"/>
  <c r="I10"/>
  <c r="I11"/>
  <c r="I12"/>
  <c r="I13"/>
  <c r="I14"/>
  <c r="I15"/>
  <c r="I16"/>
  <c r="I17"/>
  <c r="I18"/>
  <c r="I19"/>
  <c r="I20"/>
  <c r="I21"/>
  <c r="I23"/>
  <c r="I24"/>
  <c r="I25"/>
  <c r="I26"/>
  <c r="I7"/>
  <c r="F27" i="2" l="1"/>
  <c r="D27" i="3" l="1"/>
  <c r="C27"/>
  <c r="E26"/>
  <c r="B26"/>
  <c r="E25"/>
  <c r="B25"/>
  <c r="E24"/>
  <c r="B24"/>
  <c r="E23"/>
  <c r="B23"/>
  <c r="E21"/>
  <c r="B21"/>
  <c r="E20"/>
  <c r="B20"/>
  <c r="E19"/>
  <c r="B19"/>
  <c r="B18"/>
  <c r="E17"/>
  <c r="B17"/>
  <c r="B16"/>
  <c r="B15"/>
  <c r="E14"/>
  <c r="B14"/>
  <c r="E13"/>
  <c r="B13"/>
  <c r="E12"/>
  <c r="B12"/>
  <c r="E11"/>
  <c r="B11"/>
  <c r="E10"/>
  <c r="B10"/>
  <c r="E9"/>
  <c r="B9"/>
  <c r="E8"/>
  <c r="B8"/>
  <c r="E7"/>
  <c r="B7"/>
  <c r="E25" i="2"/>
  <c r="E24"/>
  <c r="E23"/>
  <c r="E21"/>
  <c r="E20"/>
  <c r="E19"/>
  <c r="E18"/>
  <c r="E17"/>
  <c r="E16"/>
  <c r="E15"/>
  <c r="E13"/>
  <c r="E12"/>
  <c r="E11"/>
  <c r="E10"/>
  <c r="E9"/>
  <c r="E8"/>
  <c r="E7"/>
  <c r="H7" i="3" l="1"/>
  <c r="H8"/>
  <c r="H26"/>
  <c r="H12"/>
  <c r="H11"/>
  <c r="E15"/>
  <c r="H15" s="1"/>
  <c r="H9"/>
  <c r="H13"/>
  <c r="H17"/>
  <c r="H19"/>
  <c r="H20"/>
  <c r="H21"/>
  <c r="H23"/>
  <c r="H24"/>
  <c r="H25"/>
  <c r="E16"/>
  <c r="H16" s="1"/>
  <c r="G27"/>
  <c r="H14"/>
  <c r="H10"/>
  <c r="I27"/>
  <c r="E18"/>
  <c r="H18" s="1"/>
  <c r="B27"/>
  <c r="J27" l="1"/>
  <c r="H27"/>
  <c r="E27"/>
  <c r="J9" i="1" l="1"/>
  <c r="J10"/>
  <c r="J11"/>
  <c r="J13"/>
  <c r="J14"/>
  <c r="J15"/>
  <c r="J16"/>
  <c r="J17"/>
  <c r="J18"/>
  <c r="J19"/>
  <c r="J20"/>
  <c r="J21"/>
  <c r="J22"/>
  <c r="J24"/>
  <c r="J25"/>
  <c r="J26"/>
  <c r="B8" i="2" l="1"/>
  <c r="B9"/>
  <c r="B10"/>
  <c r="B11"/>
  <c r="B12"/>
  <c r="B13"/>
  <c r="B14"/>
  <c r="B15"/>
  <c r="B16"/>
  <c r="B17"/>
  <c r="B18"/>
  <c r="B19"/>
  <c r="B20"/>
  <c r="B21"/>
  <c r="B23"/>
  <c r="B24"/>
  <c r="B25"/>
  <c r="B26"/>
  <c r="B7"/>
  <c r="J27"/>
  <c r="E27"/>
  <c r="C27"/>
  <c r="D27"/>
  <c r="G27"/>
  <c r="I27" l="1"/>
  <c r="E14" i="1"/>
  <c r="E15"/>
  <c r="E16"/>
  <c r="E17"/>
  <c r="E18"/>
  <c r="E19"/>
  <c r="E20"/>
  <c r="E21"/>
  <c r="J8"/>
  <c r="E8"/>
  <c r="E9"/>
  <c r="E10"/>
  <c r="E11"/>
  <c r="E22"/>
  <c r="E24"/>
  <c r="E25"/>
  <c r="E7"/>
  <c r="D27" l="1"/>
  <c r="E27"/>
  <c r="F27"/>
  <c r="G27"/>
  <c r="J27"/>
  <c r="B27" i="2"/>
  <c r="H26"/>
  <c r="H25"/>
  <c r="H24"/>
  <c r="H23"/>
  <c r="H21"/>
  <c r="H20"/>
  <c r="H19"/>
  <c r="H18"/>
  <c r="H17"/>
  <c r="H16"/>
  <c r="H15"/>
  <c r="H14"/>
  <c r="H13"/>
  <c r="H12"/>
  <c r="H11"/>
  <c r="H10"/>
  <c r="H9"/>
  <c r="H8"/>
  <c r="H7"/>
  <c r="B27" i="1"/>
  <c r="H8"/>
  <c r="H9"/>
  <c r="H10"/>
  <c r="H11"/>
  <c r="H13"/>
  <c r="H14"/>
  <c r="H15"/>
  <c r="H16"/>
  <c r="H17"/>
  <c r="H18"/>
  <c r="H19"/>
  <c r="H20"/>
  <c r="H21"/>
  <c r="H22"/>
  <c r="H24"/>
  <c r="H25"/>
  <c r="H26"/>
  <c r="H7"/>
  <c r="H27" i="2" l="1"/>
  <c r="C27" i="1"/>
  <c r="H27"/>
</calcChain>
</file>

<file path=xl/sharedStrings.xml><?xml version="1.0" encoding="utf-8"?>
<sst xmlns="http://schemas.openxmlformats.org/spreadsheetml/2006/main" count="110" uniqueCount="35">
  <si>
    <t>Департамент финансов</t>
  </si>
  <si>
    <t>Департамент общественной  безопасности</t>
  </si>
  <si>
    <t>Департамент экономического развития</t>
  </si>
  <si>
    <t>Департамент культуры</t>
  </si>
  <si>
    <t>Департамент образования</t>
  </si>
  <si>
    <t>Департамент градостроительной деятельности</t>
  </si>
  <si>
    <t>Департамент социального обеспечения</t>
  </si>
  <si>
    <t>Департамент городского хозяйства</t>
  </si>
  <si>
    <t>Организационное управление</t>
  </si>
  <si>
    <t>ИТОГО расходы по ГРБС</t>
  </si>
  <si>
    <t>Департамент по  управлению муниципальным имуществом</t>
  </si>
  <si>
    <t>Управление взаимодействия с общественностью</t>
  </si>
  <si>
    <t>Департамент информационных технологий и связи</t>
  </si>
  <si>
    <t>Дума городского округа</t>
  </si>
  <si>
    <t>Администрация городского округа</t>
  </si>
  <si>
    <t>Департамент дорожного хозяйства и транспорта</t>
  </si>
  <si>
    <t>Отдел организации муниципальных торгов</t>
  </si>
  <si>
    <t>Изменения по результатам согласительной комиссии</t>
  </si>
  <si>
    <t>тыс.руб.</t>
  </si>
  <si>
    <t xml:space="preserve"> ГРБС </t>
  </si>
  <si>
    <t>Расходы, утвержденные в 1-м чтении</t>
  </si>
  <si>
    <t>Условно утвержденные расходы</t>
  </si>
  <si>
    <t>всего</t>
  </si>
  <si>
    <t>в т.ч. средства городского округа</t>
  </si>
  <si>
    <t>в т.ч. вышестоящие средства</t>
  </si>
  <si>
    <t>Итого расходы (2-е чтение)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</si>
  <si>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2023 год</t>
  </si>
  <si>
    <t>Управление физической культуры и спорта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</si>
  <si>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2024 год</t>
  </si>
  <si>
    <t>Приложение № 1</t>
  </si>
  <si>
    <t>к итоговому протоколу</t>
  </si>
  <si>
    <t>Избирательная комиссия</t>
  </si>
  <si>
    <t>Контрольно-счетная палата</t>
  </si>
  <si>
    <t>Управление развития потребительского  рынка</t>
  </si>
  <si>
    <t>Распределение ассигнований по главным распорядителям бюджетных средств по итогам работы согласительной комиссии по вопросам бюджета на 2025 год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</si>
</sst>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4">
    <xf numFmtId="0" fontId="0" fillId="0" borderId="0" xfId="0"/>
    <xf numFmtId="0" fontId="22" fillId="0" borderId="1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left" wrapText="1"/>
    </xf>
    <xf numFmtId="0" fontId="23" fillId="0" borderId="10" xfId="0" applyFont="1" applyBorder="1" applyAlignment="1">
      <alignment horizontal="left" wrapText="1"/>
    </xf>
    <xf numFmtId="0" fontId="19" fillId="0" borderId="0" xfId="0" applyFont="1"/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center" vertical="center" wrapText="1"/>
    </xf>
    <xf numFmtId="3" fontId="19" fillId="0" borderId="10" xfId="0" applyNumberFormat="1" applyFont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3" fontId="19" fillId="0" borderId="0" xfId="0" applyNumberFormat="1" applyFont="1"/>
    <xf numFmtId="3" fontId="22" fillId="0" borderId="10" xfId="0" applyNumberFormat="1" applyFont="1" applyBorder="1" applyAlignment="1">
      <alignment horizontal="center"/>
    </xf>
    <xf numFmtId="0" fontId="19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8" fillId="0" borderId="14" xfId="36" applyFont="1" applyBorder="1" applyAlignment="1">
      <alignment horizontal="center" vertical="center" wrapText="1"/>
    </xf>
    <xf numFmtId="0" fontId="18" fillId="0" borderId="15" xfId="36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09" Type="http://schemas.openxmlformats.org/officeDocument/2006/relationships/revisionLog" Target="revisionLog12.xml"/><Relationship Id="rId117" Type="http://schemas.openxmlformats.org/officeDocument/2006/relationships/revisionLog" Target="revisionLog44.xml"/><Relationship Id="rId76" Type="http://schemas.openxmlformats.org/officeDocument/2006/relationships/revisionLog" Target="revisionLog32.xml"/><Relationship Id="rId68" Type="http://schemas.openxmlformats.org/officeDocument/2006/relationships/revisionLog" Target="revisionLog24.xml"/><Relationship Id="rId84" Type="http://schemas.openxmlformats.org/officeDocument/2006/relationships/revisionLog" Target="revisionLog7.xml"/><Relationship Id="rId89" Type="http://schemas.openxmlformats.org/officeDocument/2006/relationships/revisionLog" Target="revisionLog121.xml"/><Relationship Id="rId97" Type="http://schemas.openxmlformats.org/officeDocument/2006/relationships/revisionLog" Target="revisionLog17.xml"/><Relationship Id="rId104" Type="http://schemas.openxmlformats.org/officeDocument/2006/relationships/revisionLog" Target="revisionLog36.xml"/><Relationship Id="rId112" Type="http://schemas.openxmlformats.org/officeDocument/2006/relationships/revisionLog" Target="revisionLog13.xml"/><Relationship Id="rId120" Type="http://schemas.openxmlformats.org/officeDocument/2006/relationships/revisionLog" Target="revisionLog46.xml"/><Relationship Id="rId125" Type="http://schemas.openxmlformats.org/officeDocument/2006/relationships/revisionLog" Target="revisionLog51.xml"/><Relationship Id="rId71" Type="http://schemas.openxmlformats.org/officeDocument/2006/relationships/revisionLog" Target="revisionLog27.xml"/><Relationship Id="rId92" Type="http://schemas.openxmlformats.org/officeDocument/2006/relationships/revisionLog" Target="revisionLog111.xml"/><Relationship Id="rId107" Type="http://schemas.openxmlformats.org/officeDocument/2006/relationships/revisionLog" Target="revisionLog39.xml"/><Relationship Id="rId75" Type="http://schemas.openxmlformats.org/officeDocument/2006/relationships/revisionLog" Target="revisionLog31.xml"/><Relationship Id="rId70" Type="http://schemas.openxmlformats.org/officeDocument/2006/relationships/revisionLog" Target="revisionLog26.xml"/><Relationship Id="rId83" Type="http://schemas.openxmlformats.org/officeDocument/2006/relationships/revisionLog" Target="revisionLog6.xml"/><Relationship Id="rId88" Type="http://schemas.openxmlformats.org/officeDocument/2006/relationships/revisionLog" Target="revisionLog1111.xml"/><Relationship Id="rId91" Type="http://schemas.openxmlformats.org/officeDocument/2006/relationships/revisionLog" Target="revisionLog14.xml"/><Relationship Id="rId96" Type="http://schemas.openxmlformats.org/officeDocument/2006/relationships/revisionLog" Target="revisionLog16.xml"/><Relationship Id="rId111" Type="http://schemas.openxmlformats.org/officeDocument/2006/relationships/revisionLog" Target="revisionLog40.xml"/><Relationship Id="rId74" Type="http://schemas.openxmlformats.org/officeDocument/2006/relationships/revisionLog" Target="revisionLog30.xml"/><Relationship Id="rId66" Type="http://schemas.openxmlformats.org/officeDocument/2006/relationships/revisionLog" Target="revisionLog1311.xml"/><Relationship Id="rId79" Type="http://schemas.openxmlformats.org/officeDocument/2006/relationships/revisionLog" Target="revisionLog2.xml"/><Relationship Id="rId87" Type="http://schemas.openxmlformats.org/officeDocument/2006/relationships/revisionLog" Target="revisionLog10.xml"/><Relationship Id="rId102" Type="http://schemas.openxmlformats.org/officeDocument/2006/relationships/revisionLog" Target="revisionLog22.xml"/><Relationship Id="rId110" Type="http://schemas.openxmlformats.org/officeDocument/2006/relationships/revisionLog" Target="revisionLog15.xml"/><Relationship Id="rId115" Type="http://schemas.openxmlformats.org/officeDocument/2006/relationships/revisionLog" Target="revisionLog42.xml"/><Relationship Id="rId123" Type="http://schemas.openxmlformats.org/officeDocument/2006/relationships/revisionLog" Target="revisionLog49.xml"/><Relationship Id="rId82" Type="http://schemas.openxmlformats.org/officeDocument/2006/relationships/revisionLog" Target="revisionLog5.xml"/><Relationship Id="rId90" Type="http://schemas.openxmlformats.org/officeDocument/2006/relationships/revisionLog" Target="revisionLog13111.xml"/><Relationship Id="rId95" Type="http://schemas.openxmlformats.org/officeDocument/2006/relationships/revisionLog" Target="revisionLog151.xml"/><Relationship Id="rId106" Type="http://schemas.openxmlformats.org/officeDocument/2006/relationships/revisionLog" Target="revisionLog38.xml"/><Relationship Id="rId114" Type="http://schemas.openxmlformats.org/officeDocument/2006/relationships/revisionLog" Target="revisionLog41.xml"/><Relationship Id="rId119" Type="http://schemas.openxmlformats.org/officeDocument/2006/relationships/revisionLog" Target="revisionLog11.xml"/><Relationship Id="rId78" Type="http://schemas.openxmlformats.org/officeDocument/2006/relationships/revisionLog" Target="revisionLog34.xml"/><Relationship Id="rId73" Type="http://schemas.openxmlformats.org/officeDocument/2006/relationships/revisionLog" Target="revisionLog29.xml"/><Relationship Id="rId81" Type="http://schemas.openxmlformats.org/officeDocument/2006/relationships/revisionLog" Target="revisionLog4.xml"/><Relationship Id="rId86" Type="http://schemas.openxmlformats.org/officeDocument/2006/relationships/revisionLog" Target="revisionLog9.xml"/><Relationship Id="rId94" Type="http://schemas.openxmlformats.org/officeDocument/2006/relationships/revisionLog" Target="revisionLog1511.xml"/><Relationship Id="rId99" Type="http://schemas.openxmlformats.org/officeDocument/2006/relationships/revisionLog" Target="revisionLog19.xml"/><Relationship Id="rId101" Type="http://schemas.openxmlformats.org/officeDocument/2006/relationships/revisionLog" Target="revisionLog21.xml"/><Relationship Id="rId122" Type="http://schemas.openxmlformats.org/officeDocument/2006/relationships/revisionLog" Target="revisionLog48.xml"/><Relationship Id="rId77" Type="http://schemas.openxmlformats.org/officeDocument/2006/relationships/revisionLog" Target="revisionLog33.xml"/><Relationship Id="rId69" Type="http://schemas.openxmlformats.org/officeDocument/2006/relationships/revisionLog" Target="revisionLog25.xml"/><Relationship Id="rId100" Type="http://schemas.openxmlformats.org/officeDocument/2006/relationships/revisionLog" Target="revisionLog20.xml"/><Relationship Id="rId105" Type="http://schemas.openxmlformats.org/officeDocument/2006/relationships/revisionLog" Target="revisionLog37.xml"/><Relationship Id="rId113" Type="http://schemas.openxmlformats.org/officeDocument/2006/relationships/revisionLog" Target="revisionLog112.xml"/><Relationship Id="rId118" Type="http://schemas.openxmlformats.org/officeDocument/2006/relationships/revisionLog" Target="revisionLog45.xml"/><Relationship Id="rId126" Type="http://schemas.openxmlformats.org/officeDocument/2006/relationships/revisionLog" Target="revisionLog1.xml"/><Relationship Id="rId72" Type="http://schemas.openxmlformats.org/officeDocument/2006/relationships/revisionLog" Target="revisionLog28.xml"/><Relationship Id="rId80" Type="http://schemas.openxmlformats.org/officeDocument/2006/relationships/revisionLog" Target="revisionLog3.xml"/><Relationship Id="rId85" Type="http://schemas.openxmlformats.org/officeDocument/2006/relationships/revisionLog" Target="revisionLog8.xml"/><Relationship Id="rId93" Type="http://schemas.openxmlformats.org/officeDocument/2006/relationships/revisionLog" Target="revisionLog1121.xml"/><Relationship Id="rId98" Type="http://schemas.openxmlformats.org/officeDocument/2006/relationships/revisionLog" Target="revisionLog18.xml"/><Relationship Id="rId121" Type="http://schemas.openxmlformats.org/officeDocument/2006/relationships/revisionLog" Target="revisionLog47.xml"/><Relationship Id="rId67" Type="http://schemas.openxmlformats.org/officeDocument/2006/relationships/revisionLog" Target="revisionLog23.xml"/><Relationship Id="rId103" Type="http://schemas.openxmlformats.org/officeDocument/2006/relationships/revisionLog" Target="revisionLog35.xml"/><Relationship Id="rId108" Type="http://schemas.openxmlformats.org/officeDocument/2006/relationships/revisionLog" Target="revisionLog131.xml"/><Relationship Id="rId116" Type="http://schemas.openxmlformats.org/officeDocument/2006/relationships/revisionLog" Target="revisionLog43.xml"/><Relationship Id="rId124" Type="http://schemas.openxmlformats.org/officeDocument/2006/relationships/revisionLog" Target="revisionLog50.xml"/></Relationships>
</file>

<file path=xl/revisions/revisionHeaders.xml><?xml version="1.0" encoding="utf-8"?>
<headers xmlns="http://schemas.openxmlformats.org/spreadsheetml/2006/main" xmlns:r="http://schemas.openxmlformats.org/officeDocument/2006/relationships" guid="{214C1559-18D2-4863-A774-C10790326937}" diskRevisions="1" revisionId="872" version="126">
  <header guid="{B0715E63-D426-49BF-BFCC-D19FE917F248}" dateTime="2021-12-01T12:12:24" maxSheetId="4" userName="Чурашова Марина Геннадьевна" r:id="rId66">
    <sheetIdMap count="3">
      <sheetId val="1"/>
      <sheetId val="2"/>
      <sheetId val="3"/>
    </sheetIdMap>
  </header>
  <header guid="{F1B33676-827E-4C32-8BCB-9D6FC852985E}" dateTime="2021-12-01T12:14:09" maxSheetId="4" userName="Дементьева Елена Александровна" r:id="rId67">
    <sheetIdMap count="3">
      <sheetId val="1"/>
      <sheetId val="2"/>
      <sheetId val="3"/>
    </sheetIdMap>
  </header>
  <header guid="{D94FFD68-D5DC-47CD-9BE2-6D52D31B488B}" dateTime="2021-12-01T12:24:07" maxSheetId="4" userName="Дементьева Елена Александровна" r:id="rId68" minRId="430" maxRId="431">
    <sheetIdMap count="3">
      <sheetId val="1"/>
      <sheetId val="2"/>
      <sheetId val="3"/>
    </sheetIdMap>
  </header>
  <header guid="{8C153ED7-596D-48A9-98DE-87AE0D34354B}" dateTime="2021-12-01T12:24:32" maxSheetId="4" userName="Дементьева Елена Александровна" r:id="rId69" minRId="438" maxRId="439">
    <sheetIdMap count="3">
      <sheetId val="1"/>
      <sheetId val="2"/>
      <sheetId val="3"/>
    </sheetIdMap>
  </header>
  <header guid="{03BBF34D-4CA4-4359-ADFB-F152AB98984C}" dateTime="2021-12-01T13:26:24" maxSheetId="4" userName="Дементьева Елена Александровна" r:id="rId70" minRId="446" maxRId="447">
    <sheetIdMap count="3">
      <sheetId val="1"/>
      <sheetId val="2"/>
      <sheetId val="3"/>
    </sheetIdMap>
  </header>
  <header guid="{15B20CFE-535D-4742-BB2A-50F7A208594D}" dateTime="2021-12-01T13:26:32" maxSheetId="4" userName="Дементьева Елена Александровна" r:id="rId71" minRId="454">
    <sheetIdMap count="3">
      <sheetId val="1"/>
      <sheetId val="2"/>
      <sheetId val="3"/>
    </sheetIdMap>
  </header>
  <header guid="{9DE9DFF8-9087-4AE9-BA5F-86CE1808068F}" dateTime="2021-12-01T14:36:26" maxSheetId="4" userName="Дементьева Елена Александровна" r:id="rId72" minRId="455" maxRId="459">
    <sheetIdMap count="3">
      <sheetId val="1"/>
      <sheetId val="2"/>
      <sheetId val="3"/>
    </sheetIdMap>
  </header>
  <header guid="{9698116E-58C5-4F25-91BC-4C7DD84C7683}" dateTime="2021-12-01T14:37:19" maxSheetId="4" userName="Дементьева Елена Александровна" r:id="rId73" minRId="466" maxRId="470">
    <sheetIdMap count="3">
      <sheetId val="1"/>
      <sheetId val="2"/>
      <sheetId val="3"/>
    </sheetIdMap>
  </header>
  <header guid="{1531DE7F-82E2-49A3-A6B0-434F19A49BB0}" dateTime="2021-12-01T14:47:08" maxSheetId="4" userName="Дементьева Елена Александровна" r:id="rId74">
    <sheetIdMap count="3">
      <sheetId val="1"/>
      <sheetId val="2"/>
      <sheetId val="3"/>
    </sheetIdMap>
  </header>
  <header guid="{359956FE-8F97-4382-BC8A-D14910DAB8D2}" dateTime="2021-12-02T10:08:09" maxSheetId="4" userName="Дементьева Елена Александровна" r:id="rId75">
    <sheetIdMap count="3">
      <sheetId val="1"/>
      <sheetId val="2"/>
      <sheetId val="3"/>
    </sheetIdMap>
  </header>
  <header guid="{B67119A7-A7E7-4873-A8DD-16197C7A779D}" dateTime="2021-12-02T13:49:40" maxSheetId="4" userName="Архипова Елена Иннакентьевна" r:id="rId76" minRId="483" maxRId="484">
    <sheetIdMap count="3">
      <sheetId val="1"/>
      <sheetId val="2"/>
      <sheetId val="3"/>
    </sheetIdMap>
  </header>
  <header guid="{B87CAC6D-A5C9-4B43-8EC5-77FC0E6477F7}" dateTime="2021-12-02T13:50:18" maxSheetId="4" userName="Архипова Елена Иннакентьевна" r:id="rId77">
    <sheetIdMap count="3">
      <sheetId val="1"/>
      <sheetId val="2"/>
      <sheetId val="3"/>
    </sheetIdMap>
  </header>
  <header guid="{126163D6-DB24-45E8-9454-A94CA0E9381A}" dateTime="2021-12-02T13:50:31" maxSheetId="4" userName="Архипова Елена Иннакентьевна" r:id="rId78">
    <sheetIdMap count="3">
      <sheetId val="1"/>
      <sheetId val="2"/>
      <sheetId val="3"/>
    </sheetIdMap>
  </header>
  <header guid="{D45AF664-F647-4DA1-9552-F0FC7FE3220B}" dateTime="2022-11-18T13:10:57" maxSheetId="4" userName="Архипова Елена Иннакентьевна" r:id="rId79" minRId="497" maxRId="560">
    <sheetIdMap count="3">
      <sheetId val="1"/>
      <sheetId val="2"/>
      <sheetId val="3"/>
    </sheetIdMap>
  </header>
  <header guid="{AAE97C0F-3052-420E-9E53-4EBEA182E2C3}" dateTime="2022-11-18T13:15:46" maxSheetId="4" userName="Архипова Елена Иннакентьевна" r:id="rId80" minRId="561" maxRId="614">
    <sheetIdMap count="3">
      <sheetId val="1"/>
      <sheetId val="2"/>
      <sheetId val="3"/>
    </sheetIdMap>
  </header>
  <header guid="{2F10E911-8F8F-4CC1-9330-7538FE521A1F}" dateTime="2022-11-18T13:19:09" maxSheetId="4" userName="Архипова Елена Иннакентьевна" r:id="rId81" minRId="615" maxRId="668">
    <sheetIdMap count="3">
      <sheetId val="1"/>
      <sheetId val="2"/>
      <sheetId val="3"/>
    </sheetIdMap>
  </header>
  <header guid="{45B5D9C5-4E10-4AE6-9BE3-B9FA73F3AAC9}" dateTime="2022-11-18T13:21:49" maxSheetId="4" userName="Архипова Елена Иннакентьевна" r:id="rId82" minRId="673" maxRId="682">
    <sheetIdMap count="3">
      <sheetId val="1"/>
      <sheetId val="2"/>
      <sheetId val="3"/>
    </sheetIdMap>
  </header>
  <header guid="{690E5E8F-9CA1-481A-88A0-2969C4C90BE5}" dateTime="2022-11-18T13:26:55" maxSheetId="4" userName="Архипова Елена Иннакентьевна" r:id="rId83" minRId="683" maxRId="684">
    <sheetIdMap count="3">
      <sheetId val="1"/>
      <sheetId val="2"/>
      <sheetId val="3"/>
    </sheetIdMap>
  </header>
  <header guid="{A66F212F-547B-4F83-84BA-0630401BFD23}" dateTime="2022-11-18T13:27:50" maxSheetId="4" userName="Архипова Елена Иннакентьевна" r:id="rId84" minRId="685" maxRId="686">
    <sheetIdMap count="3">
      <sheetId val="1"/>
      <sheetId val="2"/>
      <sheetId val="3"/>
    </sheetIdMap>
  </header>
  <header guid="{F5107A14-AE4A-43EA-BCF8-D90351FDA5DC}" dateTime="2022-11-18T13:28:11" maxSheetId="4" userName="Архипова Елена Иннакентьевна" r:id="rId85">
    <sheetIdMap count="3">
      <sheetId val="1"/>
      <sheetId val="2"/>
      <sheetId val="3"/>
    </sheetIdMap>
  </header>
  <header guid="{D06BFF30-2E14-44A5-B23F-CA60EE047DBF}" dateTime="2022-11-18T13:28:21" maxSheetId="4" userName="Архипова Елена Иннакентьевна" r:id="rId86">
    <sheetIdMap count="3">
      <sheetId val="1"/>
      <sheetId val="2"/>
      <sheetId val="3"/>
    </sheetIdMap>
  </header>
  <header guid="{FD2ADF65-7045-4BB7-9F1F-CA13926775BB}" dateTime="2022-11-18T13:31:11" maxSheetId="4" userName="Архипова Елена Иннакентьевна" r:id="rId87">
    <sheetIdMap count="3">
      <sheetId val="1"/>
      <sheetId val="2"/>
      <sheetId val="3"/>
    </sheetIdMap>
  </header>
  <header guid="{7BF64E29-C21C-4B34-B115-8FD66D2C82A9}" dateTime="2022-11-18T13:32:47" maxSheetId="4" userName="Архипова Елена Иннакентьевна" r:id="rId88" minRId="695" maxRId="696">
    <sheetIdMap count="3">
      <sheetId val="1"/>
      <sheetId val="2"/>
      <sheetId val="3"/>
    </sheetIdMap>
  </header>
  <header guid="{A737B9B3-0467-4D91-89AE-641CD70A2E62}" dateTime="2022-11-18T13:32:54" maxSheetId="4" userName="Архипова Елена Иннакентьевна" r:id="rId89">
    <sheetIdMap count="3">
      <sheetId val="1"/>
      <sheetId val="2"/>
      <sheetId val="3"/>
    </sheetIdMap>
  </header>
  <header guid="{E506617A-B14F-48A2-88DF-A83417DF1504}" dateTime="2022-11-18T13:33:14" maxSheetId="4" userName="Архипова Елена Иннакентьевна" r:id="rId90">
    <sheetIdMap count="3">
      <sheetId val="1"/>
      <sheetId val="2"/>
      <sheetId val="3"/>
    </sheetIdMap>
  </header>
  <header guid="{5FA0A1E5-4959-457E-9F60-A6B59EFED1EB}" dateTime="2022-11-18T13:42:30" maxSheetId="4" userName="Архипова Елена Иннакентьевна" r:id="rId91" minRId="709" maxRId="718">
    <sheetIdMap count="3">
      <sheetId val="1"/>
      <sheetId val="2"/>
      <sheetId val="3"/>
    </sheetIdMap>
  </header>
  <header guid="{BC614FE4-79DA-4282-A31F-F5B1D0D37FBF}" dateTime="2022-11-18T14:12:27" maxSheetId="4" userName="panova" r:id="rId92" minRId="719">
    <sheetIdMap count="3">
      <sheetId val="1"/>
      <sheetId val="2"/>
      <sheetId val="3"/>
    </sheetIdMap>
  </header>
  <header guid="{D52F2743-CA8F-4E20-A841-3600D47903B2}" dateTime="2022-11-18T14:12:44" maxSheetId="4" userName="panova" r:id="rId93" minRId="725">
    <sheetIdMap count="3">
      <sheetId val="1"/>
      <sheetId val="2"/>
      <sheetId val="3"/>
    </sheetIdMap>
  </header>
  <header guid="{9A335AE7-F588-4274-9ADB-CCA907A700F5}" dateTime="2022-11-18T14:12:49" maxSheetId="4" userName="panova" r:id="rId94">
    <sheetIdMap count="3">
      <sheetId val="1"/>
      <sheetId val="2"/>
      <sheetId val="3"/>
    </sheetIdMap>
  </header>
  <header guid="{329D73F6-0CC9-4892-9598-63167B8C658F}" dateTime="2022-11-18T14:13:12" maxSheetId="4" userName="panova" r:id="rId95">
    <sheetIdMap count="3">
      <sheetId val="1"/>
      <sheetId val="2"/>
      <sheetId val="3"/>
    </sheetIdMap>
  </header>
  <header guid="{992219A6-AD34-4D3E-B47A-17DE0D07F54D}" dateTime="2022-11-18T14:14:42" maxSheetId="4" userName="Гамова Марина Михайловна" r:id="rId96">
    <sheetIdMap count="3">
      <sheetId val="1"/>
      <sheetId val="2"/>
      <sheetId val="3"/>
    </sheetIdMap>
  </header>
  <header guid="{D21818C6-D501-4A5F-A44B-5FF838CAC4A8}" dateTime="2022-11-18T14:14:59" maxSheetId="4" userName="Игнатьева Вера Юрьевна" r:id="rId97" minRId="745" maxRId="747">
    <sheetIdMap count="3">
      <sheetId val="1"/>
      <sheetId val="2"/>
      <sheetId val="3"/>
    </sheetIdMap>
  </header>
  <header guid="{AED2D427-D3C5-4164-B46A-F5105FB6F9C6}" dateTime="2022-11-18T14:15:04" maxSheetId="4" userName="Архипова Елена Иннакентьевна" r:id="rId98" minRId="750">
    <sheetIdMap count="3">
      <sheetId val="1"/>
      <sheetId val="2"/>
      <sheetId val="3"/>
    </sheetIdMap>
  </header>
  <header guid="{000EA4E5-BD86-42DC-99E2-45E9C038F0C4}" dateTime="2022-11-18T14:18:48" maxSheetId="4" userName="Радомская Анна Николаевна" r:id="rId99" minRId="755">
    <sheetIdMap count="3">
      <sheetId val="1"/>
      <sheetId val="2"/>
      <sheetId val="3"/>
    </sheetIdMap>
  </header>
  <header guid="{7F1DF20A-E894-4990-9FE3-A3BF6A780D23}" dateTime="2022-11-18T14:19:47" maxSheetId="4" userName="Радомская Анна Николаевна" r:id="rId100" minRId="761">
    <sheetIdMap count="3">
      <sheetId val="1"/>
      <sheetId val="2"/>
      <sheetId val="3"/>
    </sheetIdMap>
  </header>
  <header guid="{872B254E-870B-413C-8945-4B4A3F389555}" dateTime="2022-11-18T14:20:14" maxSheetId="4" userName="Радомская Анна Николаевна" r:id="rId101" minRId="762">
    <sheetIdMap count="3">
      <sheetId val="1"/>
      <sheetId val="2"/>
      <sheetId val="3"/>
    </sheetIdMap>
  </header>
  <header guid="{C17215A1-A703-431E-B10F-C25AA2BDE17C}" dateTime="2022-11-18T14:23:34" maxSheetId="4" userName="Дементьева Елена Александровна" r:id="rId102" minRId="763" maxRId="764">
    <sheetIdMap count="3">
      <sheetId val="1"/>
      <sheetId val="2"/>
      <sheetId val="3"/>
    </sheetIdMap>
  </header>
  <header guid="{9E763819-AB8F-4CB5-A813-323B585494DE}" dateTime="2022-11-18T14:25:35" maxSheetId="4" userName="Радомская Анна Николаевна" r:id="rId103" minRId="771" maxRId="774">
    <sheetIdMap count="3">
      <sheetId val="1"/>
      <sheetId val="2"/>
      <sheetId val="3"/>
    </sheetIdMap>
  </header>
  <header guid="{956A44D2-FC3A-4795-B64E-904645B8F7E7}" dateTime="2022-11-18T14:26:17" maxSheetId="4" userName="Радомская Анна Николаевна" r:id="rId104" minRId="775" maxRId="793">
    <sheetIdMap count="3">
      <sheetId val="1"/>
      <sheetId val="2"/>
      <sheetId val="3"/>
    </sheetIdMap>
  </header>
  <header guid="{E782C8DC-8649-4F87-BEC3-E788EF8792E0}" dateTime="2022-11-18T14:26:52" maxSheetId="4" userName="Зарубина Наталья Ивановна" r:id="rId105" minRId="794">
    <sheetIdMap count="3">
      <sheetId val="1"/>
      <sheetId val="2"/>
      <sheetId val="3"/>
    </sheetIdMap>
  </header>
  <header guid="{BC22E62C-90E6-457B-A035-4ED25A5FBA92}" dateTime="2022-11-18T14:29:11" maxSheetId="4" userName="Ефанина Светлана Валентиновна" r:id="rId106" minRId="795">
    <sheetIdMap count="3">
      <sheetId val="1"/>
      <sheetId val="2"/>
      <sheetId val="3"/>
    </sheetIdMap>
  </header>
  <header guid="{F158F5CC-E018-4A36-8033-44E9062A7A72}" dateTime="2022-11-18T14:32:51" maxSheetId="4" userName="Радомская Анна Николаевна" r:id="rId107">
    <sheetIdMap count="3">
      <sheetId val="1"/>
      <sheetId val="2"/>
      <sheetId val="3"/>
    </sheetIdMap>
  </header>
  <header guid="{FCF2D9E0-2286-4001-8878-D9BA88AF4658}" dateTime="2022-11-18T14:46:28" maxSheetId="4" userName="Калашникова Галина Владимировна" r:id="rId108" minRId="803">
    <sheetIdMap count="3">
      <sheetId val="1"/>
      <sheetId val="2"/>
      <sheetId val="3"/>
    </sheetIdMap>
  </header>
  <header guid="{9881A5CE-10D1-4952-945E-CE1484BE69D9}" dateTime="2022-11-18T14:52:05" maxSheetId="4" userName="Калашникова Галина Владимировна" r:id="rId109" minRId="806" maxRId="807">
    <sheetIdMap count="3">
      <sheetId val="1"/>
      <sheetId val="2"/>
      <sheetId val="3"/>
    </sheetIdMap>
  </header>
  <header guid="{EB31D972-C14D-4AEA-8C64-B5DEC0F549E7}" dateTime="2022-11-18T14:52:52" maxSheetId="4" userName="Калашникова Галина Владимировна" r:id="rId110" minRId="810">
    <sheetIdMap count="3">
      <sheetId val="1"/>
      <sheetId val="2"/>
      <sheetId val="3"/>
    </sheetIdMap>
  </header>
  <header guid="{969CFB35-2D0A-4690-AF36-55E8D8F5B8E0}" dateTime="2022-11-18T14:57:22" maxSheetId="4" userName="Горшкова Ирина Николаевна" r:id="rId111" minRId="813" maxRId="814">
    <sheetIdMap count="3">
      <sheetId val="1"/>
      <sheetId val="2"/>
      <sheetId val="3"/>
    </sheetIdMap>
  </header>
  <header guid="{61F35DA2-38B8-401C-8D0C-D0A39022D215}" dateTime="2022-11-18T15:04:55" maxSheetId="4" userName="Калашникова Галина Владимировна" r:id="rId112" minRId="817">
    <sheetIdMap count="3">
      <sheetId val="1"/>
      <sheetId val="2"/>
      <sheetId val="3"/>
    </sheetIdMap>
  </header>
  <header guid="{646FCBFD-DA39-42DA-A24F-C20F7BF033CE}" dateTime="2022-11-18T15:07:59" maxSheetId="4" userName="Калашникова Галина Владимировна" r:id="rId113">
    <sheetIdMap count="3">
      <sheetId val="1"/>
      <sheetId val="2"/>
      <sheetId val="3"/>
    </sheetIdMap>
  </header>
  <header guid="{CBBB21AF-C1CD-490B-8FD4-405725029C57}" dateTime="2022-11-18T15:11:45" maxSheetId="4" userName="Архипова Елена Иннакентьевна" r:id="rId114">
    <sheetIdMap count="3">
      <sheetId val="1"/>
      <sheetId val="2"/>
      <sheetId val="3"/>
    </sheetIdMap>
  </header>
  <header guid="{C00DEB04-7515-48C7-BAB1-2E8BD67927DF}" dateTime="2022-11-18T15:13:18" maxSheetId="4" userName="Архипова Елена Иннакентьевна" r:id="rId115">
    <sheetIdMap count="3">
      <sheetId val="1"/>
      <sheetId val="2"/>
      <sheetId val="3"/>
    </sheetIdMap>
  </header>
  <header guid="{9A2E95B0-85B1-4E9F-9D7A-8DB86A16B8C4}" dateTime="2022-11-18T15:15:18" maxSheetId="4" userName="Архипова Елена Иннакентьевна" r:id="rId116">
    <sheetIdMap count="3">
      <sheetId val="1"/>
      <sheetId val="2"/>
      <sheetId val="3"/>
    </sheetIdMap>
  </header>
  <header guid="{EA61894E-20F0-4EFD-A5B1-29AD5C818444}" dateTime="2022-11-18T15:16:09" maxSheetId="4" userName="Архипова Елена Иннакентьевна" r:id="rId117">
    <sheetIdMap count="3">
      <sheetId val="1"/>
      <sheetId val="2"/>
      <sheetId val="3"/>
    </sheetIdMap>
  </header>
  <header guid="{47AC4C08-ACB7-4766-B9FB-956A5E3B9AB4}" dateTime="2022-11-18T15:37:10" maxSheetId="4" userName="Архипова Елена Иннакентьевна" r:id="rId118" minRId="838" maxRId="841">
    <sheetIdMap count="3">
      <sheetId val="1"/>
      <sheetId val="2"/>
      <sheetId val="3"/>
    </sheetIdMap>
  </header>
  <header guid="{F7B04143-4F54-48B3-A2CE-7C2229058324}" dateTime="2022-11-18T15:52:00" maxSheetId="4" userName="Калашникова Галина Владимировна" r:id="rId119">
    <sheetIdMap count="3">
      <sheetId val="1"/>
      <sheetId val="2"/>
      <sheetId val="3"/>
    </sheetIdMap>
  </header>
  <header guid="{4AF9BF23-591F-4EE2-9BC3-BB36B4E30387}" dateTime="2022-11-18T16:52:43" maxSheetId="4" userName="Горшкова Ирина Николаевна" r:id="rId120" minRId="844">
    <sheetIdMap count="3">
      <sheetId val="1"/>
      <sheetId val="2"/>
      <sheetId val="3"/>
    </sheetIdMap>
  </header>
  <header guid="{C7ED6771-5B6C-4F40-BCCB-F75668E6FA9A}" dateTime="2022-11-19T08:23:47" maxSheetId="4" userName="Архипова Елена Иннакентьевна" r:id="rId121">
    <sheetIdMap count="3">
      <sheetId val="1"/>
      <sheetId val="2"/>
      <sheetId val="3"/>
    </sheetIdMap>
  </header>
  <header guid="{68424F6C-87EB-4D3A-9E76-F6713BA184A5}" dateTime="2022-11-19T09:22:18" maxSheetId="4" userName="Радомская Анна Николаевна" r:id="rId122" minRId="851" maxRId="852">
    <sheetIdMap count="3">
      <sheetId val="1"/>
      <sheetId val="2"/>
      <sheetId val="3"/>
    </sheetIdMap>
  </header>
  <header guid="{C27ED1E5-E938-4E9C-9E1C-0B267E511A0D}" dateTime="2022-11-19T09:24:56" maxSheetId="4" userName="Архипова Елена Иннакентьевна" r:id="rId123" minRId="858" maxRId="859">
    <sheetIdMap count="3">
      <sheetId val="1"/>
      <sheetId val="2"/>
      <sheetId val="3"/>
    </sheetIdMap>
  </header>
  <header guid="{935731FD-C9C6-4614-9D13-2BE2B4766E5E}" dateTime="2022-11-19T09:25:25" maxSheetId="4" userName="Архипова Елена Иннакентьевна" r:id="rId124" minRId="864" maxRId="865">
    <sheetIdMap count="3">
      <sheetId val="1"/>
      <sheetId val="2"/>
      <sheetId val="3"/>
    </sheetIdMap>
  </header>
  <header guid="{6AD8FA78-B476-493B-BAD7-359873253D9A}" dateTime="2022-11-19T11:14:03" maxSheetId="4" userName="Архипова Елена Иннакентьевна" r:id="rId125" minRId="866">
    <sheetIdMap count="3">
      <sheetId val="1"/>
      <sheetId val="2"/>
      <sheetId val="3"/>
    </sheetIdMap>
  </header>
  <header guid="{214C1559-18D2-4863-A774-C10790326937}" dateTime="2022-11-19T14:48:41" maxSheetId="4" userName="Калашникова Галина Владимировна" r:id="rId126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E71A010E-5DAC-4A5F-846F-322FF6FD14B7}" action="delete"/>
  <rdn rId="0" localSheetId="2" customView="1" name="Z_E71A010E_5DAC_4A5F_846F_322FF6FD14B7_.wvu.Rows" hidden="1" oldHidden="1">
    <formula>'2024'!$1:$2</formula>
    <oldFormula>'2024'!$1:$2</oldFormula>
  </rdn>
  <rdn rId="0" localSheetId="3" customView="1" name="Z_E71A010E_5DAC_4A5F_846F_322FF6FD14B7_.wvu.Rows" hidden="1" oldHidden="1">
    <formula>'2025'!$1:$2</formula>
    <oldFormula>'2025'!$1:$2</oldFormula>
  </rdn>
  <rcv guid="{E71A010E-5DAC-4A5F-846F-322FF6FD14B7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3" start="0" length="2147483647">
    <dxf>
      <font>
        <sz val="12"/>
      </font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>
  <rcv guid="{E71A010E-5DAC-4A5F-846F-322FF6FD14B7}" action="delete"/>
  <rdn rId="0" localSheetId="2" customView="1" name="Z_E71A010E_5DAC_4A5F_846F_322FF6FD14B7_.wvu.Rows" hidden="1" oldHidden="1">
    <formula>'2024'!$1:$2</formula>
    <oldFormula>'2024'!$1:$2</oldFormula>
  </rdn>
  <rdn rId="0" localSheetId="3" customView="1" name="Z_E71A010E_5DAC_4A5F_846F_322FF6FD14B7_.wvu.Rows" hidden="1" oldHidden="1">
    <formula>'2025'!$1:$2</formula>
    <oldFormula>'2025'!$1:$2</oldFormula>
  </rdn>
  <rcv guid="{E71A010E-5DAC-4A5F-846F-322FF6FD14B7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719" sId="1" numFmtId="4">
    <nc r="G17">
      <v>47048</v>
    </nc>
  </rcc>
  <rcv guid="{0DEBB072-2231-41D2-BD03-5E92719D90C0}" action="delete"/>
  <rdn rId="0" localSheetId="1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PrintArea" hidden="1" oldHidden="1">
    <formula>'2024'!$A$1:$J$27</formula>
    <oldFormula>'2024'!$A$1:$J$27</oldFormula>
  </rdn>
  <rdn rId="0" localSheetId="2" customView="1" name="Z_0DEBB072_2231_41D2_BD03_5E92719D90C0_.wvu.Rows" hidden="1" oldHidden="1">
    <formula>'2024'!$1:$2</formula>
    <oldFormula>'2024'!$1:$2</oldFormula>
  </rdn>
  <rdn rId="0" localSheetId="3" customView="1" name="Z_0DEBB072_2231_41D2_BD03_5E92719D90C0_.wvu.PrintArea" hidden="1" oldHidden="1">
    <formula>'2025'!$A$1:$J$27</formula>
    <oldFormula>'2025'!$A$1:$J$27</oldFormula>
  </rdn>
  <rdn rId="0" localSheetId="3" customView="1" name="Z_0DEBB072_2231_41D2_BD03_5E92719D90C0_.wvu.Rows" hidden="1" oldHidden="1">
    <formula>'2025'!$1:$2</formula>
    <oldFormula>'2025'!$1:$2</oldFormula>
  </rdn>
  <rcv guid="{0DEBB072-2231-41D2-BD03-5E92719D90C0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95" sId="3" ref="A3:XFD3" action="deleteRow">
    <rfmt sheetId="3" xfDxf="1" sqref="A3:XFD3" start="0" length="0">
      <dxf>
        <font>
          <sz val="12"/>
          <name val="Times New Roman"/>
          <scheme val="none"/>
        </font>
      </dxf>
    </rfmt>
  </rrc>
  <rrc rId="696" sId="2" ref="A3:XFD3" action="deleteRow">
    <rfmt sheetId="2" xfDxf="1" sqref="A3:XFD3" start="0" length="0"/>
  </rrc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E71A010E-5DAC-4A5F-846F-322FF6FD14B7}" action="delete"/>
  <rdn rId="0" localSheetId="2" customView="1" name="Z_E71A010E_5DAC_4A5F_846F_322FF6FD14B7_.wvu.Rows" hidden="1" oldHidden="1">
    <formula>'2024'!$1:$2</formula>
    <oldFormula>'2024'!$1:$2</oldFormula>
  </rdn>
  <rdn rId="0" localSheetId="3" customView="1" name="Z_E71A010E_5DAC_4A5F_846F_322FF6FD14B7_.wvu.Rows" hidden="1" oldHidden="1">
    <formula>'2025'!$1:$2</formula>
    <oldFormula>'2025'!$1:$2</oldFormula>
  </rdn>
  <rcv guid="{E71A010E-5DAC-4A5F-846F-322FF6FD14B7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725" sId="1">
    <nc r="I17">
      <f>C17+F17</f>
    </nc>
  </rcc>
  <rcv guid="{0DEBB072-2231-41D2-BD03-5E92719D90C0}" action="delete"/>
  <rdn rId="0" localSheetId="1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PrintArea" hidden="1" oldHidden="1">
    <formula>'2024'!$A$1:$J$27</formula>
    <oldFormula>'2024'!$A$1:$J$27</oldFormula>
  </rdn>
  <rdn rId="0" localSheetId="2" customView="1" name="Z_0DEBB072_2231_41D2_BD03_5E92719D90C0_.wvu.Rows" hidden="1" oldHidden="1">
    <formula>'2024'!$1:$2</formula>
    <oldFormula>'2024'!$1:$2</oldFormula>
  </rdn>
  <rdn rId="0" localSheetId="3" customView="1" name="Z_0DEBB072_2231_41D2_BD03_5E92719D90C0_.wvu.PrintArea" hidden="1" oldHidden="1">
    <formula>'2025'!$A$1:$J$27</formula>
    <oldFormula>'2025'!$A$1:$J$27</oldFormula>
  </rdn>
  <rdn rId="0" localSheetId="3" customView="1" name="Z_0DEBB072_2231_41D2_BD03_5E92719D90C0_.wvu.Rows" hidden="1" oldHidden="1">
    <formula>'2025'!$1:$2</formula>
    <oldFormula>'2025'!$1:$2</oldFormula>
  </rdn>
  <rcv guid="{0DEBB072-2231-41D2-BD03-5E92719D90C0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806" sId="2" numFmtId="4">
    <oc r="F26">
      <v>2346</v>
    </oc>
    <nc r="F26">
      <v>4021</v>
    </nc>
  </rcc>
  <rcc rId="807" sId="2">
    <oc r="I26">
      <f>C26+F26</f>
    </oc>
    <nc r="I26">
      <f>C26+F26</f>
    </nc>
  </rcc>
  <rcv guid="{E71A010E-5DAC-4A5F-846F-322FF6FD14B7}" action="delete"/>
  <rdn rId="0" localSheetId="2" customView="1" name="Z_E71A010E_5DAC_4A5F_846F_322FF6FD14B7_.wvu.Rows" hidden="1" oldHidden="1">
    <formula>'2024'!$1:$2</formula>
    <oldFormula>'2024'!$1:$2</oldFormula>
  </rdn>
  <rdn rId="0" localSheetId="3" customView="1" name="Z_E71A010E_5DAC_4A5F_846F_322FF6FD14B7_.wvu.Rows" hidden="1" oldHidden="1">
    <formula>'2025'!$1:$2</formula>
    <oldFormula>'2025'!$1:$2</oldFormula>
  </rdn>
  <rcv guid="{E71A010E-5DAC-4A5F-846F-322FF6FD14B7}" action="add"/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817" sId="3">
    <oc r="F26">
      <v>3901</v>
    </oc>
    <nc r="F26">
      <f>3901</f>
    </nc>
  </rcc>
  <rcv guid="{E71A010E-5DAC-4A5F-846F-322FF6FD14B7}" action="delete"/>
  <rdn rId="0" localSheetId="2" customView="1" name="Z_E71A010E_5DAC_4A5F_846F_322FF6FD14B7_.wvu.Rows" hidden="1" oldHidden="1">
    <formula>'2024'!$1:$2</formula>
    <oldFormula>'2024'!$1:$2</oldFormula>
  </rdn>
  <rdn rId="0" localSheetId="3" customView="1" name="Z_E71A010E_5DAC_4A5F_846F_322FF6FD14B7_.wvu.Rows" hidden="1" oldHidden="1">
    <formula>'2025'!$1:$2</formula>
    <oldFormula>'2025'!$1:$2</oldFormula>
  </rdn>
  <rcv guid="{E71A010E-5DAC-4A5F-846F-322FF6FD14B7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803" sId="1" numFmtId="4">
    <oc r="F16">
      <v>9833</v>
    </oc>
    <nc r="F16">
      <f>9833+36216</f>
    </nc>
  </rcc>
  <rcv guid="{E71A010E-5DAC-4A5F-846F-322FF6FD14B7}" action="delete"/>
  <rdn rId="0" localSheetId="2" customView="1" name="Z_E71A010E_5DAC_4A5F_846F_322FF6FD14B7_.wvu.Rows" hidden="1" oldHidden="1">
    <formula>'2024'!$1:$2</formula>
  </rdn>
  <rdn rId="0" localSheetId="3" customView="1" name="Z_E71A010E_5DAC_4A5F_846F_322FF6FD14B7_.wvu.Rows" hidden="1" oldHidden="1">
    <formula>'2025'!$1:$2</formula>
  </rdn>
  <rcv guid="{E71A010E-5DAC-4A5F-846F-322FF6FD14B7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E2A5D8B-96C6-44ED-AEAD-1FECA598A6AF}" action="delete"/>
  <rdn rId="0" localSheetId="2" customView="1" name="Z_EE2A5D8B_96C6_44ED_AEAD_1FECA598A6AF_.wvu.Rows" hidden="1" oldHidden="1">
    <formula>'2023'!$1:$2</formula>
    <oldFormula>'2023'!$1:$2</oldFormula>
  </rdn>
  <rdn rId="0" localSheetId="3" customView="1" name="Z_EE2A5D8B_96C6_44ED_AEAD_1FECA598A6AF_.wvu.Rows" hidden="1" oldHidden="1">
    <formula>'2024'!$1:$2</formula>
    <oldFormula>'2024'!$1:$2</oldFormula>
  </rdn>
  <rcv guid="{EE2A5D8B-96C6-44ED-AEAD-1FECA598A6AF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2" numFmtId="4">
    <nc r="F14">
      <v>2090</v>
    </nc>
  </rcc>
  <rcc rId="710" sId="2" numFmtId="4">
    <nc r="F16">
      <v>978</v>
    </nc>
  </rcc>
  <rcc rId="711" sId="2" numFmtId="4">
    <nc r="F15">
      <v>2790</v>
    </nc>
  </rcc>
  <rcc rId="712" sId="2" numFmtId="4">
    <nc r="F18">
      <v>3114</v>
    </nc>
  </rcc>
  <rcc rId="713" sId="2" numFmtId="4">
    <nc r="F12">
      <v>48682</v>
    </nc>
  </rcc>
  <rcc rId="714" sId="3" numFmtId="4">
    <nc r="F16">
      <v>978</v>
    </nc>
  </rcc>
  <rcc rId="715" sId="3" numFmtId="4">
    <nc r="F12">
      <v>48682</v>
    </nc>
  </rcc>
  <rcc rId="716" sId="3" numFmtId="4">
    <nc r="F18">
      <v>3114</v>
    </nc>
  </rcc>
  <rcc rId="717" sId="2" numFmtId="4">
    <nc r="F26">
      <v>2346</v>
    </nc>
  </rcc>
  <rcc rId="718" sId="3" numFmtId="4">
    <nc r="F26">
      <v>2226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810" sId="3" numFmtId="4">
    <oc r="F26">
      <v>2226</v>
    </oc>
    <nc r="F26">
      <v>3901</v>
    </nc>
  </rcc>
  <rcv guid="{E71A010E-5DAC-4A5F-846F-322FF6FD14B7}" action="delete"/>
  <rdn rId="0" localSheetId="2" customView="1" name="Z_E71A010E_5DAC_4A5F_846F_322FF6FD14B7_.wvu.Rows" hidden="1" oldHidden="1">
    <formula>'2024'!$1:$2</formula>
    <oldFormula>'2024'!$1:$2</oldFormula>
  </rdn>
  <rdn rId="0" localSheetId="3" customView="1" name="Z_E71A010E_5DAC_4A5F_846F_322FF6FD14B7_.wvu.Rows" hidden="1" oldHidden="1">
    <formula>'2025'!$1:$2</formula>
    <oldFormula>'2025'!$1:$2</oldFormula>
  </rdn>
  <rcv guid="{E71A010E-5DAC-4A5F-846F-322FF6FD14B7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PrintArea" hidden="1" oldHidden="1">
    <formula>'2024'!$A$1:$J$27</formula>
    <oldFormula>'2024'!$A$1:$J$27</oldFormula>
  </rdn>
  <rdn rId="0" localSheetId="2" customView="1" name="Z_0DEBB072_2231_41D2_BD03_5E92719D90C0_.wvu.Rows" hidden="1" oldHidden="1">
    <formula>'2024'!$1:$2</formula>
    <oldFormula>'2024'!$1:$2</oldFormula>
  </rdn>
  <rdn rId="0" localSheetId="3" customView="1" name="Z_0DEBB072_2231_41D2_BD03_5E92719D90C0_.wvu.PrintArea" hidden="1" oldHidden="1">
    <formula>'2025'!$A$1:$J$27</formula>
    <oldFormula>'2025'!$A$1:$J$27</oldFormula>
  </rdn>
  <rdn rId="0" localSheetId="3" customView="1" name="Z_0DEBB072_2231_41D2_BD03_5E92719D90C0_.wvu.Rows" hidden="1" oldHidden="1">
    <formula>'2025'!$1:$2</formula>
    <oldFormula>'2025'!$1:$2</oldFormula>
  </rdn>
  <rcv guid="{0DEBB072-2231-41D2-BD03-5E92719D90C0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0DEBB072-2231-41D2-BD03-5E92719D90C0}" action="delete"/>
  <rdn rId="0" localSheetId="1" customView="1" name="Z_0DEBB072_2231_41D2_BD03_5E92719D90C0_.wvu.PrintArea" hidden="1" oldHidden="1">
    <formula>'2023'!$A$1:$J$27</formula>
    <oldFormula>'2023'!$A$1:$J$27</oldFormula>
  </rdn>
  <rdn rId="0" localSheetId="2" customView="1" name="Z_0DEBB072_2231_41D2_BD03_5E92719D90C0_.wvu.PrintArea" hidden="1" oldHidden="1">
    <formula>'2024'!$A$1:$J$27</formula>
    <oldFormula>'2024'!$A$1:$J$27</oldFormula>
  </rdn>
  <rdn rId="0" localSheetId="2" customView="1" name="Z_0DEBB072_2231_41D2_BD03_5E92719D90C0_.wvu.Rows" hidden="1" oldHidden="1">
    <formula>'2024'!$1:$2</formula>
    <oldFormula>'2024'!$1:$2</oldFormula>
  </rdn>
  <rdn rId="0" localSheetId="3" customView="1" name="Z_0DEBB072_2231_41D2_BD03_5E92719D90C0_.wvu.PrintArea" hidden="1" oldHidden="1">
    <formula>'2025'!$A$1:$J$27</formula>
    <oldFormula>'2025'!$A$1:$J$27</oldFormula>
  </rdn>
  <rdn rId="0" localSheetId="3" customView="1" name="Z_0DEBB072_2231_41D2_BD03_5E92719D90C0_.wvu.Rows" hidden="1" oldHidden="1">
    <formula>'2025'!$1:$2</formula>
    <oldFormula>'2025'!$1:$2</oldFormula>
  </rdn>
  <rcv guid="{0DEBB072-2231-41D2-BD03-5E92719D90C0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79212696_303C_47C4_826F_9DBD7241E46E_.wvu.PrintArea" hidden="1" oldHidden="1">
    <formula>'2024'!$A$1:$J$27</formula>
  </rdn>
  <rdn rId="0" localSheetId="2" customView="1" name="Z_79212696_303C_47C4_826F_9DBD7241E46E_.wvu.Rows" hidden="1" oldHidden="1">
    <formula>'2024'!$1:$2</formula>
  </rdn>
  <rdn rId="0" localSheetId="3" customView="1" name="Z_79212696_303C_47C4_826F_9DBD7241E46E_.wvu.PrintArea" hidden="1" oldHidden="1">
    <formula>'2025'!$A$1:$J$27</formula>
  </rdn>
  <rdn rId="0" localSheetId="3" customView="1" name="Z_79212696_303C_47C4_826F_9DBD7241E46E_.wvu.Rows" hidden="1" oldHidden="1">
    <formula>'2025'!$1:$2</formula>
  </rdn>
  <rcv guid="{79212696-303C-47C4-826F-9DBD7241E46E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:J13">
    <dxf>
      <fill>
        <patternFill patternType="solid">
          <bgColor rgb="FFFFFF00"/>
        </patternFill>
      </fill>
    </dxf>
  </rfmt>
  <rcc rId="745" sId="1" numFmtId="4">
    <nc r="G13">
      <v>-550</v>
    </nc>
  </rcc>
  <rfmt sheetId="2" sqref="A12:J12">
    <dxf>
      <fill>
        <patternFill patternType="solid">
          <bgColor rgb="FFFFFF00"/>
        </patternFill>
      </fill>
    </dxf>
  </rfmt>
  <rcc rId="746" sId="2" numFmtId="4">
    <nc r="G12">
      <v>-550</v>
    </nc>
  </rcc>
  <rcc rId="747" sId="3" numFmtId="4">
    <nc r="G12">
      <v>805797</v>
    </nc>
  </rcc>
  <rfmt sheetId="1" sqref="A13:J13">
    <dxf>
      <fill>
        <patternFill patternType="none">
          <bgColor auto="1"/>
        </patternFill>
      </fill>
    </dxf>
  </rfmt>
  <rfmt sheetId="2" sqref="A12:XFD12">
    <dxf>
      <fill>
        <patternFill patternType="none">
          <bgColor auto="1"/>
        </patternFill>
      </fill>
    </dxf>
  </rfmt>
  <rcv guid="{7633AB95-500C-4063-B8C2-D747116712B2}" action="delete"/>
  <rdn rId="0" localSheetId="2" customView="1" name="Z_7633AB95_500C_4063_B8C2_D747116712B2_.wvu.Rows" hidden="1" oldHidden="1">
    <formula>'2024'!$1:$2</formula>
    <oldFormula>'2024'!$1:$2</oldFormula>
  </rdn>
  <rdn rId="0" localSheetId="3" customView="1" name="Z_7633AB95_500C_4063_B8C2_D747116712B2_.wvu.Rows" hidden="1" oldHidden="1">
    <formula>'2025'!$1:$2</formula>
    <oldFormula>'2025'!$1:$2</oldFormula>
  </rdn>
  <rcv guid="{7633AB95-500C-4063-B8C2-D747116712B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0" sId="1">
    <oc r="E13">
      <f>F13+G13</f>
    </oc>
    <nc r="E13">
      <f>F13+G13</f>
    </nc>
  </rcc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" sId="1">
    <nc r="G18">
      <f>25952+2142</f>
    </nc>
  </rcc>
  <rdn rId="0" localSheetId="1" customView="1" name="Z_0514D8E4_DE25_4E7D_A1F3_DA07E44AFB5A_.wvu.PrintArea" hidden="1" oldHidden="1">
    <formula>'2023'!$A$1:$J$27</formula>
  </rdn>
  <rdn rId="0" localSheetId="2" customView="1" name="Z_0514D8E4_DE25_4E7D_A1F3_DA07E44AFB5A_.wvu.PrintArea" hidden="1" oldHidden="1">
    <formula>'2024'!$A$1:$J$27</formula>
  </rdn>
  <rdn rId="0" localSheetId="2" customView="1" name="Z_0514D8E4_DE25_4E7D_A1F3_DA07E44AFB5A_.wvu.Rows" hidden="1" oldHidden="1">
    <formula>'2024'!$1:$2</formula>
  </rdn>
  <rdn rId="0" localSheetId="3" customView="1" name="Z_0514D8E4_DE25_4E7D_A1F3_DA07E44AFB5A_.wvu.PrintArea" hidden="1" oldHidden="1">
    <formula>'2025'!$A$1:$J$27</formula>
  </rdn>
  <rdn rId="0" localSheetId="3" customView="1" name="Z_0514D8E4_DE25_4E7D_A1F3_DA07E44AFB5A_.wvu.Rows" hidden="1" oldHidden="1">
    <formula>'2025'!$1:$2</formula>
  </rdn>
  <rcv guid="{0514D8E4-DE25-4E7D-A1F3-DA07E44AFB5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7" sId="1">
    <oc r="A3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2022 год</t>
      </is>
    </oc>
    <nc r="A3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2023 год</t>
      </is>
    </nc>
  </rcc>
  <rcc rId="498" sId="1" numFmtId="4">
    <oc r="D12">
      <v>775306</v>
    </oc>
    <nc r="D12"/>
  </rcc>
  <rcc rId="499" sId="1" numFmtId="4">
    <oc r="D16">
      <v>490090</v>
    </oc>
    <nc r="D16"/>
  </rcc>
  <rcc rId="500" sId="1" numFmtId="4">
    <oc r="C7">
      <v>126606</v>
    </oc>
    <nc r="C7">
      <v>111808</v>
    </nc>
  </rcc>
  <rcc rId="501" sId="1" numFmtId="4">
    <oc r="B7">
      <f>C7+D7</f>
    </oc>
    <nc r="B7">
      <f>C7+D7</f>
    </nc>
  </rcc>
  <rcc rId="502" sId="1" numFmtId="4">
    <oc r="C8">
      <v>604413</v>
    </oc>
    <nc r="C8">
      <v>691599</v>
    </nc>
  </rcc>
  <rcc rId="503" sId="1" numFmtId="4">
    <oc r="C9">
      <v>748717</v>
    </oc>
    <nc r="C9">
      <v>644126</v>
    </nc>
  </rcc>
  <rcc rId="504" sId="1" numFmtId="4">
    <oc r="C10">
      <v>160865</v>
    </oc>
    <nc r="C10">
      <v>184613</v>
    </nc>
  </rcc>
  <rcc rId="505" sId="1" numFmtId="4">
    <oc r="C11">
      <v>149138</v>
    </oc>
    <nc r="C11">
      <v>173085</v>
    </nc>
  </rcc>
  <rrc rId="506" sId="1" ref="A12:XFD12" action="insertRow"/>
  <rcc rId="507" sId="1">
    <nc r="A12" t="inlineStr">
      <is>
        <t>Избирательная комиссия</t>
      </is>
    </nc>
  </rcc>
  <rcc rId="508" sId="1" numFmtId="4">
    <nc r="C12">
      <v>34827</v>
    </nc>
  </rcc>
  <rcc rId="509" sId="1">
    <nc r="B12">
      <f>C12+D12</f>
    </nc>
  </rcc>
  <rcc rId="510" sId="1" numFmtId="4">
    <oc r="C13">
      <f>1620937-775306</f>
    </oc>
    <nc r="C13">
      <v>1691053</v>
    </nc>
  </rcc>
  <rcc rId="511" sId="1" numFmtId="4">
    <oc r="C14">
      <v>27590</v>
    </oc>
    <nc r="C14">
      <v>28628</v>
    </nc>
  </rcc>
  <rcc rId="512" sId="1" numFmtId="4">
    <oc r="C15">
      <v>987559</v>
    </oc>
    <nc r="C15">
      <v>1062361</v>
    </nc>
  </rcc>
  <rcc rId="513" sId="1" numFmtId="4">
    <oc r="C16">
      <v>2416812</v>
    </oc>
    <nc r="C16">
      <v>2644435</v>
    </nc>
  </rcc>
  <rcc rId="514" sId="1" numFmtId="4">
    <oc r="C17">
      <f>583196-490090</f>
    </oc>
    <nc r="C17">
      <v>58640</v>
    </nc>
  </rcc>
  <rcc rId="515" sId="1" numFmtId="4">
    <oc r="C18">
      <v>2119</v>
    </oc>
    <nc r="C18">
      <v>2310</v>
    </nc>
  </rcc>
  <rcc rId="516" sId="1" numFmtId="4">
    <oc r="C19">
      <v>645442</v>
    </oc>
    <nc r="C19">
      <v>710722</v>
    </nc>
  </rcc>
  <rcc rId="517" sId="1" numFmtId="4">
    <oc r="C21">
      <v>1005512</v>
    </oc>
    <nc r="C21">
      <v>1217630</v>
    </nc>
  </rcc>
  <rcc rId="518" sId="1" numFmtId="4">
    <oc r="C22">
      <v>278974</v>
    </oc>
    <nc r="C22">
      <v>312782</v>
    </nc>
  </rcc>
  <rrc rId="519" sId="1" ref="A23:XFD23" action="insertRow"/>
  <rcc rId="520" sId="1">
    <nc r="A23" t="inlineStr">
      <is>
        <t>Контрольно-счетная палата</t>
      </is>
    </nc>
  </rcc>
  <rcc rId="521" sId="1" numFmtId="4">
    <nc r="C23">
      <v>24489</v>
    </nc>
  </rcc>
  <rcc rId="522" sId="1">
    <nc r="B23">
      <f>C23+D23</f>
    </nc>
  </rcc>
  <rcc rId="523" sId="1" numFmtId="4">
    <oc r="C24">
      <v>215159</v>
    </oc>
    <nc r="C24">
      <v>226572</v>
    </nc>
  </rcc>
  <rcc rId="524" sId="1" numFmtId="4">
    <oc r="C25">
      <v>19379</v>
    </oc>
    <nc r="C25">
      <v>21500</v>
    </nc>
  </rcc>
  <rcc rId="525" sId="1" numFmtId="4">
    <oc r="F8">
      <v>4533</v>
    </oc>
    <nc r="F8"/>
  </rcc>
  <rcc rId="526" sId="1">
    <oc r="F9">
      <f>-42373-18571-25208-42513-65959-11647-533</f>
    </oc>
    <nc r="F9"/>
  </rcc>
  <rcc rId="527" sId="1" numFmtId="4">
    <oc r="F10">
      <v>31460</v>
    </oc>
    <nc r="F10"/>
  </rcc>
  <rcc rId="528" sId="1">
    <oc r="F11">
      <f>1901-575</f>
    </oc>
    <nc r="F11"/>
  </rcc>
  <rcc rId="529" sId="1">
    <oc r="F13">
      <f>12081+11647</f>
    </oc>
    <nc r="F13"/>
  </rcc>
  <rcc rId="530" sId="1" numFmtId="4">
    <oc r="F14">
      <v>47</v>
    </oc>
    <nc r="F14"/>
  </rcc>
  <rcc rId="531" sId="1">
    <oc r="F15">
      <f>7766-31611+25208</f>
    </oc>
    <nc r="F15"/>
  </rcc>
  <rcc rId="532" sId="1">
    <oc r="F16">
      <f>56611-3768+42513</f>
    </oc>
    <nc r="F16"/>
  </rcc>
  <rcc rId="533" sId="1">
    <oc r="F17">
      <f>15502-2310</f>
    </oc>
    <nc r="F17"/>
  </rcc>
  <rcc rId="534" sId="1" numFmtId="4">
    <oc r="F19">
      <v>4315</v>
    </oc>
    <nc r="F19"/>
  </rcc>
  <rcc rId="535" sId="1">
    <oc r="F21">
      <f>49616-6174</f>
    </oc>
    <nc r="F21"/>
  </rcc>
  <rcc rId="536" sId="1">
    <oc r="F22">
      <f>8525+65959+533</f>
    </oc>
    <nc r="F22"/>
  </rcc>
  <rcc rId="537" sId="1" numFmtId="4">
    <oc r="F24">
      <v>1388</v>
    </oc>
    <nc r="F24"/>
  </rcc>
  <rcc rId="538" sId="1" numFmtId="4">
    <oc r="F25">
      <v>4</v>
    </oc>
    <nc r="F25"/>
  </rcc>
  <rcc rId="539" sId="1">
    <oc r="I7">
      <f>C7+F7</f>
    </oc>
    <nc r="I7"/>
  </rcc>
  <rcc rId="540" sId="1">
    <oc r="I8">
      <f>C8+F8</f>
    </oc>
    <nc r="I8"/>
  </rcc>
  <rcc rId="541" sId="1">
    <oc r="I9">
      <f>C9+F9</f>
    </oc>
    <nc r="I9"/>
  </rcc>
  <rcc rId="542" sId="1">
    <oc r="I10">
      <f>C10+F10</f>
    </oc>
    <nc r="I10"/>
  </rcc>
  <rcc rId="543" sId="1">
    <oc r="I11">
      <f>C11+F11</f>
    </oc>
    <nc r="I11"/>
  </rcc>
  <rcc rId="544" sId="1">
    <oc r="I13">
      <f>C13+F13</f>
    </oc>
    <nc r="I13"/>
  </rcc>
  <rcc rId="545" sId="1">
    <oc r="I14">
      <f>C14+F14</f>
    </oc>
    <nc r="I14"/>
  </rcc>
  <rcc rId="546" sId="1">
    <oc r="I15">
      <f>C15+F15</f>
    </oc>
    <nc r="I15"/>
  </rcc>
  <rcc rId="547" sId="1">
    <oc r="I16">
      <f>C16+F16</f>
    </oc>
    <nc r="I16"/>
  </rcc>
  <rcc rId="548" sId="1">
    <oc r="I17">
      <f>C17+F17</f>
    </oc>
    <nc r="I17"/>
  </rcc>
  <rcc rId="549" sId="1">
    <oc r="I18">
      <f>C18+F18</f>
    </oc>
    <nc r="I18"/>
  </rcc>
  <rcc rId="550" sId="1">
    <oc r="I19">
      <f>C19+F19</f>
    </oc>
    <nc r="I19"/>
  </rcc>
  <rcc rId="551" sId="1">
    <oc r="I20">
      <f>C20+F20</f>
    </oc>
    <nc r="I20"/>
  </rcc>
  <rcc rId="552" sId="1">
    <oc r="I21">
      <f>C21+F21</f>
    </oc>
    <nc r="I21"/>
  </rcc>
  <rcc rId="553" sId="1">
    <oc r="I22">
      <f>C22+F22</f>
    </oc>
    <nc r="I22"/>
  </rcc>
  <rcc rId="554" sId="1">
    <oc r="I24">
      <f>C24+F24</f>
    </oc>
    <nc r="I24"/>
  </rcc>
  <rcc rId="555" sId="1">
    <oc r="I25">
      <f>C25+F25</f>
    </oc>
    <nc r="I25"/>
  </rcc>
  <rcc rId="556" sId="1">
    <oc r="I26">
      <f>C26+F26</f>
    </oc>
    <nc r="I26"/>
  </rcc>
  <rcc rId="557" sId="1" numFmtId="4">
    <oc r="F7">
      <v>2967</v>
    </oc>
    <nc r="F7"/>
  </rcc>
  <rsnm rId="558" sheetId="1" oldName="[Приложение № 1 к итоговому протоколу.xlsx]2022" newName="[Приложение № 1 к итоговому протоколу.xlsx]2023"/>
  <rsnm rId="559" sheetId="2" oldName="[Приложение № 1 к итоговому протоколу.xlsx]2023" newName="[Приложение № 1 к итоговому протоколу.xlsx]2024"/>
  <rsnm rId="560" sheetId="3" oldName="[Приложение № 1 к итоговому протоколу.xlsx]2024" newName="[Приложение № 1 к итоговому протоколу.xlsx]2025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1" sId="2">
    <nc r="G17">
      <f>25952+1428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2" sId="3">
    <nc r="G17">
      <f>25952+952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3" numFmtId="4">
    <nc r="F21">
      <v>3325</v>
    </nc>
  </rcc>
  <rcc rId="764" sId="2" numFmtId="4">
    <nc r="F21">
      <v>3325</v>
    </nc>
  </rcc>
  <rdn rId="0" localSheetId="1" customView="1" name="Z_F8B77C5A_8CBD_4586_AE75_16892A36BF07_.wvu.Cols" hidden="1" oldHidden="1">
    <oldFormula>'2023'!#REF!</oldFormula>
  </rdn>
  <rcv guid="{F8B77C5A-8CBD-4586-AE75-16892A36BF07}" action="delete"/>
  <rdn rId="0" localSheetId="1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PrintArea" hidden="1" oldHidden="1">
    <formula>'2024'!$A$1:$J$27</formula>
    <oldFormula>'2024'!$A$1:$J$27</oldFormula>
  </rdn>
  <rdn rId="0" localSheetId="2" customView="1" name="Z_F8B77C5A_8CBD_4586_AE75_16892A36BF07_.wvu.Rows" hidden="1" oldHidden="1">
    <formula>'2024'!$1:$2</formula>
    <oldFormula>'2024'!$1:$2</oldFormula>
  </rdn>
  <rdn rId="0" localSheetId="3" customView="1" name="Z_F8B77C5A_8CBD_4586_AE75_16892A36BF07_.wvu.PrintArea" hidden="1" oldHidden="1">
    <formula>'2025'!$A$1:$J$27</formula>
    <oldFormula>'2025'!$A$1:$J$27</oldFormula>
  </rdn>
  <rdn rId="0" localSheetId="3" customView="1" name="Z_F8B77C5A_8CBD_4586_AE75_16892A36BF07_.wvu.Rows" hidden="1" oldHidden="1">
    <formula>'2025'!$1:$2</formula>
    <oldFormula>'2025'!$1:$2</oldFormula>
  </rdn>
  <rcv guid="{F8B77C5A-8CBD-4586-AE75-16892A36BF07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:J2">
    <dxf>
      <fill>
        <patternFill patternType="solid">
          <bgColor rgb="FFFFFF00"/>
        </patternFill>
      </fill>
    </dxf>
  </rfmt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" sId="1">
    <oc r="J1" t="inlineStr">
      <is>
        <t>Приложение № 2</t>
      </is>
    </oc>
    <nc r="J1" t="inlineStr">
      <is>
        <t>Приложение № 1</t>
      </is>
    </nc>
  </rcc>
  <rcc rId="431" sId="1">
    <oc r="G2" t="inlineStr">
      <is>
        <t>к пояснительной записке по проекту бюджета городского округа Тольятти на 2022 год и плановый период 2023 и 2024 годов</t>
      </is>
    </oc>
    <nc r="G2" t="inlineStr">
      <is>
        <t>к итоговому протоколу</t>
      </is>
    </nc>
  </rcc>
  <rfmt sheetId="1" sqref="G1:J2">
    <dxf>
      <fill>
        <patternFill patternType="none">
          <bgColor auto="1"/>
        </patternFill>
      </fill>
    </dxf>
  </rfmt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" sId="2">
    <oc r="D29">
      <f>C27+D27</f>
    </oc>
    <nc r="D29"/>
  </rcc>
  <rcc rId="439" sId="2">
    <oc r="F29">
      <v>236521</v>
    </oc>
    <nc r="F29"/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" sId="2">
    <oc r="F26">
      <f>24953+91334</f>
    </oc>
    <nc r="F26">
      <f>24953+76464</f>
    </nc>
  </rcc>
  <rcc rId="447" sId="3">
    <oc r="F26">
      <f>38160+91334</f>
    </oc>
    <nc r="F26">
      <f>38160+73208</f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" sId="3">
    <oc r="H29">
      <v>440707</v>
    </oc>
    <nc r="H29"/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" sId="3" numFmtId="4">
    <nc r="G9">
      <v>54810</v>
    </nc>
  </rcc>
  <rcc rId="456" sId="3" numFmtId="4">
    <nc r="G18">
      <v>24077</v>
    </nc>
  </rcc>
  <rcc rId="457" sId="3" numFmtId="4">
    <nc r="G23">
      <v>3264</v>
    </nc>
  </rcc>
  <rcc rId="458" sId="3" numFmtId="4">
    <nc r="G16">
      <v>33519</v>
    </nc>
  </rcc>
  <rcc rId="459" sId="3" numFmtId="4">
    <nc r="G22">
      <v>317</v>
    </nc>
  </rcc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6" sId="2" numFmtId="4">
    <nc r="G9">
      <v>54810</v>
    </nc>
  </rcc>
  <rcc rId="467" sId="2" numFmtId="4">
    <nc r="G16">
      <v>33519</v>
    </nc>
  </rcc>
  <rcc rId="468" sId="2" numFmtId="4">
    <nc r="G18">
      <v>24077</v>
    </nc>
  </rcc>
  <rcc rId="469" sId="2" numFmtId="4">
    <nc r="G22">
      <v>317</v>
    </nc>
  </rcc>
  <rcc rId="470" sId="2" numFmtId="4">
    <nc r="G23">
      <v>3264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" sId="2">
    <o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2023 год</t>
      </is>
    </oc>
    <n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2024 год</t>
      </is>
    </nc>
  </rcc>
  <rcc rId="562" sId="2" numFmtId="4">
    <oc r="C25">
      <v>1062</v>
    </oc>
    <nc r="C25"/>
  </rcc>
  <rcc rId="563" sId="2" numFmtId="4">
    <oc r="C26">
      <v>258465</v>
    </oc>
    <nc r="C26"/>
  </rcc>
  <rcc rId="564" sId="2" numFmtId="4">
    <oc r="F8">
      <v>47</v>
    </oc>
    <nc r="F8"/>
  </rcc>
  <rcc rId="565" sId="2" numFmtId="4">
    <oc r="F9">
      <v>3462</v>
    </oc>
    <nc r="F9"/>
  </rcc>
  <rcc rId="566" sId="2" numFmtId="4">
    <oc r="F12">
      <v>551</v>
    </oc>
    <nc r="F12"/>
  </rcc>
  <rcc rId="567" sId="2">
    <oc r="F13">
      <f>4+6277+1471</f>
    </oc>
    <nc r="F13"/>
  </rcc>
  <rcc rId="568" sId="2" numFmtId="4">
    <oc r="F14">
      <v>47</v>
    </oc>
    <nc r="F14"/>
  </rcc>
  <rcc rId="569" sId="2">
    <oc r="F15">
      <f>1600-71888+3220</f>
    </oc>
    <nc r="F15"/>
  </rcc>
  <rcc rId="570" sId="2">
    <oc r="F16">
      <f>16968+12000</f>
    </oc>
    <nc r="F16"/>
  </rcc>
  <rcc rId="571" sId="2" numFmtId="4">
    <oc r="F19">
      <v>1246</v>
    </oc>
    <nc r="F19"/>
  </rcc>
  <rcc rId="572" sId="2" numFmtId="4">
    <oc r="F22">
      <v>38</v>
    </oc>
    <nc r="F22"/>
  </rcc>
  <rcc rId="573" sId="2" numFmtId="4">
    <oc r="F24">
      <v>4</v>
    </oc>
    <nc r="F24"/>
  </rcc>
  <rcc rId="574" sId="2">
    <oc r="F26">
      <f>24953+76464</f>
    </oc>
    <nc r="F26"/>
  </rcc>
  <rcc rId="575" sId="2" numFmtId="4">
    <oc r="D13">
      <v>775306</v>
    </oc>
    <nc r="D13"/>
  </rcc>
  <rcc rId="576" sId="2" numFmtId="4">
    <oc r="D17">
      <v>120148</v>
    </oc>
    <nc r="D17"/>
  </rcc>
  <rcc rId="577" sId="2" numFmtId="4">
    <oc r="G9">
      <v>54810</v>
    </oc>
    <nc r="G9"/>
  </rcc>
  <rcc rId="578" sId="2">
    <oc r="G11">
      <f>119343+1511+196786</f>
    </oc>
    <nc r="G11"/>
  </rcc>
  <rcc rId="579" sId="2" numFmtId="4">
    <oc r="G13">
      <v>43500</v>
    </oc>
    <nc r="G13"/>
  </rcc>
  <rcc rId="580" sId="2" numFmtId="4">
    <oc r="G16">
      <v>33519</v>
    </oc>
    <nc r="G16"/>
  </rcc>
  <rcc rId="581" sId="2">
    <oc r="G17">
      <f>116965-D17</f>
    </oc>
    <nc r="G17"/>
  </rcc>
  <rcc rId="582" sId="2" numFmtId="4">
    <oc r="G18">
      <v>24077</v>
    </oc>
    <nc r="G18"/>
  </rcc>
  <rcc rId="583" sId="2" numFmtId="4">
    <oc r="G21">
      <v>399152</v>
    </oc>
    <nc r="G21"/>
  </rcc>
  <rcc rId="584" sId="2" numFmtId="4">
    <oc r="G22">
      <v>317</v>
    </oc>
    <nc r="G22"/>
  </rcc>
  <rcc rId="585" sId="2" numFmtId="4">
    <oc r="G23">
      <v>3264</v>
    </oc>
    <nc r="G23"/>
  </rcc>
  <rcc rId="586" sId="2" numFmtId="4">
    <oc r="C8">
      <v>126606</v>
    </oc>
    <nc r="C8">
      <v>111808</v>
    </nc>
  </rcc>
  <rcc rId="587" sId="2" numFmtId="4">
    <oc r="C9">
      <v>604413</v>
    </oc>
    <nc r="C9">
      <v>691599</v>
    </nc>
  </rcc>
  <rcc rId="588" sId="2" numFmtId="4">
    <oc r="C10">
      <v>666225</v>
    </oc>
    <nc r="C10">
      <v>788525</v>
    </nc>
  </rcc>
  <rcc rId="589" sId="2" numFmtId="4">
    <oc r="C11">
      <v>160865</v>
    </oc>
    <nc r="C11">
      <v>184613</v>
    </nc>
  </rcc>
  <rcc rId="590" sId="2" numFmtId="4">
    <oc r="C12">
      <v>145602</v>
    </oc>
    <nc r="C12">
      <v>162235</v>
    </nc>
  </rcc>
  <rrc rId="591" sId="2" ref="A13:XFD13" action="insertRow"/>
  <rcc rId="592" sId="2">
    <nc r="A13" t="inlineStr">
      <is>
        <t>Избирательная комиссия</t>
      </is>
    </nc>
  </rcc>
  <rcc rId="593" sId="2" numFmtId="4">
    <nc r="C13">
      <v>0</v>
    </nc>
  </rcc>
  <rcc rId="594" sId="2">
    <nc r="B13">
      <f>C13+D13</f>
    </nc>
  </rcc>
  <rcc rId="595" sId="2">
    <nc r="I13">
      <f>C13+F13</f>
    </nc>
  </rcc>
  <rrc rId="596" sId="2" ref="A13:XFD13" action="deleteRow">
    <rfmt sheetId="2" xfDxf="1" sqref="A13:XFD13" start="0" length="0">
      <dxf>
        <font>
          <sz val="12"/>
          <name val="Times New Roman"/>
          <scheme val="none"/>
        </font>
      </dxf>
    </rfmt>
    <rcc rId="0" sId="2" dxf="1">
      <nc r="A13" t="inlineStr">
        <is>
          <t>Избирательная комиссия</t>
        </is>
      </nc>
      <ndxf>
        <font>
          <sz val="12"/>
          <color theme="1"/>
          <name val="Times New Roman"/>
          <scheme val="none"/>
        </font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>
      <nc r="B13">
        <f>C13+D13</f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dxf="1" numFmtId="4">
      <nc r="C13">
        <v>0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D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E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F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G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qref="H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dxf="1">
      <nc r="I13">
        <f>C13+F13</f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qref="J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7" sId="2" numFmtId="4">
    <oc r="C13">
      <f>1712454-775306</f>
    </oc>
    <nc r="C13">
      <v>1721408</v>
    </nc>
  </rcc>
  <rcc rId="598" sId="2" numFmtId="4">
    <oc r="C14">
      <v>27590</v>
    </oc>
    <nc r="C14">
      <v>27943</v>
    </nc>
  </rcc>
  <rcc rId="599" sId="2" numFmtId="4">
    <oc r="C15">
      <v>986348</v>
    </oc>
    <nc r="C15">
      <v>1027611</v>
    </nc>
  </rcc>
  <rcc rId="600" sId="2" numFmtId="4">
    <oc r="C16">
      <v>2398427</v>
    </oc>
    <nc r="C16">
      <v>2620279</v>
    </nc>
  </rcc>
  <rcc rId="601" sId="2" numFmtId="4">
    <oc r="C17">
      <f>183424-120148</f>
    </oc>
    <nc r="C17">
      <v>79671</v>
    </nc>
  </rcc>
  <rcc rId="602" sId="2" numFmtId="4">
    <oc r="C18">
      <v>2119</v>
    </oc>
    <nc r="C18">
      <v>2310</v>
    </nc>
  </rcc>
  <rcc rId="603" sId="2" numFmtId="4">
    <oc r="C19">
      <v>643938</v>
    </oc>
    <nc r="C19">
      <v>708681</v>
    </nc>
  </rcc>
  <rcc rId="604" sId="2" numFmtId="4">
    <oc r="C21">
      <v>1040404</v>
    </oc>
    <nc r="C21">
      <v>1112572</v>
    </nc>
  </rcc>
  <rcc rId="605" sId="2" numFmtId="4">
    <oc r="C22">
      <v>278614</v>
    </oc>
    <nc r="C22">
      <v>295458</v>
    </nc>
  </rcc>
  <rrc rId="606" sId="2" ref="A23:XFD23" action="insertRow"/>
  <rcc rId="607" sId="2">
    <nc r="A23" t="inlineStr">
      <is>
        <t>Контрольно-счетная палата</t>
      </is>
    </nc>
  </rcc>
  <rcc rId="608" sId="2" numFmtId="4">
    <nc r="C23">
      <v>24271</v>
    </nc>
  </rcc>
  <rcc rId="609" sId="2">
    <nc r="B23">
      <f>C23+D23</f>
    </nc>
  </rcc>
  <rcc rId="610" sId="2">
    <nc r="I23">
      <f>C23+F23</f>
    </nc>
  </rcc>
  <rcc rId="611" sId="2" numFmtId="4">
    <oc r="C24">
      <v>204652</v>
    </oc>
    <nc r="C24">
      <v>224545</v>
    </nc>
  </rcc>
  <rcc rId="612" sId="2" numFmtId="4">
    <oc r="C25">
      <v>19379</v>
    </oc>
    <nc r="C25">
      <v>21533</v>
    </nc>
  </rcc>
  <rcc rId="613" sId="2">
    <oc r="A26" t="inlineStr">
      <is>
        <t>Отдел развития потребительского  рынка</t>
      </is>
    </oc>
    <nc r="A26" t="inlineStr">
      <is>
        <t>Управление развития потребительского  рынка</t>
      </is>
    </nc>
  </rcc>
  <rcc rId="614" sId="1">
    <oc r="A26" t="inlineStr">
      <is>
        <t>Отдел развития потребительского  рынка</t>
      </is>
    </oc>
    <nc r="A26" t="inlineStr">
      <is>
        <t>Управление развития потребительского  рынка</t>
      </is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8B77C5A-8CBD-4586-AE75-16892A36BF07}" action="delete"/>
  <rdn rId="0" localSheetId="1" customView="1" name="Z_F8B77C5A_8CBD_4586_AE75_16892A36BF07_.wvu.PrintArea" hidden="1" oldHidden="1">
    <formula>'2022'!$A$1:$J$25</formula>
    <oldFormula>'2022'!$A$1:$J$25</oldFormula>
  </rdn>
  <rdn rId="0" localSheetId="1" customView="1" name="Z_F8B77C5A_8CBD_4586_AE75_16892A36BF07_.wvu.Cols" hidden="1" oldHidden="1">
    <formula>'2022'!$M:$N</formula>
    <oldFormula>'2022'!$M:$N</oldFormula>
  </rdn>
  <rdn rId="0" localSheetId="2" customView="1" name="Z_F8B77C5A_8CBD_4586_AE75_16892A36BF07_.wvu.PrintArea" hidden="1" oldHidden="1">
    <formula>'2023'!$A$1:$J$27</formula>
    <oldFormula>'2023'!$A$1:$J$27</oldFormula>
  </rdn>
  <rdn rId="0" localSheetId="2" customView="1" name="Z_F8B77C5A_8CBD_4586_AE75_16892A36BF07_.wvu.Rows" hidden="1" oldHidden="1">
    <formula>'2023'!$1:$2</formula>
    <oldFormula>'2023'!$1:$2</oldFormula>
  </rdn>
  <rdn rId="0" localSheetId="3" customView="1" name="Z_F8B77C5A_8CBD_4586_AE75_16892A36BF07_.wvu.PrintArea" hidden="1" oldHidden="1">
    <formula>'2024'!$A$1:$J$27</formula>
    <oldFormula>'2024'!$A$1:$J$27</oldFormula>
  </rdn>
  <rdn rId="0" localSheetId="3" customView="1" name="Z_F8B77C5A_8CBD_4586_AE75_16892A36BF07_.wvu.Rows" hidden="1" oldHidden="1">
    <formula>'2024'!$1:$2</formula>
    <oldFormula>'2024'!$1:$2</oldFormula>
  </rdn>
  <rcv guid="{F8B77C5A-8CBD-4586-AE75-16892A36BF07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3" sId="1" ref="M1:M1048576" action="deleteCol">
    <undo index="0" exp="area" ref3D="1" dr="$M$1:$N$1048576" dn="Z_F8B77C5A_8CBD_4586_AE75_16892A36BF07_.wvu.Cols" sId="1"/>
    <rfmt sheetId="1" xfDxf="1" sqref="M1:M1048576" start="0" length="0">
      <dxf>
        <font>
          <sz val="12"/>
          <name val="Times New Roman"/>
          <scheme val="none"/>
        </font>
      </dxf>
    </rfmt>
    <rcc rId="0" sId="1">
      <nc r="M6" t="inlineStr">
        <is>
          <t>субвенции</t>
        </is>
      </nc>
    </rcc>
    <rfmt sheetId="1" sqref="M7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8">
        <v>60509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9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0">
        <v>124553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1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2">
        <v>43500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5">
        <v>33519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6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7">
        <v>24077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8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9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20">
        <v>3418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M21">
        <v>725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M22">
        <v>7692</v>
      </nc>
      <n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23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4" start="0" length="0">
      <dxf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5">
        <f>SUM(M7:M24)</f>
      </nc>
      <ndxf>
        <font>
          <b/>
          <sz val="12"/>
          <name val="Times New Roman"/>
          <scheme val="none"/>
        </font>
        <numFmt numFmtId="3" formatCode="#,##0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" sId="1" ref="M1:M1048576" action="deleteCol">
    <undo index="0" exp="area" ref3D="1" dr="$M$1:$M$1048576" dn="Z_F8B77C5A_8CBD_4586_AE75_16892A36BF07_.wvu.Cols" sId="1"/>
    <rfmt sheetId="1" xfDxf="1" sqref="M1:M1048576" start="0" length="0">
      <dxf>
        <font>
          <sz val="12"/>
          <name val="Times New Roman"/>
          <scheme val="none"/>
        </font>
      </dxf>
    </rfmt>
    <rcc rId="0" sId="1">
      <nc r="M6" t="inlineStr">
        <is>
          <t>субсидии</t>
        </is>
      </nc>
    </rcc>
    <rfmt sheetId="1" sqref="M7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8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9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10">
        <v>196911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1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5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16">
        <v>85452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17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8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9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0">
        <v>421397</v>
      </nc>
      <n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M21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2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3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4" start="0" length="0">
      <dxf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M25">
        <f>SUM(M7:M24)</f>
      </nc>
      <ndxf>
        <font>
          <b/>
          <sz val="12"/>
          <name val="Times New Roman"/>
          <scheme val="none"/>
        </font>
        <numFmt numFmtId="3" formatCode="#,##0"/>
        <alignment horizontal="center" vertical="top" readingOrder="0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v guid="{5300219C-FCC1-4A0A-A022-E0C2215D2033}" action="delete"/>
  <rdn rId="0" localSheetId="2" customView="1" name="Z_5300219C_FCC1_4A0A_A022_E0C2215D2033_.wvu.PrintArea" hidden="1" oldHidden="1">
    <formula>'2023'!$A$1:$J$27</formula>
  </rdn>
  <rdn rId="0" localSheetId="2" customView="1" name="Z_5300219C_FCC1_4A0A_A022_E0C2215D2033_.wvu.Rows" hidden="1" oldHidden="1">
    <formula>'2023'!$1:$2</formula>
  </rdn>
  <rdn rId="0" localSheetId="3" customView="1" name="Z_5300219C_FCC1_4A0A_A022_E0C2215D2033_.wvu.PrintArea" hidden="1" oldHidden="1">
    <formula>'2024'!$A$1:$J$27</formula>
  </rdn>
  <rdn rId="0" localSheetId="3" customView="1" name="Z_5300219C_FCC1_4A0A_A022_E0C2215D2033_.wvu.Rows" hidden="1" oldHidden="1">
    <formula>'2024'!$1:$2</formula>
  </rdn>
  <rcv guid="{5300219C-FCC1-4A0A-A022-E0C2215D2033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'2023'!$A$1:$J$27</formula>
    <oldFormula>'2023'!$A$1:$J$27</oldFormula>
  </rdn>
  <rdn rId="0" localSheetId="2" customView="1" name="Z_5300219C_FCC1_4A0A_A022_E0C2215D2033_.wvu.Rows" hidden="1" oldHidden="1">
    <formula>'2023'!$1:$2</formula>
    <oldFormula>'2023'!$1:$2</oldFormula>
  </rdn>
  <rdn rId="0" localSheetId="3" customView="1" name="Z_5300219C_FCC1_4A0A_A022_E0C2215D2033_.wvu.PrintArea" hidden="1" oldHidden="1">
    <formula>'2024'!$A$1:$J$27</formula>
    <oldFormula>'2024'!$A$1:$J$27</oldFormula>
  </rdn>
  <rdn rId="0" localSheetId="3" customView="1" name="Z_5300219C_FCC1_4A0A_A022_E0C2215D2033_.wvu.Rows" hidden="1" oldHidden="1">
    <formula>'2024'!$1:$2</formula>
    <oldFormula>'2024'!$1:$2</oldFormula>
  </rdn>
  <rcv guid="{5300219C-FCC1-4A0A-A022-E0C2215D2033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'2023'!$A$1:$J$27</formula>
    <oldFormula>'2023'!$A$1:$J$27</oldFormula>
  </rdn>
  <rdn rId="0" localSheetId="2" customView="1" name="Z_5300219C_FCC1_4A0A_A022_E0C2215D2033_.wvu.Rows" hidden="1" oldHidden="1">
    <formula>'2023'!$1:$2</formula>
    <oldFormula>'2023'!$1:$2</oldFormula>
  </rdn>
  <rdn rId="0" localSheetId="3" customView="1" name="Z_5300219C_FCC1_4A0A_A022_E0C2215D2033_.wvu.PrintArea" hidden="1" oldHidden="1">
    <formula>'2024'!$A$1:$J$27</formula>
    <oldFormula>'2024'!$A$1:$J$27</oldFormula>
  </rdn>
  <rdn rId="0" localSheetId="3" customView="1" name="Z_5300219C_FCC1_4A0A_A022_E0C2215D2033_.wvu.Rows" hidden="1" oldHidden="1">
    <formula>'2024'!$1:$2</formula>
    <oldFormula>'2024'!$1:$2</oldFormula>
  </rdn>
  <rcv guid="{5300219C-FCC1-4A0A-A022-E0C2215D2033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 numFmtId="4">
    <nc r="G22">
      <f>315</f>
    </nc>
  </rcc>
  <rcc rId="772" sId="1" numFmtId="4">
    <oc r="F22">
      <v>4184</v>
    </oc>
    <nc r="F22">
      <f>4184+71353</f>
    </nc>
  </rcc>
  <rcc rId="773" sId="1">
    <nc r="I18">
      <f>C18+F18</f>
    </nc>
  </rcc>
  <rcc rId="774" sId="1">
    <nc r="I22">
      <f>C22+F22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5" sId="1">
    <nc r="I7">
      <f>C7+F7</f>
    </nc>
  </rcc>
  <rcc rId="776" sId="1">
    <nc r="I8">
      <f>C8+F8</f>
    </nc>
  </rcc>
  <rcc rId="777" sId="1">
    <nc r="I9">
      <f>C9+F9</f>
    </nc>
  </rcc>
  <rcc rId="778" sId="1">
    <nc r="I10">
      <f>C10+F10</f>
    </nc>
  </rcc>
  <rcc rId="779" sId="1">
    <nc r="I11">
      <f>C11+F11</f>
    </nc>
  </rcc>
  <rcc rId="780" sId="1">
    <nc r="I12">
      <f>C12+F12</f>
    </nc>
  </rcc>
  <rcc rId="781" sId="1" odxf="1" dxf="1">
    <nc r="I13">
      <f>C13+F13</f>
    </nc>
    <odxf/>
    <ndxf/>
  </rcc>
  <rcc rId="782" sId="1">
    <nc r="I14">
      <f>C14+F14</f>
    </nc>
  </rcc>
  <rcc rId="783" sId="1">
    <nc r="I15">
      <f>C15+F15</f>
    </nc>
  </rcc>
  <rcc rId="784" sId="1">
    <nc r="I16">
      <f>C16+F16</f>
    </nc>
  </rcc>
  <rcc rId="785" sId="1">
    <oc r="I18">
      <f>C18+F18</f>
    </oc>
    <nc r="I18">
      <f>C18+F18</f>
    </nc>
  </rcc>
  <rcc rId="786" sId="1">
    <nc r="I19">
      <f>C19+F19</f>
    </nc>
  </rcc>
  <rcc rId="787" sId="1">
    <nc r="I20">
      <f>C20+F20</f>
    </nc>
  </rcc>
  <rcc rId="788" sId="1">
    <nc r="I21">
      <f>C21+F21</f>
    </nc>
  </rcc>
  <rcc rId="789" sId="1">
    <oc r="I22">
      <f>C22+F22</f>
    </oc>
    <nc r="I22">
      <f>C22+F22</f>
    </nc>
  </rcc>
  <rcc rId="790" sId="1">
    <nc r="I23">
      <f>C23+F23</f>
    </nc>
  </rcc>
  <rcc rId="791" sId="1">
    <nc r="I24">
      <f>C24+F24</f>
    </nc>
  </rcc>
  <rcc rId="792" sId="1">
    <nc r="I25">
      <f>C25+F25</f>
    </nc>
  </rcc>
  <rcc rId="793" sId="1">
    <nc r="I26">
      <f>C26+F26</f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4" sId="1" numFmtId="4">
    <oc r="F9">
      <v>-18774</v>
    </oc>
    <nc r="F9">
      <v>-126343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nc r="G21">
      <v>4185</v>
    </nc>
  </rcc>
  <rcv guid="{5EDE98E9-D828-45A2-A55F-F6800D704801}" action="delete"/>
  <rdn rId="0" localSheetId="2" customView="1" name="Z_5EDE98E9_D828_45A2_A55F_F6800D704801_.wvu.Rows" hidden="1" oldHidden="1">
    <formula>'2024'!$1:$2</formula>
    <oldFormula>'2024'!$1:$2</oldFormula>
  </rdn>
  <rdn rId="0" localSheetId="3" customView="1" name="Z_5EDE98E9_D828_45A2_A55F_F6800D704801_.wvu.Rows" hidden="1" oldHidden="1">
    <formula>'2025'!$1:$2</formula>
    <oldFormula>'2025'!$1:$2</oldFormula>
  </rdn>
  <rcv guid="{5EDE98E9-D828-45A2-A55F-F6800D704801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514D8E4-DE25-4E7D-A1F3-DA07E44AFB5A}" action="delete"/>
  <rdn rId="0" localSheetId="1" customView="1" name="Z_0514D8E4_DE25_4E7D_A1F3_DA07E44AFB5A_.wvu.PrintArea" hidden="1" oldHidden="1">
    <formula>'2023'!$A$1:$J$27</formula>
    <oldFormula>'2023'!$A$1:$J$27</oldFormula>
  </rdn>
  <rdn rId="0" localSheetId="2" customView="1" name="Z_0514D8E4_DE25_4E7D_A1F3_DA07E44AFB5A_.wvu.PrintArea" hidden="1" oldHidden="1">
    <formula>'2024'!$A$1:$J$27</formula>
    <oldFormula>'2024'!$A$1:$J$27</oldFormula>
  </rdn>
  <rdn rId="0" localSheetId="2" customView="1" name="Z_0514D8E4_DE25_4E7D_A1F3_DA07E44AFB5A_.wvu.Rows" hidden="1" oldHidden="1">
    <formula>'2024'!$1:$2</formula>
    <oldFormula>'2024'!$1:$2</oldFormula>
  </rdn>
  <rdn rId="0" localSheetId="3" customView="1" name="Z_0514D8E4_DE25_4E7D_A1F3_DA07E44AFB5A_.wvu.PrintArea" hidden="1" oldHidden="1">
    <formula>'2025'!$A$1:$J$27</formula>
    <oldFormula>'2025'!$A$1:$J$27</oldFormula>
  </rdn>
  <rdn rId="0" localSheetId="3" customView="1" name="Z_0514D8E4_DE25_4E7D_A1F3_DA07E44AFB5A_.wvu.Rows" hidden="1" oldHidden="1">
    <formula>'2025'!$1:$2</formula>
    <oldFormula>'2025'!$1:$2</oldFormula>
  </rdn>
  <rcv guid="{0514D8E4-DE25-4E7D-A1F3-DA07E44AFB5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2" numFmtId="4">
    <nc r="C27">
      <v>282161</v>
    </nc>
  </rcc>
  <rcc rId="616" sId="3">
    <o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2024 год</t>
      </is>
    </oc>
    <nc r="A4" t="inlineStr">
      <is>
        <t>Распределение ассигнований по главным распорядителям бюджетных средств по итогам работы согласительной комиссии по вопросам бюджета на 2025 год</t>
      </is>
    </nc>
  </rcc>
  <rcc rId="617" sId="3" numFmtId="4">
    <oc r="F8">
      <v>47</v>
    </oc>
    <nc r="F8"/>
  </rcc>
  <rcc rId="618" sId="3" numFmtId="4">
    <oc r="F9">
      <v>3462</v>
    </oc>
    <nc r="F9"/>
  </rcc>
  <rcc rId="619" sId="3" numFmtId="4">
    <oc r="F12">
      <v>551</v>
    </oc>
    <nc r="F12"/>
  </rcc>
  <rcc rId="620" sId="3">
    <oc r="F13">
      <f>4+1471</f>
    </oc>
    <nc r="F13"/>
  </rcc>
  <rcc rId="621" sId="3" numFmtId="4">
    <oc r="F14">
      <v>47</v>
    </oc>
    <nc r="F14"/>
  </rcc>
  <rcc rId="622" sId="3">
    <oc r="F15">
      <f>1600-71888</f>
    </oc>
    <nc r="F15"/>
  </rcc>
  <rcc rId="623" sId="3">
    <oc r="F16">
      <f>16968+8290</f>
    </oc>
    <nc r="F16"/>
  </rcc>
  <rcc rId="624" sId="3" numFmtId="4">
    <oc r="F19">
      <v>1246</v>
    </oc>
    <nc r="F19"/>
  </rcc>
  <rcc rId="625" sId="3" numFmtId="4">
    <oc r="F22">
      <v>38</v>
    </oc>
    <nc r="F22"/>
  </rcc>
  <rcc rId="626" sId="3" numFmtId="4">
    <oc r="F24">
      <v>4</v>
    </oc>
    <nc r="F24"/>
  </rcc>
  <rcc rId="627" sId="3">
    <oc r="F26">
      <f>38160+73208</f>
    </oc>
    <nc r="F26"/>
  </rcc>
  <rcc rId="628" sId="3" numFmtId="4">
    <oc r="G9">
      <v>54810</v>
    </oc>
    <nc r="G9"/>
  </rcc>
  <rcc rId="629" sId="3">
    <oc r="G11">
      <f>119343+1511+196440</f>
    </oc>
    <nc r="G11"/>
  </rcc>
  <rcc rId="630" sId="3">
    <oc r="G13">
      <f>700000+75306+43500</f>
    </oc>
    <nc r="G13"/>
  </rcc>
  <rcc rId="631" sId="3" numFmtId="4">
    <oc r="G16">
      <v>33519</v>
    </oc>
    <nc r="G16"/>
  </rcc>
  <rcc rId="632" sId="3" numFmtId="4">
    <oc r="G18">
      <v>24077</v>
    </oc>
    <nc r="G18"/>
  </rcc>
  <rcc rId="633" sId="3" numFmtId="4">
    <oc r="G21">
      <v>24443</v>
    </oc>
    <nc r="G21"/>
  </rcc>
  <rcc rId="634" sId="3" numFmtId="4">
    <oc r="G22">
      <v>317</v>
    </oc>
    <nc r="G22"/>
  </rcc>
  <rcc rId="635" sId="3" numFmtId="4">
    <oc r="G23">
      <v>3264</v>
    </oc>
    <nc r="G23"/>
  </rcc>
  <rcc rId="636" sId="3" numFmtId="4">
    <oc r="C8">
      <v>126606</v>
    </oc>
    <nc r="C8">
      <v>111808</v>
    </nc>
  </rcc>
  <rcc rId="637" sId="3" numFmtId="4">
    <oc r="C9">
      <v>604413</v>
    </oc>
    <nc r="C9">
      <v>691599</v>
    </nc>
  </rcc>
  <rcc rId="638" sId="3" numFmtId="4">
    <oc r="C10">
      <v>768006</v>
    </oc>
    <nc r="C10">
      <v>787028</v>
    </nc>
  </rcc>
  <rcc rId="639" sId="3" numFmtId="4">
    <oc r="C11">
      <v>160865</v>
    </oc>
    <nc r="C11">
      <v>184613</v>
    </nc>
  </rcc>
  <rcc rId="640" sId="3" numFmtId="4">
    <oc r="C12">
      <v>145602</v>
    </oc>
    <nc r="C12">
      <v>161834</v>
    </nc>
  </rcc>
  <rcc rId="641" sId="3" numFmtId="4">
    <oc r="C13">
      <v>937148</v>
    </oc>
    <nc r="C13">
      <v>907630</v>
    </nc>
  </rcc>
  <rcc rId="642" sId="3" numFmtId="4">
    <oc r="C14">
      <v>27590</v>
    </oc>
    <nc r="C14">
      <v>27943</v>
    </nc>
  </rcc>
  <rcc rId="643" sId="3" numFmtId="4">
    <oc r="C15">
      <v>984507</v>
    </oc>
    <nc r="C15">
      <v>1023322</v>
    </nc>
  </rcc>
  <rcc rId="644" sId="3" numFmtId="4">
    <oc r="C16">
      <v>2398427</v>
    </oc>
    <nc r="C16">
      <v>2620279</v>
    </nc>
  </rcc>
  <rcc rId="645" sId="3" numFmtId="4">
    <oc r="C17">
      <v>48300</v>
    </oc>
    <nc r="C17">
      <v>50169</v>
    </nc>
  </rcc>
  <rcc rId="646" sId="3" numFmtId="4">
    <oc r="C18">
      <v>2119</v>
    </oc>
    <nc r="C18">
      <v>2310</v>
    </nc>
  </rcc>
  <rcc rId="647" sId="3" numFmtId="4">
    <oc r="C19">
      <v>643938</v>
    </oc>
    <nc r="C19">
      <v>706049</v>
    </nc>
  </rcc>
  <rcc rId="648" sId="3" numFmtId="4">
    <oc r="C21">
      <v>974434</v>
    </oc>
    <nc r="C21">
      <v>1133092</v>
    </nc>
  </rcc>
  <rcc rId="649" sId="3" numFmtId="4">
    <oc r="C22">
      <v>278614</v>
    </oc>
    <nc r="C22">
      <v>295458</v>
    </nc>
  </rcc>
  <rrc rId="650" sId="3" ref="A23:XFD23" action="insertRow"/>
  <rcc rId="651" sId="3">
    <nc r="A23" t="inlineStr">
      <is>
        <t>Контрольно-счетная палата</t>
      </is>
    </nc>
  </rcc>
  <rcc rId="652" sId="3" numFmtId="4">
    <nc r="C23">
      <v>24271</v>
    </nc>
  </rcc>
  <rcc rId="653" sId="3">
    <nc r="B23">
      <f>C23+D23</f>
    </nc>
  </rcc>
  <rcc rId="654" sId="3">
    <nc r="I23">
      <f>C23+F23</f>
    </nc>
  </rcc>
  <rcc rId="655" sId="3" numFmtId="4">
    <oc r="C24">
      <v>204652</v>
    </oc>
    <nc r="C24">
      <v>224545</v>
    </nc>
  </rcc>
  <rcc rId="656" sId="3" numFmtId="4">
    <oc r="C25">
      <v>19379</v>
    </oc>
    <nc r="C25">
      <v>21500</v>
    </nc>
  </rcc>
  <rcc rId="657" sId="3">
    <oc r="A26" t="inlineStr">
      <is>
        <t>Отдел развития потребительского  рынка</t>
      </is>
    </oc>
    <nc r="A26" t="inlineStr">
      <is>
        <t>Управление развития потребительского  рынка</t>
      </is>
    </nc>
  </rcc>
  <rcc rId="658" sId="3" numFmtId="4">
    <oc r="C27">
      <v>488207</v>
    </oc>
    <nc r="C27">
      <v>541725</v>
    </nc>
  </rcc>
  <rcc rId="659" sId="2" numFmtId="4">
    <nc r="C26">
      <v>1062</v>
    </nc>
  </rcc>
  <rcc rId="660" sId="1" numFmtId="4">
    <oc r="G8">
      <v>60509</v>
    </oc>
    <nc r="G8"/>
  </rcc>
  <rcc rId="661" sId="1">
    <oc r="G10">
      <f>124553+196911</f>
    </oc>
    <nc r="G10"/>
  </rcc>
  <rcc rId="662" sId="1" numFmtId="4">
    <oc r="G13">
      <v>43500</v>
    </oc>
    <nc r="G13"/>
  </rcc>
  <rcc rId="663" sId="1" numFmtId="4">
    <oc r="G16">
      <v>33519</v>
    </oc>
    <nc r="G16"/>
  </rcc>
  <rcc rId="664" sId="1" numFmtId="4">
    <oc r="G17">
      <v>85452</v>
    </oc>
    <nc r="G17"/>
  </rcc>
  <rcc rId="665" sId="1" numFmtId="4">
    <oc r="G18">
      <v>24077</v>
    </oc>
    <nc r="G18"/>
  </rcc>
  <rcc rId="666" sId="1">
    <oc r="G21">
      <f>3418+421397</f>
    </oc>
    <nc r="G21"/>
  </rcc>
  <rcc rId="667" sId="1" numFmtId="4">
    <oc r="G22">
      <v>725</v>
    </oc>
    <nc r="G22"/>
  </rcc>
  <rcc rId="668" sId="1" numFmtId="4">
    <oc r="G24">
      <v>7692</v>
    </oc>
    <nc r="G24"/>
  </rcc>
  <rcv guid="{5300219C-FCC1-4A0A-A022-E0C2215D2033}" action="delete"/>
  <rdn rId="0" localSheetId="2" customView="1" name="Z_5300219C_FCC1_4A0A_A022_E0C2215D2033_.wvu.PrintArea" hidden="1" oldHidden="1">
    <formula>'2024'!$A$1:$J$28</formula>
    <oldFormula>'2024'!$A$1:$J$28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'2025'!$A$1:$J$28</formula>
    <oldFormula>'2025'!$A$1:$J$28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3" sId="1" numFmtId="4">
    <nc r="G8">
      <v>65351</v>
    </nc>
  </rcc>
  <rcc rId="814" sId="1" numFmtId="4">
    <nc r="G24">
      <v>5235</v>
    </nc>
  </rcc>
  <rdn rId="0" localSheetId="2" customView="1" name="Z_7FD329C4_153F_4E17_B523_DFDD8B7FF4EA_.wvu.Rows" hidden="1" oldHidden="1">
    <formula>'2024'!$1:$2</formula>
  </rdn>
  <rdn rId="0" localSheetId="3" customView="1" name="Z_7FD329C4_153F_4E17_B523_DFDD8B7FF4EA_.wvu.Rows" hidden="1" oldHidden="1">
    <formula>'2025'!$1:$2</formula>
  </rdn>
  <rcv guid="{7FD329C4-153F-4E17-B523-DFDD8B7FF4EA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8" sId="1">
    <nc r="H12">
      <f>B12+E12</f>
    </nc>
  </rcc>
  <rcc rId="839" sId="1">
    <nc r="H23">
      <f>B23+E23</f>
    </nc>
  </rcc>
  <rcc rId="840" sId="2">
    <nc r="H22">
      <f>B22+E22</f>
    </nc>
  </rcc>
  <rcc rId="841" sId="3">
    <nc r="H22">
      <f>B22+E22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4" sId="1" numFmtId="4">
    <oc r="G24">
      <v>5235</v>
    </oc>
    <nc r="G24">
      <v>5236</v>
    </nc>
  </rcc>
  <rcv guid="{7FD329C4-153F-4E17-B523-DFDD8B7FF4EA}" action="delete"/>
  <rdn rId="0" localSheetId="2" customView="1" name="Z_7FD329C4_153F_4E17_B523_DFDD8B7FF4EA_.wvu.Rows" hidden="1" oldHidden="1">
    <formula>'2024'!$1:$2</formula>
    <oldFormula>'2024'!$1:$2</oldFormula>
  </rdn>
  <rdn rId="0" localSheetId="3" customView="1" name="Z_7FD329C4_153F_4E17_B523_DFDD8B7FF4EA_.wvu.Rows" hidden="1" oldHidden="1">
    <formula>'2025'!$1:$2</formula>
    <oldFormula>'2025'!$1:$2</oldFormula>
  </rdn>
  <rcv guid="{7FD329C4-153F-4E17-B523-DFDD8B7FF4EA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1" sId="2" numFmtId="4">
    <nc r="G21">
      <v>284</v>
    </nc>
  </rcc>
  <rcc rId="852" sId="3" numFmtId="4">
    <nc r="G21">
      <v>284</v>
    </nc>
  </rcc>
  <rcv guid="{0514D8E4-DE25-4E7D-A1F3-DA07E44AFB5A}" action="delete"/>
  <rdn rId="0" localSheetId="1" customView="1" name="Z_0514D8E4_DE25_4E7D_A1F3_DA07E44AFB5A_.wvu.PrintArea" hidden="1" oldHidden="1">
    <formula>'2023'!$A$1:$J$27</formula>
    <oldFormula>'2023'!$A$1:$J$27</oldFormula>
  </rdn>
  <rdn rId="0" localSheetId="2" customView="1" name="Z_0514D8E4_DE25_4E7D_A1F3_DA07E44AFB5A_.wvu.PrintArea" hidden="1" oldHidden="1">
    <formula>'2024'!$A$1:$J$27</formula>
    <oldFormula>'2024'!$A$1:$J$27</oldFormula>
  </rdn>
  <rdn rId="0" localSheetId="2" customView="1" name="Z_0514D8E4_DE25_4E7D_A1F3_DA07E44AFB5A_.wvu.Rows" hidden="1" oldHidden="1">
    <formula>'2024'!$1:$2</formula>
    <oldFormula>'2024'!$1:$2</oldFormula>
  </rdn>
  <rdn rId="0" localSheetId="3" customView="1" name="Z_0514D8E4_DE25_4E7D_A1F3_DA07E44AFB5A_.wvu.PrintArea" hidden="1" oldHidden="1">
    <formula>'2025'!$A$1:$J$27</formula>
    <oldFormula>'2025'!$A$1:$J$27</oldFormula>
  </rdn>
  <rdn rId="0" localSheetId="3" customView="1" name="Z_0514D8E4_DE25_4E7D_A1F3_DA07E44AFB5A_.wvu.Rows" hidden="1" oldHidden="1">
    <formula>'2025'!$1:$2</formula>
    <oldFormula>'2025'!$1:$2</oldFormula>
  </rdn>
  <rcv guid="{0514D8E4-DE25-4E7D-A1F3-DA07E44AFB5A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8" sId="2" numFmtId="4">
    <nc r="G8">
      <v>58959</v>
    </nc>
  </rcc>
  <rcc rId="859" sId="2" numFmtId="4">
    <nc r="G23">
      <v>4577</v>
    </nc>
  </rcc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" sId="1" numFmtId="4">
    <nc r="F21">
      <v>15216</v>
    </nc>
  </rcc>
  <rcc rId="674" sId="1" numFmtId="4">
    <nc r="F13">
      <v>36235</v>
    </nc>
  </rcc>
  <rcc rId="675" sId="1" numFmtId="4">
    <nc r="F17">
      <v>3174</v>
    </nc>
  </rcc>
  <rcc rId="676" sId="1" numFmtId="4">
    <nc r="F16">
      <v>9833</v>
    </nc>
  </rcc>
  <rcc rId="677" sId="1" numFmtId="4">
    <nc r="F19">
      <v>3114</v>
    </nc>
  </rcc>
  <rcc rId="678" sId="1" numFmtId="4">
    <nc r="F22">
      <v>4184</v>
    </nc>
  </rcc>
  <rcc rId="679" sId="1" numFmtId="4">
    <nc r="F25">
      <v>1685</v>
    </nc>
  </rcc>
  <rcc rId="680" sId="1" numFmtId="4">
    <nc r="F7">
      <v>3410</v>
    </nc>
  </rcc>
  <rcc rId="681" sId="1" numFmtId="4">
    <nc r="F15">
      <v>4291</v>
    </nc>
  </rcc>
  <rcc rId="682" sId="1" numFmtId="4">
    <nc r="F9">
      <v>-18774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4" sId="3" numFmtId="4">
    <nc r="G23">
      <v>4577</v>
    </nc>
  </rcc>
  <rcc rId="865" sId="3" numFmtId="4">
    <nc r="G8">
      <v>58959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6" sId="1">
    <oc r="I27">
      <f>SUM(I7:I26)</f>
    </oc>
    <nc r="I27">
      <f>SUM(I7:I26)</f>
    </nc>
  </rcc>
  <rcv guid="{5300219C-FCC1-4A0A-A022-E0C2215D2033}" action="delete"/>
  <rdn rId="0" localSheetId="2" customView="1" name="Z_5300219C_FCC1_4A0A_A022_E0C2215D2033_.wvu.PrintArea" hidden="1" oldHidden="1">
    <formula>'2024'!$A$1:$J$27</formula>
    <oldFormula>'2024'!$A$1:$J$27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'2025'!$A$1:$J$27</formula>
    <oldFormula>'2025'!$A$1:$J$27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3" sId="1" odxf="1" dxf="1" numFmtId="4">
    <nc r="D13">
      <v>818806</v>
    </nc>
    <odxf>
      <font>
        <sz val="12"/>
        <name val="Times New Roman"/>
        <scheme val="none"/>
      </font>
    </odxf>
    <ndxf>
      <font>
        <sz val="14"/>
        <color theme="1"/>
        <name val="Times New Roman"/>
        <scheme val="none"/>
      </font>
    </ndxf>
  </rcc>
  <rcc rId="684" sId="1" numFmtId="4">
    <oc r="C13">
      <v>1691053</v>
    </oc>
    <nc r="C13">
      <v>872247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5" sId="2" numFmtId="4">
    <nc r="D13">
      <v>818806</v>
    </nc>
  </rcc>
  <rcc rId="686" sId="2" numFmtId="4">
    <oc r="C13">
      <v>1721408</v>
    </oc>
    <nc r="C13">
      <v>902602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'2024'!$A$1:$J$28</formula>
    <oldFormula>'2024'!$A$1:$J$28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'2025'!$A$1:$J$28</formula>
    <oldFormula>'2025'!$A$1:$J$28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300219C-FCC1-4A0A-A022-E0C2215D2033}" action="delete"/>
  <rdn rId="0" localSheetId="2" customView="1" name="Z_5300219C_FCC1_4A0A_A022_E0C2215D2033_.wvu.PrintArea" hidden="1" oldHidden="1">
    <formula>'2024'!$A$1:$J$28</formula>
    <oldFormula>'2024'!$A$1:$J$28</oldFormula>
  </rdn>
  <rdn rId="0" localSheetId="2" customView="1" name="Z_5300219C_FCC1_4A0A_A022_E0C2215D2033_.wvu.Rows" hidden="1" oldHidden="1">
    <formula>'2024'!$1:$2</formula>
    <oldFormula>'2024'!$1:$2</oldFormula>
  </rdn>
  <rdn rId="0" localSheetId="3" customView="1" name="Z_5300219C_FCC1_4A0A_A022_E0C2215D2033_.wvu.PrintArea" hidden="1" oldHidden="1">
    <formula>'2025'!$A$1:$J$28</formula>
    <oldFormula>'2025'!$A$1:$J$28</oldFormula>
  </rdn>
  <rdn rId="0" localSheetId="3" customView="1" name="Z_5300219C_FCC1_4A0A_A022_E0C2215D2033_.wvu.Rows" hidden="1" oldHidden="1">
    <formula>'2025'!$1:$2</formula>
    <oldFormula>'2025'!$1:$2</oldFormula>
  </rdn>
  <rcv guid="{5300219C-FCC1-4A0A-A022-E0C2215D203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B0715E63-D426-49BF-BFCC-D19FE917F248}" name="Чурашова Марина Геннадьевна" id="-880135598" dateTime="2021-12-01T11:29:57"/>
  <userInfo guid="{F1B33676-827E-4C32-8BCB-9D6FC852985E}" name="Дементьева Елена Александровна" id="-703941776" dateTime="2021-12-01T12:13:3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L30"/>
  <sheetViews>
    <sheetView zoomScaleNormal="100" zoomScaleSheetLayoutView="90" workbookViewId="0">
      <selection activeCell="G21" sqref="G21"/>
    </sheetView>
  </sheetViews>
  <sheetFormatPr defaultColWidth="9.109375" defaultRowHeight="15.6"/>
  <cols>
    <col min="1" max="1" width="35.33203125" style="6" customWidth="1"/>
    <col min="2" max="2" width="12.5546875" style="6" customWidth="1"/>
    <col min="3" max="3" width="13.6640625" style="6" customWidth="1"/>
    <col min="4" max="4" width="14.5546875" style="6" customWidth="1"/>
    <col min="5" max="5" width="10.44140625" style="6" customWidth="1"/>
    <col min="6" max="6" width="13.88671875" style="6" customWidth="1"/>
    <col min="7" max="7" width="14.88671875" style="6" customWidth="1"/>
    <col min="8" max="9" width="13.44140625" style="6" customWidth="1"/>
    <col min="10" max="10" width="14.109375" style="6" customWidth="1"/>
    <col min="11" max="16384" width="9.109375" style="6"/>
  </cols>
  <sheetData>
    <row r="1" spans="1:12">
      <c r="J1" s="7" t="s">
        <v>29</v>
      </c>
    </row>
    <row r="2" spans="1:12" ht="16.5" customHeight="1">
      <c r="G2" s="13" t="s">
        <v>30</v>
      </c>
      <c r="H2" s="14"/>
      <c r="I2" s="14"/>
      <c r="J2" s="14"/>
      <c r="K2" s="7"/>
      <c r="L2" s="7"/>
    </row>
    <row r="3" spans="1:12" ht="30" customHeight="1">
      <c r="A3" s="21" t="s">
        <v>26</v>
      </c>
      <c r="B3" s="21"/>
      <c r="C3" s="21"/>
      <c r="D3" s="21"/>
      <c r="E3" s="21"/>
      <c r="F3" s="21"/>
      <c r="G3" s="21"/>
      <c r="H3" s="21"/>
      <c r="I3" s="21"/>
      <c r="J3" s="21"/>
    </row>
    <row r="4" spans="1:12">
      <c r="J4" s="7" t="s">
        <v>18</v>
      </c>
    </row>
    <row r="5" spans="1:12" ht="35.25" customHeight="1">
      <c r="A5" s="19" t="s">
        <v>19</v>
      </c>
      <c r="B5" s="15" t="s">
        <v>20</v>
      </c>
      <c r="C5" s="16"/>
      <c r="D5" s="17"/>
      <c r="E5" s="15" t="s">
        <v>17</v>
      </c>
      <c r="F5" s="16"/>
      <c r="G5" s="17"/>
      <c r="H5" s="18" t="s">
        <v>25</v>
      </c>
      <c r="I5" s="18"/>
      <c r="J5" s="18"/>
    </row>
    <row r="6" spans="1:12" ht="60.75" customHeight="1">
      <c r="A6" s="20"/>
      <c r="B6" s="8" t="s">
        <v>22</v>
      </c>
      <c r="C6" s="8" t="s">
        <v>23</v>
      </c>
      <c r="D6" s="8" t="s">
        <v>24</v>
      </c>
      <c r="E6" s="8" t="s">
        <v>22</v>
      </c>
      <c r="F6" s="8" t="s">
        <v>23</v>
      </c>
      <c r="G6" s="8" t="s">
        <v>24</v>
      </c>
      <c r="H6" s="8" t="s">
        <v>22</v>
      </c>
      <c r="I6" s="8" t="s">
        <v>23</v>
      </c>
      <c r="J6" s="8" t="s">
        <v>24</v>
      </c>
    </row>
    <row r="7" spans="1:12">
      <c r="A7" s="1" t="s">
        <v>13</v>
      </c>
      <c r="B7" s="9">
        <f t="shared" ref="B7:B26" si="0">C7+D7</f>
        <v>111808</v>
      </c>
      <c r="C7" s="9">
        <v>111808</v>
      </c>
      <c r="D7" s="9"/>
      <c r="E7" s="9">
        <f>F7+G7</f>
        <v>3410</v>
      </c>
      <c r="F7" s="9">
        <v>3410</v>
      </c>
      <c r="G7" s="9"/>
      <c r="H7" s="9">
        <f>B7+E7</f>
        <v>115218</v>
      </c>
      <c r="I7" s="9">
        <f>C7+F7</f>
        <v>115218</v>
      </c>
      <c r="J7" s="9"/>
    </row>
    <row r="8" spans="1:12" ht="21.75" customHeight="1">
      <c r="A8" s="1" t="s">
        <v>14</v>
      </c>
      <c r="B8" s="9">
        <f t="shared" si="0"/>
        <v>691599</v>
      </c>
      <c r="C8" s="9">
        <v>691599</v>
      </c>
      <c r="D8" s="9"/>
      <c r="E8" s="9">
        <f t="shared" ref="E8:E26" si="1">F8+G8</f>
        <v>65351</v>
      </c>
      <c r="F8" s="9"/>
      <c r="G8" s="9">
        <v>65351</v>
      </c>
      <c r="H8" s="9">
        <f t="shared" ref="H8:H26" si="2">B8+E8</f>
        <v>756950</v>
      </c>
      <c r="I8" s="9">
        <f t="shared" ref="I8:I26" si="3">C8+F8</f>
        <v>691599</v>
      </c>
      <c r="J8" s="9">
        <f t="shared" ref="J8:J26" si="4">D8+G8</f>
        <v>65351</v>
      </c>
    </row>
    <row r="9" spans="1:12">
      <c r="A9" s="3" t="s">
        <v>0</v>
      </c>
      <c r="B9" s="9">
        <f t="shared" si="0"/>
        <v>644126</v>
      </c>
      <c r="C9" s="9">
        <v>644126</v>
      </c>
      <c r="D9" s="9"/>
      <c r="E9" s="9">
        <f t="shared" si="1"/>
        <v>-126343</v>
      </c>
      <c r="F9" s="9">
        <v>-126343</v>
      </c>
      <c r="G9" s="9"/>
      <c r="H9" s="9">
        <f t="shared" si="2"/>
        <v>517783</v>
      </c>
      <c r="I9" s="9">
        <f t="shared" si="3"/>
        <v>517783</v>
      </c>
      <c r="J9" s="9">
        <f t="shared" si="4"/>
        <v>0</v>
      </c>
    </row>
    <row r="10" spans="1:12" ht="31.2">
      <c r="A10" s="1" t="s">
        <v>10</v>
      </c>
      <c r="B10" s="9">
        <f t="shared" si="0"/>
        <v>184613</v>
      </c>
      <c r="C10" s="9">
        <v>184613</v>
      </c>
      <c r="D10" s="9"/>
      <c r="E10" s="9">
        <f t="shared" si="1"/>
        <v>0</v>
      </c>
      <c r="F10" s="9"/>
      <c r="G10" s="9"/>
      <c r="H10" s="9">
        <f t="shared" si="2"/>
        <v>184613</v>
      </c>
      <c r="I10" s="9">
        <f t="shared" si="3"/>
        <v>184613</v>
      </c>
      <c r="J10" s="9">
        <f t="shared" si="4"/>
        <v>0</v>
      </c>
    </row>
    <row r="11" spans="1:12" ht="31.2">
      <c r="A11" s="1" t="s">
        <v>1</v>
      </c>
      <c r="B11" s="9">
        <f t="shared" si="0"/>
        <v>173085</v>
      </c>
      <c r="C11" s="9">
        <v>173085</v>
      </c>
      <c r="D11" s="9"/>
      <c r="E11" s="9">
        <f t="shared" si="1"/>
        <v>0</v>
      </c>
      <c r="F11" s="9"/>
      <c r="G11" s="9"/>
      <c r="H11" s="9">
        <f t="shared" si="2"/>
        <v>173085</v>
      </c>
      <c r="I11" s="9">
        <f t="shared" si="3"/>
        <v>173085</v>
      </c>
      <c r="J11" s="9">
        <f t="shared" si="4"/>
        <v>0</v>
      </c>
    </row>
    <row r="12" spans="1:12">
      <c r="A12" s="1" t="s">
        <v>31</v>
      </c>
      <c r="B12" s="9">
        <f t="shared" si="0"/>
        <v>34827</v>
      </c>
      <c r="C12" s="9">
        <v>34827</v>
      </c>
      <c r="D12" s="9"/>
      <c r="E12" s="9"/>
      <c r="F12" s="9"/>
      <c r="G12" s="9"/>
      <c r="H12" s="9">
        <f>B12+E12</f>
        <v>34827</v>
      </c>
      <c r="I12" s="9">
        <f t="shared" si="3"/>
        <v>34827</v>
      </c>
      <c r="J12" s="9"/>
    </row>
    <row r="13" spans="1:12" ht="31.2">
      <c r="A13" s="1" t="s">
        <v>15</v>
      </c>
      <c r="B13" s="9">
        <f t="shared" si="0"/>
        <v>1691053</v>
      </c>
      <c r="C13" s="9">
        <v>872247</v>
      </c>
      <c r="D13" s="12">
        <v>818806</v>
      </c>
      <c r="E13" s="9">
        <f>F13+G13</f>
        <v>35685</v>
      </c>
      <c r="F13" s="9">
        <v>36235</v>
      </c>
      <c r="G13" s="9">
        <v>-550</v>
      </c>
      <c r="H13" s="9">
        <f t="shared" si="2"/>
        <v>1726738</v>
      </c>
      <c r="I13" s="9">
        <f t="shared" si="3"/>
        <v>908482</v>
      </c>
      <c r="J13" s="9">
        <f t="shared" si="4"/>
        <v>818256</v>
      </c>
    </row>
    <row r="14" spans="1:12" ht="31.2">
      <c r="A14" s="1" t="s">
        <v>2</v>
      </c>
      <c r="B14" s="9">
        <f t="shared" si="0"/>
        <v>28628</v>
      </c>
      <c r="C14" s="9">
        <v>28628</v>
      </c>
      <c r="D14" s="9"/>
      <c r="E14" s="9">
        <f t="shared" si="1"/>
        <v>0</v>
      </c>
      <c r="F14" s="9"/>
      <c r="G14" s="9"/>
      <c r="H14" s="9">
        <f t="shared" si="2"/>
        <v>28628</v>
      </c>
      <c r="I14" s="9">
        <f t="shared" si="3"/>
        <v>28628</v>
      </c>
      <c r="J14" s="9">
        <f t="shared" si="4"/>
        <v>0</v>
      </c>
    </row>
    <row r="15" spans="1:12">
      <c r="A15" s="1" t="s">
        <v>3</v>
      </c>
      <c r="B15" s="9">
        <f t="shared" si="0"/>
        <v>1062361</v>
      </c>
      <c r="C15" s="9">
        <v>1062361</v>
      </c>
      <c r="D15" s="9"/>
      <c r="E15" s="9">
        <f t="shared" si="1"/>
        <v>4291</v>
      </c>
      <c r="F15" s="9">
        <v>4291</v>
      </c>
      <c r="G15" s="9"/>
      <c r="H15" s="9">
        <f t="shared" si="2"/>
        <v>1066652</v>
      </c>
      <c r="I15" s="9">
        <f t="shared" si="3"/>
        <v>1066652</v>
      </c>
      <c r="J15" s="9">
        <f t="shared" si="4"/>
        <v>0</v>
      </c>
    </row>
    <row r="16" spans="1:12">
      <c r="A16" s="1" t="s">
        <v>4</v>
      </c>
      <c r="B16" s="9">
        <f t="shared" si="0"/>
        <v>2644435</v>
      </c>
      <c r="C16" s="9">
        <v>2644435</v>
      </c>
      <c r="D16" s="9"/>
      <c r="E16" s="9">
        <f t="shared" si="1"/>
        <v>46049</v>
      </c>
      <c r="F16" s="9">
        <f>9833+36216</f>
        <v>46049</v>
      </c>
      <c r="G16" s="9"/>
      <c r="H16" s="9">
        <f t="shared" si="2"/>
        <v>2690484</v>
      </c>
      <c r="I16" s="9">
        <f t="shared" si="3"/>
        <v>2690484</v>
      </c>
      <c r="J16" s="9">
        <f t="shared" si="4"/>
        <v>0</v>
      </c>
    </row>
    <row r="17" spans="1:10" ht="31.2">
      <c r="A17" s="1" t="s">
        <v>5</v>
      </c>
      <c r="B17" s="9">
        <f t="shared" si="0"/>
        <v>58640</v>
      </c>
      <c r="C17" s="9">
        <v>58640</v>
      </c>
      <c r="D17" s="9"/>
      <c r="E17" s="9">
        <f t="shared" si="1"/>
        <v>50222</v>
      </c>
      <c r="F17" s="9">
        <v>3174</v>
      </c>
      <c r="G17" s="9">
        <v>47048</v>
      </c>
      <c r="H17" s="9">
        <f t="shared" si="2"/>
        <v>108862</v>
      </c>
      <c r="I17" s="9">
        <f t="shared" si="3"/>
        <v>61814</v>
      </c>
      <c r="J17" s="9">
        <f t="shared" si="4"/>
        <v>47048</v>
      </c>
    </row>
    <row r="18" spans="1:10" ht="31.2">
      <c r="A18" s="1" t="s">
        <v>6</v>
      </c>
      <c r="B18" s="9">
        <f t="shared" si="0"/>
        <v>2310</v>
      </c>
      <c r="C18" s="9">
        <v>2310</v>
      </c>
      <c r="D18" s="9"/>
      <c r="E18" s="9">
        <f t="shared" si="1"/>
        <v>28094</v>
      </c>
      <c r="F18" s="9"/>
      <c r="G18" s="9">
        <f>25952+2142</f>
        <v>28094</v>
      </c>
      <c r="H18" s="9">
        <f t="shared" si="2"/>
        <v>30404</v>
      </c>
      <c r="I18" s="9">
        <f t="shared" si="3"/>
        <v>2310</v>
      </c>
      <c r="J18" s="9">
        <f t="shared" si="4"/>
        <v>28094</v>
      </c>
    </row>
    <row r="19" spans="1:10" ht="31.2">
      <c r="A19" s="1" t="s">
        <v>27</v>
      </c>
      <c r="B19" s="9">
        <f t="shared" si="0"/>
        <v>710722</v>
      </c>
      <c r="C19" s="9">
        <v>710722</v>
      </c>
      <c r="D19" s="9"/>
      <c r="E19" s="9">
        <f t="shared" si="1"/>
        <v>3114</v>
      </c>
      <c r="F19" s="9">
        <v>3114</v>
      </c>
      <c r="G19" s="9"/>
      <c r="H19" s="9">
        <f t="shared" si="2"/>
        <v>713836</v>
      </c>
      <c r="I19" s="9">
        <f t="shared" si="3"/>
        <v>713836</v>
      </c>
      <c r="J19" s="9">
        <f t="shared" si="4"/>
        <v>0</v>
      </c>
    </row>
    <row r="20" spans="1:10" ht="31.2">
      <c r="A20" s="1" t="s">
        <v>16</v>
      </c>
      <c r="B20" s="9">
        <f t="shared" si="0"/>
        <v>264</v>
      </c>
      <c r="C20" s="9">
        <v>264</v>
      </c>
      <c r="D20" s="9"/>
      <c r="E20" s="9">
        <f t="shared" si="1"/>
        <v>0</v>
      </c>
      <c r="F20" s="9"/>
      <c r="G20" s="9"/>
      <c r="H20" s="9">
        <f t="shared" si="2"/>
        <v>264</v>
      </c>
      <c r="I20" s="9">
        <f t="shared" si="3"/>
        <v>264</v>
      </c>
      <c r="J20" s="9">
        <f t="shared" si="4"/>
        <v>0</v>
      </c>
    </row>
    <row r="21" spans="1:10" ht="22.5" customHeight="1">
      <c r="A21" s="1" t="s">
        <v>7</v>
      </c>
      <c r="B21" s="9">
        <f t="shared" si="0"/>
        <v>1217630</v>
      </c>
      <c r="C21" s="9">
        <v>1217630</v>
      </c>
      <c r="D21" s="9"/>
      <c r="E21" s="9">
        <f t="shared" si="1"/>
        <v>19401</v>
      </c>
      <c r="F21" s="9">
        <v>15216</v>
      </c>
      <c r="G21" s="9">
        <v>4185</v>
      </c>
      <c r="H21" s="9">
        <f t="shared" si="2"/>
        <v>1237031</v>
      </c>
      <c r="I21" s="9">
        <f t="shared" si="3"/>
        <v>1232846</v>
      </c>
      <c r="J21" s="9">
        <f t="shared" si="4"/>
        <v>4185</v>
      </c>
    </row>
    <row r="22" spans="1:10" ht="31.2">
      <c r="A22" s="2" t="s">
        <v>12</v>
      </c>
      <c r="B22" s="9">
        <f t="shared" si="0"/>
        <v>312782</v>
      </c>
      <c r="C22" s="9">
        <v>312782</v>
      </c>
      <c r="D22" s="9"/>
      <c r="E22" s="9">
        <f t="shared" si="1"/>
        <v>75852</v>
      </c>
      <c r="F22" s="9">
        <f>4184+71353</f>
        <v>75537</v>
      </c>
      <c r="G22" s="9">
        <f>315</f>
        <v>315</v>
      </c>
      <c r="H22" s="9">
        <f t="shared" si="2"/>
        <v>388634</v>
      </c>
      <c r="I22" s="9">
        <f t="shared" si="3"/>
        <v>388319</v>
      </c>
      <c r="J22" s="9">
        <f t="shared" si="4"/>
        <v>315</v>
      </c>
    </row>
    <row r="23" spans="1:10">
      <c r="A23" s="2" t="s">
        <v>32</v>
      </c>
      <c r="B23" s="9">
        <f t="shared" si="0"/>
        <v>24489</v>
      </c>
      <c r="C23" s="9">
        <v>24489</v>
      </c>
      <c r="D23" s="9"/>
      <c r="E23" s="9"/>
      <c r="F23" s="9"/>
      <c r="G23" s="9"/>
      <c r="H23" s="9">
        <f>B23+E23</f>
        <v>24489</v>
      </c>
      <c r="I23" s="9">
        <f t="shared" si="3"/>
        <v>24489</v>
      </c>
      <c r="J23" s="9"/>
    </row>
    <row r="24" spans="1:10">
      <c r="A24" s="4" t="s">
        <v>8</v>
      </c>
      <c r="B24" s="9">
        <f t="shared" si="0"/>
        <v>226572</v>
      </c>
      <c r="C24" s="9">
        <v>226572</v>
      </c>
      <c r="D24" s="9"/>
      <c r="E24" s="9">
        <f t="shared" si="1"/>
        <v>5236</v>
      </c>
      <c r="F24" s="9"/>
      <c r="G24" s="9">
        <v>5236</v>
      </c>
      <c r="H24" s="9">
        <f t="shared" si="2"/>
        <v>231808</v>
      </c>
      <c r="I24" s="9">
        <f t="shared" si="3"/>
        <v>226572</v>
      </c>
      <c r="J24" s="9">
        <f t="shared" si="4"/>
        <v>5236</v>
      </c>
    </row>
    <row r="25" spans="1:10" ht="31.2">
      <c r="A25" s="4" t="s">
        <v>11</v>
      </c>
      <c r="B25" s="9">
        <f t="shared" si="0"/>
        <v>21500</v>
      </c>
      <c r="C25" s="9">
        <v>21500</v>
      </c>
      <c r="D25" s="9"/>
      <c r="E25" s="9">
        <f t="shared" si="1"/>
        <v>1685</v>
      </c>
      <c r="F25" s="9">
        <v>1685</v>
      </c>
      <c r="G25" s="9"/>
      <c r="H25" s="9">
        <f t="shared" si="2"/>
        <v>23185</v>
      </c>
      <c r="I25" s="9">
        <f t="shared" si="3"/>
        <v>23185</v>
      </c>
      <c r="J25" s="9">
        <f t="shared" si="4"/>
        <v>0</v>
      </c>
    </row>
    <row r="26" spans="1:10" ht="31.2">
      <c r="A26" s="1" t="s">
        <v>33</v>
      </c>
      <c r="B26" s="9">
        <f t="shared" si="0"/>
        <v>1062</v>
      </c>
      <c r="C26" s="9">
        <v>1062</v>
      </c>
      <c r="D26" s="9"/>
      <c r="E26" s="9">
        <f t="shared" si="1"/>
        <v>0</v>
      </c>
      <c r="F26" s="9"/>
      <c r="G26" s="9"/>
      <c r="H26" s="9">
        <f t="shared" si="2"/>
        <v>1062</v>
      </c>
      <c r="I26" s="9">
        <f t="shared" si="3"/>
        <v>1062</v>
      </c>
      <c r="J26" s="9">
        <f t="shared" si="4"/>
        <v>0</v>
      </c>
    </row>
    <row r="27" spans="1:10" ht="17.25" customHeight="1">
      <c r="A27" s="5" t="s">
        <v>9</v>
      </c>
      <c r="B27" s="10">
        <f>SUM(B7:B26)</f>
        <v>9842506</v>
      </c>
      <c r="C27" s="10">
        <f t="shared" ref="C27" si="5">B27-D27</f>
        <v>9023700</v>
      </c>
      <c r="D27" s="10">
        <f t="shared" ref="D27:J27" si="6">SUM(D7:D26)</f>
        <v>818806</v>
      </c>
      <c r="E27" s="10">
        <f t="shared" si="6"/>
        <v>212047</v>
      </c>
      <c r="F27" s="10">
        <f t="shared" si="6"/>
        <v>62368</v>
      </c>
      <c r="G27" s="10">
        <f t="shared" si="6"/>
        <v>149679</v>
      </c>
      <c r="H27" s="10">
        <f t="shared" si="6"/>
        <v>10054553</v>
      </c>
      <c r="I27" s="10">
        <f>SUM(I7:I26)</f>
        <v>9086068</v>
      </c>
      <c r="J27" s="10">
        <f t="shared" si="6"/>
        <v>968485</v>
      </c>
    </row>
    <row r="29" spans="1:10">
      <c r="D29" s="11"/>
    </row>
    <row r="30" spans="1:10">
      <c r="C30" s="11"/>
    </row>
  </sheetData>
  <customSheetViews>
    <customSheetView guid="{E71A010E-5DAC-4A5F-846F-322FF6FD14B7}">
      <selection activeCell="G21" sqref="G21"/>
      <pageMargins left="0.70866141732283472" right="0.70866141732283472" top="0.74803149606299213" bottom="0.35433070866141736" header="0.31496062992125984" footer="0.31496062992125984"/>
      <pageSetup paperSize="9" scale="80" orientation="landscape" r:id="rId1"/>
    </customSheetView>
    <customSheetView guid="{F8B77C5A-8CBD-4586-AE75-16892A36BF07}" printArea="1">
      <selection activeCell="M1" sqref="M1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65" orientation="landscape" r:id="rId2"/>
    </customSheetView>
    <customSheetView guid="{5EDE98E9-D828-45A2-A55F-F6800D704801}" scale="90" topLeftCell="A7">
      <selection activeCell="G22" sqref="G22"/>
      <pageMargins left="0.70866141732283472" right="0.70866141732283472" top="0.55118110236220474" bottom="0.55118110236220474" header="0" footer="0"/>
      <pageSetup paperSize="9" scale="80" fitToWidth="0" orientation="landscape" r:id="rId3"/>
    </customSheetView>
    <customSheetView guid="{5FD3E9A4-87D3-4F88-9082-991C9B1D1E69}">
      <pageMargins left="0.7" right="0.7" top="0.75" bottom="0.75" header="0.3" footer="0.3"/>
    </customSheetView>
    <customSheetView guid="{3591F21A-FFB0-439A-8E81-85BA50B37E0D}">
      <pageMargins left="0.7" right="0.7" top="0.75" bottom="0.75" header="0.3" footer="0.3"/>
    </customSheetView>
    <customSheetView guid="{AFD74ECF-79F2-4082-848C-88F1083D35FB}">
      <pageMargins left="0.7" right="0.7" top="0.75" bottom="0.75" header="0.3" footer="0.3"/>
    </customSheetView>
    <customSheetView guid="{1714574C-8DED-4836-B6D0-12EA8119E807}">
      <pageMargins left="0.7" right="0.7" top="0.75" bottom="0.75" header="0.3" footer="0.3"/>
    </customSheetView>
    <customSheetView guid="{543899CE-294D-4586-8468-92F4CEF5BC60}">
      <pageMargins left="0.7" right="0.7" top="0.75" bottom="0.75" header="0.3" footer="0.3"/>
    </customSheetView>
    <customSheetView guid="{D0CE3939-82F2-405B-AA50-982BB8D0A646}">
      <pageMargins left="0.7" right="0.7" top="0.75" bottom="0.75" header="0.3" footer="0.3"/>
    </customSheetView>
    <customSheetView guid="{F2B4DC5B-C8E2-438B-83CD-B301827446F9}">
      <pageMargins left="0.7" right="0.7" top="0.75" bottom="0.75" header="0.3" footer="0.3"/>
    </customSheetView>
    <customSheetView guid="{5ECB973F-2388-448E-AA27-54ED629CD629}">
      <pageMargins left="0.7" right="0.7" top="0.75" bottom="0.75" header="0.3" footer="0.3"/>
    </customSheetView>
    <customSheetView guid="{837686CC-0843-4C4D-AB13-82F46B7EC8DA}">
      <pageMargins left="0.7" right="0.7" top="0.75" bottom="0.75" header="0.3" footer="0.3"/>
    </customSheetView>
    <customSheetView guid="{3C5DD4E4-8458-4A57-A53A-EA0A4C043630}">
      <pageMargins left="0.7" right="0.7" top="0.75" bottom="0.75" header="0.3" footer="0.3"/>
    </customSheetView>
    <customSheetView guid="{85D8642D-C023-4941-B61A-738859EEE802}">
      <pageMargins left="0.7" right="0.7" top="0.75" bottom="0.75" header="0.3" footer="0.3"/>
    </customSheetView>
    <customSheetView guid="{8F04A36D-E240-43FF-94CF-723EF9D8198B}" printArea="1">
      <selection activeCell="J10" sqref="J10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4"/>
    </customSheetView>
    <customSheetView guid="{64CF68F5-50F5-482A-AC37-46961673D8B9}" scale="90" topLeftCell="A4">
      <selection activeCell="G10" sqref="G10"/>
      <pageMargins left="0.70866141732283472" right="0.70866141732283472" top="0.55118110236220474" bottom="0.55118110236220474" header="0" footer="0"/>
      <pageSetup paperSize="9" scale="80" fitToWidth="0" orientation="landscape" r:id="rId5"/>
    </customSheetView>
    <customSheetView guid="{EE2A5D8B-96C6-44ED-AEAD-1FECA598A6AF}" scale="60" showPageBreaks="1" view="pageBreakPreview">
      <selection activeCell="N10" sqref="N10"/>
      <pageMargins left="0.7" right="0.7" top="0.75" bottom="0.75" header="0.3" footer="0.3"/>
      <pageSetup paperSize="9" scale="75" orientation="landscape" verticalDpi="0" r:id="rId6"/>
    </customSheetView>
    <customSheetView guid="{79212696-303C-47C4-826F-9DBD7241E46E}" topLeftCell="A4">
      <selection activeCell="Q14" sqref="Q14"/>
      <pageMargins left="0.11811023622047245" right="0.11811023622047245" top="0.74803149606299213" bottom="0.74803149606299213" header="0.31496062992125984" footer="0.31496062992125984"/>
      <pageSetup paperSize="9" orientation="portrait" r:id="rId7"/>
    </customSheetView>
    <customSheetView guid="{0DEBB072-2231-41D2-BD03-5E92719D90C0}" printArea="1" topLeftCell="A4">
      <selection activeCell="I18" sqref="I18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8"/>
    </customSheetView>
    <customSheetView guid="{7633AB95-500C-4063-B8C2-D747116712B2}" scale="90" topLeftCell="A4">
      <selection activeCell="A13" sqref="A13:J13"/>
      <pageMargins left="0.70866141732283472" right="0.70866141732283472" top="0.55118110236220474" bottom="0.55118110236220474" header="0" footer="0"/>
      <pageSetup paperSize="9" scale="80" fitToWidth="0" orientation="landscape" r:id="rId9"/>
    </customSheetView>
    <customSheetView guid="{7FD329C4-153F-4E17-B523-DFDD8B7FF4EA}" topLeftCell="A7">
      <selection activeCell="O21" sqref="O21"/>
      <pageMargins left="0.7" right="0.7" top="0.75" bottom="0.75" header="0.3" footer="0.3"/>
      <pageSetup paperSize="9" orientation="portrait" r:id="rId10"/>
    </customSheetView>
    <customSheetView guid="{0514D8E4-DE25-4E7D-A1F3-DA07E44AFB5A}" printArea="1" topLeftCell="A13">
      <selection activeCell="F22" sqref="F22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scale="74" orientation="landscape" r:id="rId11"/>
    </customSheetView>
    <customSheetView guid="{5300219C-FCC1-4A0A-A022-E0C2215D2033}" scale="90" view="pageBreakPreview" topLeftCell="A13">
      <selection activeCell="G27" sqref="G27"/>
      <pageMargins left="0" right="0" top="0.15748031496062992" bottom="0.15748031496062992" header="0.31496062992125984" footer="0.31496062992125984"/>
      <pageSetup paperSize="9" scale="85" fitToHeight="0" orientation="landscape" r:id="rId12"/>
    </customSheetView>
  </customSheetViews>
  <mergeCells count="6">
    <mergeCell ref="G2:J2"/>
    <mergeCell ref="B5:D5"/>
    <mergeCell ref="E5:G5"/>
    <mergeCell ref="H5:J5"/>
    <mergeCell ref="A5:A6"/>
    <mergeCell ref="A3:J3"/>
  </mergeCells>
  <pageMargins left="0.70866141732283472" right="0.70866141732283472" top="0.74803149606299213" bottom="0.35433070866141736" header="0.31496062992125984" footer="0.31496062992125984"/>
  <pageSetup paperSize="9" scale="80" orientation="landscape" r:id="rId1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opLeftCell="A12" zoomScaleNormal="100" workbookViewId="0">
      <selection activeCell="F26" sqref="F26"/>
    </sheetView>
  </sheetViews>
  <sheetFormatPr defaultColWidth="8.88671875" defaultRowHeight="15.6"/>
  <cols>
    <col min="1" max="1" width="42.44140625" style="6" customWidth="1"/>
    <col min="2" max="2" width="13.109375" style="6" customWidth="1"/>
    <col min="3" max="3" width="14.44140625" style="6" customWidth="1"/>
    <col min="4" max="4" width="14.5546875" style="6" customWidth="1"/>
    <col min="5" max="5" width="13.5546875" style="6" customWidth="1"/>
    <col min="6" max="6" width="15.33203125" style="6" customWidth="1"/>
    <col min="7" max="7" width="14" style="6" customWidth="1"/>
    <col min="8" max="8" width="13" style="6" customWidth="1"/>
    <col min="9" max="9" width="12.88671875" style="6" customWidth="1"/>
    <col min="10" max="10" width="14" style="6" customWidth="1"/>
    <col min="11" max="16384" width="8.88671875" style="6"/>
  </cols>
  <sheetData>
    <row r="1" spans="1:10" hidden="1"/>
    <row r="2" spans="1:10" hidden="1">
      <c r="H2" s="7"/>
    </row>
    <row r="3" spans="1:10" ht="38.25" customHeight="1">
      <c r="A3" s="22" t="s">
        <v>28</v>
      </c>
      <c r="B3" s="23"/>
      <c r="C3" s="23"/>
      <c r="D3" s="23"/>
      <c r="E3" s="23"/>
      <c r="F3" s="23"/>
      <c r="G3" s="23"/>
      <c r="H3" s="23"/>
    </row>
    <row r="4" spans="1:10">
      <c r="H4" s="7" t="s">
        <v>18</v>
      </c>
    </row>
    <row r="5" spans="1:10" ht="33.75" customHeight="1">
      <c r="A5" s="19" t="s">
        <v>19</v>
      </c>
      <c r="B5" s="15" t="s">
        <v>20</v>
      </c>
      <c r="C5" s="16"/>
      <c r="D5" s="17"/>
      <c r="E5" s="15" t="s">
        <v>17</v>
      </c>
      <c r="F5" s="16"/>
      <c r="G5" s="16"/>
      <c r="H5" s="18" t="s">
        <v>25</v>
      </c>
      <c r="I5" s="18"/>
      <c r="J5" s="18"/>
    </row>
    <row r="6" spans="1:10" ht="64.5" customHeight="1">
      <c r="A6" s="20"/>
      <c r="B6" s="8" t="s">
        <v>22</v>
      </c>
      <c r="C6" s="8" t="s">
        <v>23</v>
      </c>
      <c r="D6" s="8" t="s">
        <v>24</v>
      </c>
      <c r="E6" s="8" t="s">
        <v>22</v>
      </c>
      <c r="F6" s="8" t="s">
        <v>23</v>
      </c>
      <c r="G6" s="8" t="s">
        <v>24</v>
      </c>
      <c r="H6" s="8" t="s">
        <v>22</v>
      </c>
      <c r="I6" s="8" t="s">
        <v>23</v>
      </c>
      <c r="J6" s="8" t="s">
        <v>24</v>
      </c>
    </row>
    <row r="7" spans="1:10">
      <c r="A7" s="1" t="s">
        <v>13</v>
      </c>
      <c r="B7" s="9">
        <f>C7+D7</f>
        <v>111808</v>
      </c>
      <c r="C7" s="9">
        <v>111808</v>
      </c>
      <c r="D7" s="9"/>
      <c r="E7" s="9">
        <f t="shared" ref="E7:E25" si="0">F7+G7</f>
        <v>0</v>
      </c>
      <c r="F7" s="9"/>
      <c r="G7" s="9"/>
      <c r="H7" s="9">
        <f>B7+E7</f>
        <v>111808</v>
      </c>
      <c r="I7" s="9">
        <f>C7+F7</f>
        <v>111808</v>
      </c>
      <c r="J7" s="9">
        <f>D7+G7</f>
        <v>0</v>
      </c>
    </row>
    <row r="8" spans="1:10">
      <c r="A8" s="1" t="s">
        <v>14</v>
      </c>
      <c r="B8" s="9">
        <f t="shared" ref="B8:B26" si="1">C8+D8</f>
        <v>691599</v>
      </c>
      <c r="C8" s="9">
        <v>691599</v>
      </c>
      <c r="D8" s="9"/>
      <c r="E8" s="9">
        <f t="shared" si="0"/>
        <v>58959</v>
      </c>
      <c r="F8" s="9"/>
      <c r="G8" s="9">
        <v>58959</v>
      </c>
      <c r="H8" s="9">
        <f t="shared" ref="H8:H26" si="2">B8+E8</f>
        <v>750558</v>
      </c>
      <c r="I8" s="9">
        <f t="shared" ref="I8:I26" si="3">C8+F8</f>
        <v>691599</v>
      </c>
      <c r="J8" s="9">
        <f t="shared" ref="J8:J26" si="4">D8+G8</f>
        <v>58959</v>
      </c>
    </row>
    <row r="9" spans="1:10">
      <c r="A9" s="3" t="s">
        <v>0</v>
      </c>
      <c r="B9" s="9">
        <f t="shared" si="1"/>
        <v>788525</v>
      </c>
      <c r="C9" s="9">
        <v>788525</v>
      </c>
      <c r="D9" s="9"/>
      <c r="E9" s="9">
        <f t="shared" si="0"/>
        <v>0</v>
      </c>
      <c r="F9" s="9"/>
      <c r="G9" s="9"/>
      <c r="H9" s="9">
        <f t="shared" si="2"/>
        <v>788525</v>
      </c>
      <c r="I9" s="9">
        <f t="shared" si="3"/>
        <v>788525</v>
      </c>
      <c r="J9" s="9">
        <f t="shared" si="4"/>
        <v>0</v>
      </c>
    </row>
    <row r="10" spans="1:10" ht="31.2">
      <c r="A10" s="1" t="s">
        <v>10</v>
      </c>
      <c r="B10" s="9">
        <f t="shared" si="1"/>
        <v>184613</v>
      </c>
      <c r="C10" s="9">
        <v>184613</v>
      </c>
      <c r="D10" s="9"/>
      <c r="E10" s="9">
        <f t="shared" si="0"/>
        <v>0</v>
      </c>
      <c r="F10" s="9"/>
      <c r="G10" s="9"/>
      <c r="H10" s="9">
        <f t="shared" si="2"/>
        <v>184613</v>
      </c>
      <c r="I10" s="9">
        <f t="shared" si="3"/>
        <v>184613</v>
      </c>
      <c r="J10" s="9">
        <f>D10+G10</f>
        <v>0</v>
      </c>
    </row>
    <row r="11" spans="1:10" ht="18.75" customHeight="1">
      <c r="A11" s="1" t="s">
        <v>1</v>
      </c>
      <c r="B11" s="9">
        <f t="shared" si="1"/>
        <v>162235</v>
      </c>
      <c r="C11" s="9">
        <v>162235</v>
      </c>
      <c r="D11" s="9"/>
      <c r="E11" s="9">
        <f t="shared" si="0"/>
        <v>0</v>
      </c>
      <c r="F11" s="9"/>
      <c r="G11" s="9"/>
      <c r="H11" s="9">
        <f t="shared" si="2"/>
        <v>162235</v>
      </c>
      <c r="I11" s="9">
        <f t="shared" si="3"/>
        <v>162235</v>
      </c>
      <c r="J11" s="9">
        <f t="shared" si="4"/>
        <v>0</v>
      </c>
    </row>
    <row r="12" spans="1:10" ht="31.2">
      <c r="A12" s="1" t="s">
        <v>15</v>
      </c>
      <c r="B12" s="9">
        <f t="shared" si="1"/>
        <v>1721408</v>
      </c>
      <c r="C12" s="9">
        <v>902602</v>
      </c>
      <c r="D12" s="9">
        <v>818806</v>
      </c>
      <c r="E12" s="9">
        <f t="shared" si="0"/>
        <v>48132</v>
      </c>
      <c r="F12" s="9">
        <v>48682</v>
      </c>
      <c r="G12" s="9">
        <v>-550</v>
      </c>
      <c r="H12" s="9">
        <f t="shared" si="2"/>
        <v>1769540</v>
      </c>
      <c r="I12" s="9">
        <f t="shared" si="3"/>
        <v>951284</v>
      </c>
      <c r="J12" s="9">
        <f t="shared" si="4"/>
        <v>818256</v>
      </c>
    </row>
    <row r="13" spans="1:10">
      <c r="A13" s="1" t="s">
        <v>2</v>
      </c>
      <c r="B13" s="9">
        <f t="shared" si="1"/>
        <v>27943</v>
      </c>
      <c r="C13" s="9">
        <v>27943</v>
      </c>
      <c r="D13" s="9"/>
      <c r="E13" s="9">
        <f t="shared" si="0"/>
        <v>0</v>
      </c>
      <c r="F13" s="9"/>
      <c r="G13" s="9"/>
      <c r="H13" s="9">
        <f t="shared" si="2"/>
        <v>27943</v>
      </c>
      <c r="I13" s="9">
        <f t="shared" si="3"/>
        <v>27943</v>
      </c>
      <c r="J13" s="9">
        <f t="shared" si="4"/>
        <v>0</v>
      </c>
    </row>
    <row r="14" spans="1:10">
      <c r="A14" s="1" t="s">
        <v>3</v>
      </c>
      <c r="B14" s="9">
        <f t="shared" si="1"/>
        <v>1027611</v>
      </c>
      <c r="C14" s="9">
        <v>1027611</v>
      </c>
      <c r="D14" s="9"/>
      <c r="E14" s="9">
        <f>F14+G14</f>
        <v>2090</v>
      </c>
      <c r="F14" s="9">
        <v>2090</v>
      </c>
      <c r="G14" s="9"/>
      <c r="H14" s="9">
        <f t="shared" si="2"/>
        <v>1029701</v>
      </c>
      <c r="I14" s="9">
        <f t="shared" si="3"/>
        <v>1029701</v>
      </c>
      <c r="J14" s="9">
        <f t="shared" si="4"/>
        <v>0</v>
      </c>
    </row>
    <row r="15" spans="1:10">
      <c r="A15" s="1" t="s">
        <v>4</v>
      </c>
      <c r="B15" s="9">
        <f t="shared" si="1"/>
        <v>2620279</v>
      </c>
      <c r="C15" s="9">
        <v>2620279</v>
      </c>
      <c r="D15" s="9"/>
      <c r="E15" s="9">
        <f t="shared" si="0"/>
        <v>2790</v>
      </c>
      <c r="F15" s="9">
        <v>2790</v>
      </c>
      <c r="G15" s="9"/>
      <c r="H15" s="9">
        <f t="shared" si="2"/>
        <v>2623069</v>
      </c>
      <c r="I15" s="9">
        <f t="shared" si="3"/>
        <v>2623069</v>
      </c>
      <c r="J15" s="9">
        <f t="shared" si="4"/>
        <v>0</v>
      </c>
    </row>
    <row r="16" spans="1:10" ht="31.2">
      <c r="A16" s="1" t="s">
        <v>5</v>
      </c>
      <c r="B16" s="9">
        <f t="shared" si="1"/>
        <v>79671</v>
      </c>
      <c r="C16" s="9">
        <v>79671</v>
      </c>
      <c r="D16" s="9"/>
      <c r="E16" s="9">
        <f t="shared" si="0"/>
        <v>978</v>
      </c>
      <c r="F16" s="9">
        <v>978</v>
      </c>
      <c r="G16" s="9"/>
      <c r="H16" s="9">
        <f t="shared" si="2"/>
        <v>80649</v>
      </c>
      <c r="I16" s="9">
        <f t="shared" si="3"/>
        <v>80649</v>
      </c>
      <c r="J16" s="9">
        <f t="shared" si="4"/>
        <v>0</v>
      </c>
    </row>
    <row r="17" spans="1:10">
      <c r="A17" s="1" t="s">
        <v>6</v>
      </c>
      <c r="B17" s="9">
        <f t="shared" si="1"/>
        <v>2310</v>
      </c>
      <c r="C17" s="9">
        <v>2310</v>
      </c>
      <c r="D17" s="9"/>
      <c r="E17" s="9">
        <f t="shared" si="0"/>
        <v>27380</v>
      </c>
      <c r="F17" s="9"/>
      <c r="G17" s="9">
        <f>25952+1428</f>
        <v>27380</v>
      </c>
      <c r="H17" s="9">
        <f t="shared" si="2"/>
        <v>29690</v>
      </c>
      <c r="I17" s="9">
        <f t="shared" si="3"/>
        <v>2310</v>
      </c>
      <c r="J17" s="9">
        <f t="shared" si="4"/>
        <v>27380</v>
      </c>
    </row>
    <row r="18" spans="1:10" ht="31.2">
      <c r="A18" s="1" t="s">
        <v>27</v>
      </c>
      <c r="B18" s="9">
        <f t="shared" si="1"/>
        <v>708681</v>
      </c>
      <c r="C18" s="9">
        <v>708681</v>
      </c>
      <c r="D18" s="9"/>
      <c r="E18" s="9">
        <f t="shared" si="0"/>
        <v>3114</v>
      </c>
      <c r="F18" s="9">
        <v>3114</v>
      </c>
      <c r="G18" s="9"/>
      <c r="H18" s="9">
        <f t="shared" si="2"/>
        <v>711795</v>
      </c>
      <c r="I18" s="9">
        <f t="shared" si="3"/>
        <v>711795</v>
      </c>
      <c r="J18" s="9">
        <f t="shared" si="4"/>
        <v>0</v>
      </c>
    </row>
    <row r="19" spans="1:10" ht="28.5" customHeight="1">
      <c r="A19" s="1" t="s">
        <v>16</v>
      </c>
      <c r="B19" s="9">
        <f t="shared" si="1"/>
        <v>264</v>
      </c>
      <c r="C19" s="9">
        <v>264</v>
      </c>
      <c r="D19" s="9"/>
      <c r="E19" s="9">
        <f t="shared" si="0"/>
        <v>0</v>
      </c>
      <c r="F19" s="9"/>
      <c r="G19" s="9"/>
      <c r="H19" s="9">
        <f t="shared" si="2"/>
        <v>264</v>
      </c>
      <c r="I19" s="9">
        <f t="shared" si="3"/>
        <v>264</v>
      </c>
      <c r="J19" s="9">
        <f t="shared" si="4"/>
        <v>0</v>
      </c>
    </row>
    <row r="20" spans="1:10">
      <c r="A20" s="1" t="s">
        <v>7</v>
      </c>
      <c r="B20" s="9">
        <f t="shared" si="1"/>
        <v>1112572</v>
      </c>
      <c r="C20" s="9">
        <v>1112572</v>
      </c>
      <c r="D20" s="9"/>
      <c r="E20" s="9">
        <f t="shared" si="0"/>
        <v>0</v>
      </c>
      <c r="F20" s="9"/>
      <c r="G20" s="9"/>
      <c r="H20" s="9">
        <f t="shared" si="2"/>
        <v>1112572</v>
      </c>
      <c r="I20" s="9">
        <f t="shared" si="3"/>
        <v>1112572</v>
      </c>
      <c r="J20" s="9">
        <f t="shared" si="4"/>
        <v>0</v>
      </c>
    </row>
    <row r="21" spans="1:10" ht="31.2">
      <c r="A21" s="2" t="s">
        <v>12</v>
      </c>
      <c r="B21" s="9">
        <f t="shared" si="1"/>
        <v>295458</v>
      </c>
      <c r="C21" s="9">
        <v>295458</v>
      </c>
      <c r="D21" s="9"/>
      <c r="E21" s="9">
        <f t="shared" si="0"/>
        <v>3609</v>
      </c>
      <c r="F21" s="9">
        <v>3325</v>
      </c>
      <c r="G21" s="9">
        <v>284</v>
      </c>
      <c r="H21" s="9">
        <f t="shared" si="2"/>
        <v>299067</v>
      </c>
      <c r="I21" s="9">
        <f t="shared" si="3"/>
        <v>298783</v>
      </c>
      <c r="J21" s="9">
        <f t="shared" si="4"/>
        <v>284</v>
      </c>
    </row>
    <row r="22" spans="1:10">
      <c r="A22" s="2" t="s">
        <v>32</v>
      </c>
      <c r="B22" s="9">
        <f t="shared" si="1"/>
        <v>24271</v>
      </c>
      <c r="C22" s="9">
        <v>24271</v>
      </c>
      <c r="D22" s="9"/>
      <c r="E22" s="9"/>
      <c r="F22" s="9"/>
      <c r="G22" s="9"/>
      <c r="H22" s="9">
        <f>B22+E22</f>
        <v>24271</v>
      </c>
      <c r="I22" s="9">
        <f t="shared" si="3"/>
        <v>24271</v>
      </c>
      <c r="J22" s="9"/>
    </row>
    <row r="23" spans="1:10">
      <c r="A23" s="4" t="s">
        <v>8</v>
      </c>
      <c r="B23" s="9">
        <f t="shared" si="1"/>
        <v>224545</v>
      </c>
      <c r="C23" s="9">
        <v>224545</v>
      </c>
      <c r="D23" s="9"/>
      <c r="E23" s="9">
        <f t="shared" si="0"/>
        <v>4577</v>
      </c>
      <c r="F23" s="9"/>
      <c r="G23" s="9">
        <v>4577</v>
      </c>
      <c r="H23" s="9">
        <f t="shared" si="2"/>
        <v>229122</v>
      </c>
      <c r="I23" s="9">
        <f t="shared" si="3"/>
        <v>224545</v>
      </c>
      <c r="J23" s="9">
        <f t="shared" si="4"/>
        <v>4577</v>
      </c>
    </row>
    <row r="24" spans="1:10" ht="31.2">
      <c r="A24" s="4" t="s">
        <v>11</v>
      </c>
      <c r="B24" s="9">
        <f t="shared" si="1"/>
        <v>21533</v>
      </c>
      <c r="C24" s="9">
        <v>21533</v>
      </c>
      <c r="D24" s="9"/>
      <c r="E24" s="9">
        <f t="shared" si="0"/>
        <v>0</v>
      </c>
      <c r="F24" s="9"/>
      <c r="G24" s="9"/>
      <c r="H24" s="9">
        <f t="shared" si="2"/>
        <v>21533</v>
      </c>
      <c r="I24" s="9">
        <f t="shared" si="3"/>
        <v>21533</v>
      </c>
      <c r="J24" s="9">
        <f t="shared" si="4"/>
        <v>0</v>
      </c>
    </row>
    <row r="25" spans="1:10" ht="31.2">
      <c r="A25" s="1" t="s">
        <v>33</v>
      </c>
      <c r="B25" s="9">
        <f t="shared" si="1"/>
        <v>1062</v>
      </c>
      <c r="C25" s="9">
        <v>1062</v>
      </c>
      <c r="D25" s="9"/>
      <c r="E25" s="9">
        <f t="shared" si="0"/>
        <v>0</v>
      </c>
      <c r="F25" s="9"/>
      <c r="G25" s="9"/>
      <c r="H25" s="9">
        <f t="shared" si="2"/>
        <v>1062</v>
      </c>
      <c r="I25" s="9">
        <f t="shared" si="3"/>
        <v>1062</v>
      </c>
      <c r="J25" s="9">
        <f t="shared" si="4"/>
        <v>0</v>
      </c>
    </row>
    <row r="26" spans="1:10">
      <c r="A26" s="1" t="s">
        <v>21</v>
      </c>
      <c r="B26" s="9">
        <f t="shared" si="1"/>
        <v>282161</v>
      </c>
      <c r="C26" s="9">
        <v>282161</v>
      </c>
      <c r="D26" s="9"/>
      <c r="E26" s="9">
        <f>F26+G26</f>
        <v>4021</v>
      </c>
      <c r="F26" s="9">
        <v>4021</v>
      </c>
      <c r="G26" s="9"/>
      <c r="H26" s="9">
        <f t="shared" si="2"/>
        <v>286182</v>
      </c>
      <c r="I26" s="9">
        <f t="shared" si="3"/>
        <v>286182</v>
      </c>
      <c r="J26" s="9">
        <f t="shared" si="4"/>
        <v>0</v>
      </c>
    </row>
    <row r="27" spans="1:10" ht="22.5" customHeight="1">
      <c r="A27" s="5" t="s">
        <v>9</v>
      </c>
      <c r="B27" s="10">
        <f>SUM(B7:B26)</f>
        <v>10088549</v>
      </c>
      <c r="C27" s="10">
        <f t="shared" ref="C27:J27" si="5">SUM(C7:C26)</f>
        <v>9269743</v>
      </c>
      <c r="D27" s="10">
        <f t="shared" si="5"/>
        <v>818806</v>
      </c>
      <c r="E27" s="10">
        <f t="shared" si="5"/>
        <v>155650</v>
      </c>
      <c r="F27" s="10">
        <f t="shared" si="5"/>
        <v>65000</v>
      </c>
      <c r="G27" s="10">
        <f t="shared" si="5"/>
        <v>90650</v>
      </c>
      <c r="H27" s="10">
        <f t="shared" si="5"/>
        <v>10244199</v>
      </c>
      <c r="I27" s="10">
        <f t="shared" si="5"/>
        <v>9334743</v>
      </c>
      <c r="J27" s="10">
        <f t="shared" si="5"/>
        <v>909456</v>
      </c>
    </row>
    <row r="29" spans="1:10">
      <c r="D29" s="11"/>
    </row>
    <row r="30" spans="1:10">
      <c r="C30" s="11"/>
    </row>
    <row r="31" spans="1:10">
      <c r="C31" s="11"/>
      <c r="F31" s="11"/>
    </row>
    <row r="33" spans="3:3">
      <c r="C33" s="11"/>
    </row>
  </sheetData>
  <customSheetViews>
    <customSheetView guid="{E71A010E-5DAC-4A5F-846F-322FF6FD14B7}" showPageBreaks="1" hiddenRows="1" topLeftCell="A12">
      <selection activeCell="F26" sqref="F26"/>
      <pageMargins left="0.70866141732283472" right="0.70866141732283472" top="0.74803149606299213" bottom="0.74803149606299213" header="0.31496062992125984" footer="0.31496062992125984"/>
      <pageSetup paperSize="9" scale="80" orientation="landscape" r:id="rId1"/>
    </customSheetView>
    <customSheetView guid="{F8B77C5A-8CBD-4586-AE75-16892A36BF07}" showPageBreaks="1" printArea="1" hiddenRows="1" topLeftCell="A6">
      <selection activeCell="F22" sqref="F22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5EDE98E9-D828-45A2-A55F-F6800D704801}" showPageBreaks="1" hiddenRows="1" topLeftCell="A6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8F04A36D-E240-43FF-94CF-723EF9D8198B}" showPageBreaks="1" printArea="1" hiddenRows="1" topLeftCell="A3">
      <selection activeCell="G11" sqref="G11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64CF68F5-50F5-482A-AC37-46961673D8B9}" hiddenRows="1" topLeftCell="A3">
      <selection activeCell="L15" sqref="L15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EE2A5D8B-96C6-44ED-AEAD-1FECA598A6AF}" showPageBreaks="1" hiddenRows="1" topLeftCell="A5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79212696-303C-47C4-826F-9DBD7241E46E}" hiddenRows="1" topLeftCell="A3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0DEBB072-2231-41D2-BD03-5E92719D90C0}" showPageBreaks="1" printArea="1" hiddenRows="1" topLeftCell="A3">
      <selection activeCell="G17" sqref="G17"/>
      <pageMargins left="0.70866141732283472" right="0.70866141732283472" top="0.74803149606299213" bottom="0.74803149606299213" header="0.31496062992125984" footer="0.31496062992125984"/>
      <pageSetup paperSize="9" scale="80" orientation="landscape" r:id="rId8"/>
    </customSheetView>
    <customSheetView guid="{7633AB95-500C-4063-B8C2-D747116712B2}" showPageBreaks="1" hiddenRows="1" topLeftCell="A3">
      <selection activeCell="D18" sqref="D18"/>
      <pageMargins left="0.70866141732283472" right="0.70866141732283472" top="0.74803149606299213" bottom="0.74803149606299213" header="0.31496062992125984" footer="0.31496062992125984"/>
      <pageSetup paperSize="9" scale="80" orientation="landscape" r:id="rId9"/>
    </customSheetView>
    <customSheetView guid="{7FD329C4-153F-4E17-B523-DFDD8B7FF4EA}" showPageBreaks="1" hiddenRows="1" topLeftCell="A6">
      <selection activeCell="G16" sqref="G16"/>
      <pageMargins left="0.70866141732283472" right="0.70866141732283472" top="0.74803149606299213" bottom="0.74803149606299213" header="0.31496062992125984" footer="0.31496062992125984"/>
      <pageSetup paperSize="9" scale="80" orientation="landscape" r:id="rId10"/>
    </customSheetView>
    <customSheetView guid="{0514D8E4-DE25-4E7D-A1F3-DA07E44AFB5A}" showPageBreaks="1" printArea="1" hiddenRows="1" topLeftCell="A3">
      <selection activeCell="H21" sqref="H21"/>
      <pageMargins left="0.70866141732283472" right="0.70866141732283472" top="0.74803149606299213" bottom="0.74803149606299213" header="0.31496062992125984" footer="0.31496062992125984"/>
      <pageSetup paperSize="9" scale="80" orientation="landscape" r:id="rId11"/>
    </customSheetView>
    <customSheetView guid="{5300219C-FCC1-4A0A-A022-E0C2215D2033}" showPageBreaks="1" printArea="1" hiddenRows="1" topLeftCell="A6">
      <selection activeCell="G24" sqref="G24"/>
      <pageMargins left="0.70866141732283472" right="0.70866141732283472" top="0.74803149606299213" bottom="0.74803149606299213" header="0.31496062992125984" footer="0.31496062992125984"/>
      <pageSetup paperSize="9" scale="80" orientation="landscape" r:id="rId12"/>
    </customSheetView>
  </customSheetViews>
  <mergeCells count="5">
    <mergeCell ref="A3:H3"/>
    <mergeCell ref="B5:D5"/>
    <mergeCell ref="E5:G5"/>
    <mergeCell ref="H5:J5"/>
    <mergeCell ref="A5:A6"/>
  </mergeCells>
  <pageMargins left="0.70866141732283472" right="0.70866141732283472" top="0.74803149606299213" bottom="0.74803149606299213" header="0.31496062992125984" footer="0.31496062992125984"/>
  <pageSetup paperSize="9" scale="80" orientation="landscape" r:id="rId1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tabSelected="1" topLeftCell="A9" zoomScaleNormal="100" workbookViewId="0">
      <selection activeCell="F26" sqref="F26"/>
    </sheetView>
  </sheetViews>
  <sheetFormatPr defaultColWidth="8.88671875" defaultRowHeight="15.6"/>
  <cols>
    <col min="1" max="1" width="41" style="6" customWidth="1"/>
    <col min="2" max="2" width="13.44140625" style="6" customWidth="1"/>
    <col min="3" max="4" width="14.33203125" style="6" customWidth="1"/>
    <col min="5" max="5" width="13" style="6" customWidth="1"/>
    <col min="6" max="6" width="12.33203125" style="6" customWidth="1"/>
    <col min="7" max="8" width="14.33203125" style="6" customWidth="1"/>
    <col min="9" max="9" width="13.88671875" style="6" customWidth="1"/>
    <col min="10" max="10" width="14.5546875" style="6" customWidth="1"/>
    <col min="11" max="16384" width="8.88671875" style="6"/>
  </cols>
  <sheetData>
    <row r="1" spans="1:10" hidden="1"/>
    <row r="2" spans="1:10" hidden="1">
      <c r="C2" s="7"/>
    </row>
    <row r="3" spans="1:10" ht="42" customHeight="1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</row>
    <row r="4" spans="1:10">
      <c r="J4" s="7" t="s">
        <v>18</v>
      </c>
    </row>
    <row r="5" spans="1:10" ht="35.25" customHeight="1">
      <c r="A5" s="19" t="s">
        <v>19</v>
      </c>
      <c r="B5" s="15" t="s">
        <v>20</v>
      </c>
      <c r="C5" s="16"/>
      <c r="D5" s="17"/>
      <c r="E5" s="15" t="s">
        <v>17</v>
      </c>
      <c r="F5" s="16"/>
      <c r="G5" s="16"/>
      <c r="H5" s="18" t="s">
        <v>25</v>
      </c>
      <c r="I5" s="18"/>
      <c r="J5" s="18"/>
    </row>
    <row r="6" spans="1:10" ht="62.4">
      <c r="A6" s="20"/>
      <c r="B6" s="8" t="s">
        <v>22</v>
      </c>
      <c r="C6" s="8" t="s">
        <v>23</v>
      </c>
      <c r="D6" s="8" t="s">
        <v>24</v>
      </c>
      <c r="E6" s="8" t="s">
        <v>22</v>
      </c>
      <c r="F6" s="8" t="s">
        <v>23</v>
      </c>
      <c r="G6" s="8" t="s">
        <v>24</v>
      </c>
      <c r="H6" s="8" t="s">
        <v>22</v>
      </c>
      <c r="I6" s="8" t="s">
        <v>23</v>
      </c>
      <c r="J6" s="8" t="s">
        <v>24</v>
      </c>
    </row>
    <row r="7" spans="1:10">
      <c r="A7" s="1" t="s">
        <v>13</v>
      </c>
      <c r="B7" s="9">
        <f>C7+D7</f>
        <v>111808</v>
      </c>
      <c r="C7" s="9">
        <v>111808</v>
      </c>
      <c r="D7" s="9"/>
      <c r="E7" s="9">
        <f t="shared" ref="E7:E26" si="0">F7+G7</f>
        <v>0</v>
      </c>
      <c r="F7" s="9"/>
      <c r="G7" s="9"/>
      <c r="H7" s="9">
        <f>B7+E7</f>
        <v>111808</v>
      </c>
      <c r="I7" s="9">
        <f>C7+F7</f>
        <v>111808</v>
      </c>
      <c r="J7" s="9">
        <f>D7+G7</f>
        <v>0</v>
      </c>
    </row>
    <row r="8" spans="1:10">
      <c r="A8" s="1" t="s">
        <v>14</v>
      </c>
      <c r="B8" s="9">
        <f t="shared" ref="B8:B26" si="1">C8+D8</f>
        <v>691599</v>
      </c>
      <c r="C8" s="9">
        <v>691599</v>
      </c>
      <c r="D8" s="9"/>
      <c r="E8" s="9">
        <f t="shared" si="0"/>
        <v>58959</v>
      </c>
      <c r="F8" s="9"/>
      <c r="G8" s="9">
        <v>58959</v>
      </c>
      <c r="H8" s="9">
        <f t="shared" ref="H8:H26" si="2">B8+E8</f>
        <v>750558</v>
      </c>
      <c r="I8" s="9">
        <f t="shared" ref="I8:I26" si="3">C8+F8</f>
        <v>691599</v>
      </c>
      <c r="J8" s="9">
        <f t="shared" ref="J8:J26" si="4">D8+G8</f>
        <v>58959</v>
      </c>
    </row>
    <row r="9" spans="1:10">
      <c r="A9" s="3" t="s">
        <v>0</v>
      </c>
      <c r="B9" s="9">
        <f t="shared" si="1"/>
        <v>787028</v>
      </c>
      <c r="C9" s="9">
        <v>787028</v>
      </c>
      <c r="D9" s="9"/>
      <c r="E9" s="9">
        <f t="shared" si="0"/>
        <v>0</v>
      </c>
      <c r="F9" s="9"/>
      <c r="G9" s="9"/>
      <c r="H9" s="9">
        <f t="shared" si="2"/>
        <v>787028</v>
      </c>
      <c r="I9" s="9">
        <f t="shared" si="3"/>
        <v>787028</v>
      </c>
      <c r="J9" s="9">
        <f t="shared" si="4"/>
        <v>0</v>
      </c>
    </row>
    <row r="10" spans="1:10" ht="31.2">
      <c r="A10" s="1" t="s">
        <v>10</v>
      </c>
      <c r="B10" s="9">
        <f t="shared" si="1"/>
        <v>184613</v>
      </c>
      <c r="C10" s="9">
        <v>184613</v>
      </c>
      <c r="D10" s="9"/>
      <c r="E10" s="9">
        <f t="shared" si="0"/>
        <v>0</v>
      </c>
      <c r="F10" s="9"/>
      <c r="G10" s="9"/>
      <c r="H10" s="9">
        <f t="shared" si="2"/>
        <v>184613</v>
      </c>
      <c r="I10" s="9">
        <f t="shared" si="3"/>
        <v>184613</v>
      </c>
      <c r="J10" s="9">
        <f t="shared" si="4"/>
        <v>0</v>
      </c>
    </row>
    <row r="11" spans="1:10" ht="29.25" customHeight="1">
      <c r="A11" s="1" t="s">
        <v>1</v>
      </c>
      <c r="B11" s="9">
        <f t="shared" si="1"/>
        <v>161834</v>
      </c>
      <c r="C11" s="9">
        <v>161834</v>
      </c>
      <c r="D11" s="9"/>
      <c r="E11" s="9">
        <f t="shared" si="0"/>
        <v>0</v>
      </c>
      <c r="F11" s="9"/>
      <c r="G11" s="9"/>
      <c r="H11" s="9">
        <f t="shared" si="2"/>
        <v>161834</v>
      </c>
      <c r="I11" s="9">
        <f t="shared" si="3"/>
        <v>161834</v>
      </c>
      <c r="J11" s="9">
        <f t="shared" si="4"/>
        <v>0</v>
      </c>
    </row>
    <row r="12" spans="1:10" ht="31.2">
      <c r="A12" s="1" t="s">
        <v>15</v>
      </c>
      <c r="B12" s="9">
        <f t="shared" si="1"/>
        <v>907630</v>
      </c>
      <c r="C12" s="9">
        <v>907630</v>
      </c>
      <c r="D12" s="9"/>
      <c r="E12" s="9">
        <f t="shared" si="0"/>
        <v>854479</v>
      </c>
      <c r="F12" s="9">
        <v>48682</v>
      </c>
      <c r="G12" s="9">
        <v>805797</v>
      </c>
      <c r="H12" s="9">
        <f t="shared" si="2"/>
        <v>1762109</v>
      </c>
      <c r="I12" s="9">
        <f t="shared" si="3"/>
        <v>956312</v>
      </c>
      <c r="J12" s="9">
        <f t="shared" si="4"/>
        <v>805797</v>
      </c>
    </row>
    <row r="13" spans="1:10">
      <c r="A13" s="1" t="s">
        <v>2</v>
      </c>
      <c r="B13" s="9">
        <f t="shared" si="1"/>
        <v>27943</v>
      </c>
      <c r="C13" s="9">
        <v>27943</v>
      </c>
      <c r="D13" s="9"/>
      <c r="E13" s="9">
        <f t="shared" si="0"/>
        <v>0</v>
      </c>
      <c r="F13" s="9"/>
      <c r="G13" s="9"/>
      <c r="H13" s="9">
        <f t="shared" si="2"/>
        <v>27943</v>
      </c>
      <c r="I13" s="9">
        <f t="shared" si="3"/>
        <v>27943</v>
      </c>
      <c r="J13" s="9">
        <f t="shared" si="4"/>
        <v>0</v>
      </c>
    </row>
    <row r="14" spans="1:10">
      <c r="A14" s="1" t="s">
        <v>3</v>
      </c>
      <c r="B14" s="9">
        <f t="shared" si="1"/>
        <v>1023322</v>
      </c>
      <c r="C14" s="9">
        <v>1023322</v>
      </c>
      <c r="D14" s="9"/>
      <c r="E14" s="9">
        <f t="shared" si="0"/>
        <v>0</v>
      </c>
      <c r="F14" s="9"/>
      <c r="G14" s="9"/>
      <c r="H14" s="9">
        <f t="shared" si="2"/>
        <v>1023322</v>
      </c>
      <c r="I14" s="9">
        <f t="shared" si="3"/>
        <v>1023322</v>
      </c>
      <c r="J14" s="9">
        <f t="shared" si="4"/>
        <v>0</v>
      </c>
    </row>
    <row r="15" spans="1:10">
      <c r="A15" s="1" t="s">
        <v>4</v>
      </c>
      <c r="B15" s="9">
        <f t="shared" si="1"/>
        <v>2620279</v>
      </c>
      <c r="C15" s="9">
        <v>2620279</v>
      </c>
      <c r="D15" s="9"/>
      <c r="E15" s="9">
        <f t="shared" si="0"/>
        <v>0</v>
      </c>
      <c r="F15" s="9"/>
      <c r="G15" s="9"/>
      <c r="H15" s="9">
        <f t="shared" si="2"/>
        <v>2620279</v>
      </c>
      <c r="I15" s="9">
        <f t="shared" si="3"/>
        <v>2620279</v>
      </c>
      <c r="J15" s="9">
        <f t="shared" si="4"/>
        <v>0</v>
      </c>
    </row>
    <row r="16" spans="1:10" ht="31.2">
      <c r="A16" s="1" t="s">
        <v>5</v>
      </c>
      <c r="B16" s="9">
        <f t="shared" si="1"/>
        <v>50169</v>
      </c>
      <c r="C16" s="9">
        <v>50169</v>
      </c>
      <c r="D16" s="9"/>
      <c r="E16" s="9">
        <f t="shared" si="0"/>
        <v>978</v>
      </c>
      <c r="F16" s="9">
        <v>978</v>
      </c>
      <c r="G16" s="9"/>
      <c r="H16" s="9">
        <f t="shared" si="2"/>
        <v>51147</v>
      </c>
      <c r="I16" s="9">
        <f t="shared" si="3"/>
        <v>51147</v>
      </c>
      <c r="J16" s="9">
        <f t="shared" si="4"/>
        <v>0</v>
      </c>
    </row>
    <row r="17" spans="1:10">
      <c r="A17" s="1" t="s">
        <v>6</v>
      </c>
      <c r="B17" s="9">
        <f t="shared" si="1"/>
        <v>2310</v>
      </c>
      <c r="C17" s="9">
        <v>2310</v>
      </c>
      <c r="D17" s="9"/>
      <c r="E17" s="9">
        <f t="shared" si="0"/>
        <v>26904</v>
      </c>
      <c r="F17" s="9"/>
      <c r="G17" s="9">
        <f>25952+952</f>
        <v>26904</v>
      </c>
      <c r="H17" s="9">
        <f t="shared" si="2"/>
        <v>29214</v>
      </c>
      <c r="I17" s="9">
        <f t="shared" si="3"/>
        <v>2310</v>
      </c>
      <c r="J17" s="9">
        <f t="shared" si="4"/>
        <v>26904</v>
      </c>
    </row>
    <row r="18" spans="1:10" ht="31.2">
      <c r="A18" s="1" t="s">
        <v>27</v>
      </c>
      <c r="B18" s="9">
        <f t="shared" si="1"/>
        <v>706049</v>
      </c>
      <c r="C18" s="9">
        <v>706049</v>
      </c>
      <c r="D18" s="9"/>
      <c r="E18" s="9">
        <f t="shared" si="0"/>
        <v>3114</v>
      </c>
      <c r="F18" s="9">
        <v>3114</v>
      </c>
      <c r="G18" s="9"/>
      <c r="H18" s="9">
        <f t="shared" si="2"/>
        <v>709163</v>
      </c>
      <c r="I18" s="9">
        <f t="shared" si="3"/>
        <v>709163</v>
      </c>
      <c r="J18" s="9">
        <f t="shared" si="4"/>
        <v>0</v>
      </c>
    </row>
    <row r="19" spans="1:10" ht="31.5" customHeight="1">
      <c r="A19" s="1" t="s">
        <v>16</v>
      </c>
      <c r="B19" s="9">
        <f t="shared" si="1"/>
        <v>264</v>
      </c>
      <c r="C19" s="9">
        <v>264</v>
      </c>
      <c r="D19" s="9"/>
      <c r="E19" s="9">
        <f t="shared" si="0"/>
        <v>0</v>
      </c>
      <c r="F19" s="9"/>
      <c r="G19" s="9"/>
      <c r="H19" s="9">
        <f t="shared" si="2"/>
        <v>264</v>
      </c>
      <c r="I19" s="9">
        <f t="shared" si="3"/>
        <v>264</v>
      </c>
      <c r="J19" s="9">
        <f t="shared" si="4"/>
        <v>0</v>
      </c>
    </row>
    <row r="20" spans="1:10">
      <c r="A20" s="1" t="s">
        <v>7</v>
      </c>
      <c r="B20" s="9">
        <f t="shared" si="1"/>
        <v>1133092</v>
      </c>
      <c r="C20" s="9">
        <v>1133092</v>
      </c>
      <c r="D20" s="9"/>
      <c r="E20" s="9">
        <f t="shared" si="0"/>
        <v>0</v>
      </c>
      <c r="F20" s="9"/>
      <c r="G20" s="9"/>
      <c r="H20" s="9">
        <f t="shared" si="2"/>
        <v>1133092</v>
      </c>
      <c r="I20" s="9">
        <f t="shared" si="3"/>
        <v>1133092</v>
      </c>
      <c r="J20" s="9">
        <f t="shared" si="4"/>
        <v>0</v>
      </c>
    </row>
    <row r="21" spans="1:10" ht="31.2">
      <c r="A21" s="2" t="s">
        <v>12</v>
      </c>
      <c r="B21" s="9">
        <f t="shared" si="1"/>
        <v>295458</v>
      </c>
      <c r="C21" s="9">
        <v>295458</v>
      </c>
      <c r="D21" s="9"/>
      <c r="E21" s="9">
        <f t="shared" si="0"/>
        <v>3609</v>
      </c>
      <c r="F21" s="9">
        <v>3325</v>
      </c>
      <c r="G21" s="9">
        <v>284</v>
      </c>
      <c r="H21" s="9">
        <f t="shared" si="2"/>
        <v>299067</v>
      </c>
      <c r="I21" s="9">
        <f t="shared" si="3"/>
        <v>298783</v>
      </c>
      <c r="J21" s="9">
        <f t="shared" si="4"/>
        <v>284</v>
      </c>
    </row>
    <row r="22" spans="1:10">
      <c r="A22" s="2" t="s">
        <v>32</v>
      </c>
      <c r="B22" s="9">
        <f t="shared" si="1"/>
        <v>24271</v>
      </c>
      <c r="C22" s="9">
        <v>24271</v>
      </c>
      <c r="D22" s="9"/>
      <c r="E22" s="9"/>
      <c r="F22" s="9"/>
      <c r="G22" s="9"/>
      <c r="H22" s="9">
        <f>B22+E22</f>
        <v>24271</v>
      </c>
      <c r="I22" s="9">
        <f t="shared" si="3"/>
        <v>24271</v>
      </c>
      <c r="J22" s="9"/>
    </row>
    <row r="23" spans="1:10">
      <c r="A23" s="4" t="s">
        <v>8</v>
      </c>
      <c r="B23" s="9">
        <f t="shared" si="1"/>
        <v>224545</v>
      </c>
      <c r="C23" s="9">
        <v>224545</v>
      </c>
      <c r="D23" s="9"/>
      <c r="E23" s="9">
        <f t="shared" si="0"/>
        <v>4577</v>
      </c>
      <c r="F23" s="9"/>
      <c r="G23" s="9">
        <v>4577</v>
      </c>
      <c r="H23" s="9">
        <f t="shared" si="2"/>
        <v>229122</v>
      </c>
      <c r="I23" s="9">
        <f t="shared" si="3"/>
        <v>224545</v>
      </c>
      <c r="J23" s="9">
        <f t="shared" si="4"/>
        <v>4577</v>
      </c>
    </row>
    <row r="24" spans="1:10" ht="31.2">
      <c r="A24" s="4" t="s">
        <v>11</v>
      </c>
      <c r="B24" s="9">
        <f t="shared" si="1"/>
        <v>21500</v>
      </c>
      <c r="C24" s="9">
        <v>21500</v>
      </c>
      <c r="D24" s="9"/>
      <c r="E24" s="9">
        <f t="shared" si="0"/>
        <v>0</v>
      </c>
      <c r="F24" s="9"/>
      <c r="G24" s="9"/>
      <c r="H24" s="9">
        <f t="shared" si="2"/>
        <v>21500</v>
      </c>
      <c r="I24" s="9">
        <f t="shared" si="3"/>
        <v>21500</v>
      </c>
      <c r="J24" s="9">
        <f t="shared" si="4"/>
        <v>0</v>
      </c>
    </row>
    <row r="25" spans="1:10" ht="28.5" customHeight="1">
      <c r="A25" s="1" t="s">
        <v>33</v>
      </c>
      <c r="B25" s="9">
        <f t="shared" si="1"/>
        <v>1062</v>
      </c>
      <c r="C25" s="9">
        <v>1062</v>
      </c>
      <c r="D25" s="9"/>
      <c r="E25" s="9">
        <f t="shared" si="0"/>
        <v>0</v>
      </c>
      <c r="F25" s="9"/>
      <c r="G25" s="9"/>
      <c r="H25" s="9">
        <f t="shared" si="2"/>
        <v>1062</v>
      </c>
      <c r="I25" s="9">
        <f t="shared" si="3"/>
        <v>1062</v>
      </c>
      <c r="J25" s="9">
        <f t="shared" si="4"/>
        <v>0</v>
      </c>
    </row>
    <row r="26" spans="1:10">
      <c r="A26" s="1" t="s">
        <v>21</v>
      </c>
      <c r="B26" s="9">
        <f t="shared" si="1"/>
        <v>541725</v>
      </c>
      <c r="C26" s="9">
        <v>541725</v>
      </c>
      <c r="D26" s="9"/>
      <c r="E26" s="9">
        <f t="shared" si="0"/>
        <v>3901</v>
      </c>
      <c r="F26" s="9">
        <f>3901</f>
        <v>3901</v>
      </c>
      <c r="G26" s="9"/>
      <c r="H26" s="9">
        <f t="shared" si="2"/>
        <v>545626</v>
      </c>
      <c r="I26" s="9">
        <f t="shared" si="3"/>
        <v>545626</v>
      </c>
      <c r="J26" s="9">
        <f t="shared" si="4"/>
        <v>0</v>
      </c>
    </row>
    <row r="27" spans="1:10" ht="16.2">
      <c r="A27" s="5" t="s">
        <v>9</v>
      </c>
      <c r="B27" s="10">
        <f>SUM(B7:B26)</f>
        <v>9516501</v>
      </c>
      <c r="C27" s="10">
        <f t="shared" ref="C27:J27" si="5">SUM(C7:C26)</f>
        <v>9516501</v>
      </c>
      <c r="D27" s="10">
        <f t="shared" si="5"/>
        <v>0</v>
      </c>
      <c r="E27" s="10">
        <f t="shared" si="5"/>
        <v>956521</v>
      </c>
      <c r="F27" s="10">
        <f t="shared" si="5"/>
        <v>60000</v>
      </c>
      <c r="G27" s="10">
        <f t="shared" si="5"/>
        <v>896521</v>
      </c>
      <c r="H27" s="10">
        <f t="shared" si="5"/>
        <v>10473022</v>
      </c>
      <c r="I27" s="10">
        <f t="shared" si="5"/>
        <v>9576501</v>
      </c>
      <c r="J27" s="10">
        <f t="shared" si="5"/>
        <v>896521</v>
      </c>
    </row>
  </sheetData>
  <customSheetViews>
    <customSheetView guid="{E71A010E-5DAC-4A5F-846F-322FF6FD14B7}" showPageBreaks="1" hiddenRows="1" topLeftCell="A9">
      <selection activeCell="F26" sqref="F26"/>
      <pageMargins left="0.70866141732283472" right="0.70866141732283472" top="0.74803149606299213" bottom="0.74803149606299213" header="0.31496062992125984" footer="0.31496062992125984"/>
      <pageSetup paperSize="9" scale="80" orientation="landscape" r:id="rId1"/>
    </customSheetView>
    <customSheetView guid="{F8B77C5A-8CBD-4586-AE75-16892A36BF07}" showPageBreaks="1" printArea="1" hiddenRows="1" topLeftCell="A5">
      <selection activeCell="F22" sqref="F22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5EDE98E9-D828-45A2-A55F-F6800D704801}" showPageBreaks="1" hiddenRows="1" topLeftCell="A9">
      <selection activeCell="C20" sqref="C20"/>
      <pageMargins left="0.70866141732283472" right="0.70866141732283472" top="0.74803149606299213" bottom="0.74803149606299213" header="0.31496062992125984" footer="0.31496062992125984"/>
      <pageSetup paperSize="9" scale="80" orientation="landscape" r:id="rId3"/>
    </customSheetView>
    <customSheetView guid="{8F04A36D-E240-43FF-94CF-723EF9D8198B}" showPageBreaks="1" printArea="1" hiddenRows="1" topLeftCell="A3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4"/>
    </customSheetView>
    <customSheetView guid="{64CF68F5-50F5-482A-AC37-46961673D8B9}" hiddenRows="1" topLeftCell="A15">
      <selection activeCell="D33" sqref="D33"/>
      <pageMargins left="0.70866141732283472" right="0.70866141732283472" top="0.74803149606299213" bottom="0.74803149606299213" header="0.31496062992125984" footer="0.31496062992125984"/>
      <pageSetup paperSize="9" scale="80" orientation="landscape" r:id="rId5"/>
    </customSheetView>
    <customSheetView guid="{EE2A5D8B-96C6-44ED-AEAD-1FECA598A6AF}" showPageBreaks="1" hiddenRows="1" topLeftCell="A6">
      <selection activeCell="G21" sqref="G21"/>
      <pageMargins left="0.70866141732283472" right="0.70866141732283472" top="0.74803149606299213" bottom="0.74803149606299213" header="0.31496062992125984" footer="0.31496062992125984"/>
      <pageSetup paperSize="9" scale="80" orientation="landscape" r:id="rId6"/>
    </customSheetView>
    <customSheetView guid="{79212696-303C-47C4-826F-9DBD7241E46E}" hiddenRows="1" topLeftCell="A9">
      <selection activeCell="F27" sqref="F27"/>
      <pageMargins left="0.70866141732283472" right="0.70866141732283472" top="0.74803149606299213" bottom="0.74803149606299213" header="0.31496062992125984" footer="0.31496062992125984"/>
      <pageSetup paperSize="9" scale="80" orientation="landscape" r:id="rId7"/>
    </customSheetView>
    <customSheetView guid="{0DEBB072-2231-41D2-BD03-5E92719D90C0}" showPageBreaks="1" printArea="1" hiddenRows="1" topLeftCell="A3">
      <selection activeCell="F27" sqref="F27"/>
      <pageMargins left="0.70866141732283472" right="0.70866141732283472" top="0.74803149606299213" bottom="0.74803149606299213" header="0.31496062992125984" footer="0.31496062992125984"/>
      <pageSetup paperSize="9" scale="80" orientation="landscape" r:id="rId8"/>
    </customSheetView>
    <customSheetView guid="{7633AB95-500C-4063-B8C2-D747116712B2}" showPageBreaks="1" hiddenRows="1" topLeftCell="A3">
      <selection activeCell="F12" sqref="F12"/>
      <pageMargins left="0.70866141732283472" right="0.70866141732283472" top="0.74803149606299213" bottom="0.74803149606299213" header="0.31496062992125984" footer="0.31496062992125984"/>
      <pageSetup paperSize="9" scale="80" orientation="landscape" r:id="rId9"/>
    </customSheetView>
    <customSheetView guid="{7FD329C4-153F-4E17-B523-DFDD8B7FF4EA}" showPageBreaks="1" hiddenRows="1" topLeftCell="A6">
      <selection activeCell="G12" sqref="G12"/>
      <pageMargins left="0.70866141732283472" right="0.70866141732283472" top="0.74803149606299213" bottom="0.74803149606299213" header="0.31496062992125984" footer="0.31496062992125984"/>
      <pageSetup paperSize="9" scale="80" orientation="landscape" r:id="rId10"/>
    </customSheetView>
    <customSheetView guid="{0514D8E4-DE25-4E7D-A1F3-DA07E44AFB5A}" showPageBreaks="1" printArea="1" hiddenRows="1" topLeftCell="A3">
      <selection activeCell="G22" sqref="G22"/>
      <pageMargins left="0.70866141732283472" right="0.70866141732283472" top="0.74803149606299213" bottom="0.74803149606299213" header="0.31496062992125984" footer="0.31496062992125984"/>
      <pageSetup paperSize="9" scale="80" orientation="landscape" r:id="rId11"/>
    </customSheetView>
    <customSheetView guid="{5300219C-FCC1-4A0A-A022-E0C2215D2033}" showPageBreaks="1" printArea="1" hiddenRows="1" topLeftCell="A15">
      <selection activeCell="D31" sqref="D31"/>
      <pageMargins left="0.70866141732283472" right="0.70866141732283472" top="0.74803149606299213" bottom="0.74803149606299213" header="0.31496062992125984" footer="0.31496062992125984"/>
      <pageSetup paperSize="9" scale="80" orientation="landscape" r:id="rId12"/>
    </customSheetView>
  </customSheetViews>
  <mergeCells count="5">
    <mergeCell ref="B5:D5"/>
    <mergeCell ref="E5:G5"/>
    <mergeCell ref="H5:J5"/>
    <mergeCell ref="A5:A6"/>
    <mergeCell ref="A3:J3"/>
  </mergeCells>
  <pageMargins left="0.70866141732283472" right="0.70866141732283472" top="0.74803149606299213" bottom="0.74803149606299213" header="0.31496062992125984" footer="0.31496062992125984"/>
  <pageSetup paperSize="9" scale="80" orientation="landscape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</dc:creator>
  <cp:lastModifiedBy>Калашникова Галина Владимировна</cp:lastModifiedBy>
  <cp:lastPrinted>2022-11-19T10:48:37Z</cp:lastPrinted>
  <dcterms:created xsi:type="dcterms:W3CDTF">2012-10-02T06:05:32Z</dcterms:created>
  <dcterms:modified xsi:type="dcterms:W3CDTF">2022-11-19T10:48:41Z</dcterms:modified>
</cp:coreProperties>
</file>