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0.20\depkult\ПРОЕКТЫ ПОСТАНОВЛЕНИЙ, РАСПОРЯЖЕНИЙ\отдел развития отрасли культура\!!! МП 2024-2028\!!! ПРОЕКТ МП\В ДУМУ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calcMode="manual"/>
</workbook>
</file>

<file path=xl/calcChain.xml><?xml version="1.0" encoding="utf-8"?>
<calcChain xmlns="http://schemas.openxmlformats.org/spreadsheetml/2006/main">
  <c r="F55" i="1" l="1"/>
  <c r="E55" i="1"/>
  <c r="D51" i="1"/>
  <c r="D45" i="1"/>
  <c r="D30" i="1"/>
  <c r="D35" i="1"/>
  <c r="D28" i="1"/>
  <c r="D18" i="1"/>
  <c r="E11" i="1"/>
  <c r="D11" i="1"/>
  <c r="E76" i="1" l="1"/>
  <c r="F76" i="1"/>
  <c r="D71" i="1"/>
  <c r="E71" i="1"/>
  <c r="F71" i="1"/>
  <c r="D68" i="1"/>
  <c r="E68" i="1"/>
  <c r="F68" i="1"/>
  <c r="D63" i="1"/>
  <c r="E63" i="1"/>
  <c r="F63" i="1"/>
  <c r="D58" i="1"/>
  <c r="E58" i="1"/>
  <c r="F58" i="1"/>
  <c r="D43" i="1"/>
  <c r="D44" i="1" s="1"/>
  <c r="E43" i="1"/>
  <c r="E44" i="1" s="1"/>
  <c r="F43" i="1"/>
  <c r="F44" i="1" s="1"/>
  <c r="D12" i="1"/>
  <c r="D74" i="1" l="1"/>
  <c r="D76" i="1" s="1"/>
  <c r="D77" i="1" l="1"/>
  <c r="E77" i="1"/>
  <c r="F77" i="1"/>
  <c r="D72" i="1"/>
  <c r="E72" i="1"/>
  <c r="F72" i="1"/>
  <c r="D69" i="1"/>
  <c r="E69" i="1"/>
  <c r="F69" i="1"/>
  <c r="F64" i="1"/>
  <c r="E64" i="1"/>
  <c r="D64" i="1"/>
  <c r="E19" i="1"/>
  <c r="F19" i="1"/>
  <c r="D59" i="1"/>
  <c r="E59" i="1"/>
  <c r="F59" i="1"/>
  <c r="F32" i="1" l="1"/>
  <c r="E32" i="1"/>
  <c r="D32" i="1"/>
  <c r="F37" i="1" l="1"/>
  <c r="F38" i="1" s="1"/>
  <c r="E37" i="1"/>
  <c r="E38" i="1" s="1"/>
  <c r="E23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4" i="2"/>
  <c r="E25" i="2"/>
  <c r="E26" i="2"/>
  <c r="E7" i="2"/>
  <c r="D19" i="1"/>
  <c r="E28" i="1"/>
  <c r="E29" i="1" s="1"/>
  <c r="F28" i="1"/>
  <c r="F29" i="1" s="1"/>
  <c r="D21" i="1"/>
  <c r="D22" i="1"/>
  <c r="D23" i="1"/>
  <c r="D37" i="1"/>
  <c r="D38" i="1" s="1"/>
  <c r="D40" i="1"/>
  <c r="D42" i="1"/>
  <c r="E15" i="1" l="1"/>
  <c r="E16" i="1" s="1"/>
  <c r="F15" i="1"/>
  <c r="F16" i="1" s="1"/>
  <c r="E56" i="1"/>
  <c r="D55" i="1"/>
  <c r="D56" i="1" s="1"/>
  <c r="F56" i="1"/>
  <c r="F81" i="1" s="1"/>
  <c r="D15" i="1"/>
  <c r="D16" i="1" s="1"/>
  <c r="D29" i="1"/>
  <c r="E81" i="1" l="1"/>
  <c r="D8" i="1"/>
  <c r="D9" i="1" s="1"/>
  <c r="D60" i="1" l="1"/>
  <c r="D61" i="1"/>
  <c r="D81" i="1"/>
  <c r="E8" i="1" l="1"/>
  <c r="E60" i="1" l="1"/>
  <c r="E9" i="1"/>
  <c r="F8" i="1" l="1"/>
  <c r="F60" i="1" s="1"/>
  <c r="E61" i="1"/>
  <c r="F9" i="1" l="1"/>
  <c r="F61" i="1" l="1"/>
</calcChain>
</file>

<file path=xl/sharedStrings.xml><?xml version="1.0" encoding="utf-8"?>
<sst xmlns="http://schemas.openxmlformats.org/spreadsheetml/2006/main" count="105" uniqueCount="69">
  <si>
    <t>№ п/п</t>
  </si>
  <si>
    <t>Учреждение</t>
  </si>
  <si>
    <t>Наименование</t>
  </si>
  <si>
    <t>Сумма, тыс.руб.</t>
  </si>
  <si>
    <t>МБУ ДО ДМШ № 3</t>
  </si>
  <si>
    <t>приобретение ноутбука</t>
  </si>
  <si>
    <t>приобретение оргтехники (компьютер)</t>
  </si>
  <si>
    <t>комлпект музыкально-звукового оборудования</t>
  </si>
  <si>
    <t>МБУ ДО ДХШ им. М.М. Плисецкой</t>
  </si>
  <si>
    <t xml:space="preserve">приобретение домашней аудиосистемы </t>
  </si>
  <si>
    <t>приобретение принтера</t>
  </si>
  <si>
    <t>приобретение МФУ</t>
  </si>
  <si>
    <t>музинструменты (пианино Михаил Глинка  "Композитор" черное)</t>
  </si>
  <si>
    <t>ИТОГО:</t>
  </si>
  <si>
    <t>МБУ ДО ДШИ им. Свиридова</t>
  </si>
  <si>
    <t>МБУ ДО ДШИ "Гармония"</t>
  </si>
  <si>
    <t>рояль</t>
  </si>
  <si>
    <t>пианино</t>
  </si>
  <si>
    <t>МБУ ДО ДШИ "Лицей искусств" им. В.Н. Сафонова</t>
  </si>
  <si>
    <t>оргтехника</t>
  </si>
  <si>
    <t>бибфонд</t>
  </si>
  <si>
    <t>МБУ ДО ДШИ № 1</t>
  </si>
  <si>
    <t>Юпитер 3</t>
  </si>
  <si>
    <t>Юпитер 2</t>
  </si>
  <si>
    <t>Юпитер 2Д</t>
  </si>
  <si>
    <t>МБУ ДО ЦРТДЮ "Истоки"</t>
  </si>
  <si>
    <t>приобретение офисных кресел</t>
  </si>
  <si>
    <t>пробретение негорючей ткани для одежды сцены</t>
  </si>
  <si>
    <t>приобретение триммера</t>
  </si>
  <si>
    <t>приобретение музыкальных инструментов</t>
  </si>
  <si>
    <t>баян</t>
  </si>
  <si>
    <t>ц</t>
  </si>
  <si>
    <t>с</t>
  </si>
  <si>
    <t>гусли</t>
  </si>
  <si>
    <t>контр-балалайка</t>
  </si>
  <si>
    <t>комп</t>
  </si>
  <si>
    <t>принтер</t>
  </si>
  <si>
    <t>мфу</t>
  </si>
  <si>
    <t>2 баяна</t>
  </si>
  <si>
    <t>контрабас-балалайка</t>
  </si>
  <si>
    <t>музыкальные инструменты:</t>
  </si>
  <si>
    <t>комплект мультимедийного оборудования</t>
  </si>
  <si>
    <t>кресла театральные</t>
  </si>
  <si>
    <t>приобретение мобильного сценического света</t>
  </si>
  <si>
    <t>приобретение интерактивной панели</t>
  </si>
  <si>
    <t>изготовление полиграфической продукции</t>
  </si>
  <si>
    <t>музинструменты</t>
  </si>
  <si>
    <t>МБУ ДО ДШИ Форте</t>
  </si>
  <si>
    <t xml:space="preserve">музыкальные инструменты  </t>
  </si>
  <si>
    <t>приобретение компьютера, ноутбука</t>
  </si>
  <si>
    <t>приобретение парогенератора, утюга</t>
  </si>
  <si>
    <t>приобретение снегоуборочной машины</t>
  </si>
  <si>
    <t xml:space="preserve">музинструменты </t>
  </si>
  <si>
    <t>ИТОГО учреждения дополнительного образования:</t>
  </si>
  <si>
    <t>ИТОГО, руб.:</t>
  </si>
  <si>
    <t>ИТОГО, тыс.руб.</t>
  </si>
  <si>
    <t>ИТОГО учреждения дополнительного образования, тыс.руб.:</t>
  </si>
  <si>
    <t>МБУК "Библиотеки Тольятти"</t>
  </si>
  <si>
    <t>МБУК  "Объединение детских библиотек"</t>
  </si>
  <si>
    <t>оборудование для аавтоматизации библиотечных процессов</t>
  </si>
  <si>
    <t>сплит-система</t>
  </si>
  <si>
    <t>МБУК "Тольяттинский краеведческий музей"</t>
  </si>
  <si>
    <t>компьютерное и мультимедийное оборудование</t>
  </si>
  <si>
    <t>МБУК ГМК "Наследие"</t>
  </si>
  <si>
    <t>лицензия</t>
  </si>
  <si>
    <t>видеооборудование и звуковое оборудование</t>
  </si>
  <si>
    <t>беседка</t>
  </si>
  <si>
    <t>Укрепление материально-технической базы в муниципальных учреждениях, находящихся в ведомственном подчинении департамента культуры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</si>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</sst>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0" xfId="0" applyFont="1"/>
    <xf numFmtId="4" fontId="2" fillId="0" borderId="1" xfId="0" applyNumberFormat="1" applyFont="1" applyBorder="1"/>
    <xf numFmtId="4" fontId="3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4" fontId="1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4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2" borderId="1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0" fontId="2" fillId="3" borderId="1" xfId="0" applyFont="1" applyFill="1" applyBorder="1" applyAlignment="1">
      <alignment horizontal="center" vertical="center"/>
    </xf>
    <xf numFmtId="0" fontId="0" fillId="0" borderId="1" xfId="0" applyFont="1" applyBorder="1"/>
    <xf numFmtId="4" fontId="5" fillId="3" borderId="1" xfId="0" applyNumberFormat="1" applyFont="1" applyFill="1" applyBorder="1"/>
    <xf numFmtId="4" fontId="0" fillId="0" borderId="1" xfId="0" applyNumberFormat="1" applyFont="1" applyBorder="1"/>
    <xf numFmtId="0" fontId="4" fillId="4" borderId="1" xfId="0" applyFont="1" applyFill="1" applyBorder="1"/>
    <xf numFmtId="4" fontId="6" fillId="4" borderId="1" xfId="0" applyNumberFormat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0" fillId="0" borderId="0" xfId="0" applyNumberFormat="1"/>
    <xf numFmtId="0" fontId="7" fillId="0" borderId="0" xfId="0" applyFont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view="pageBreakPreview" topLeftCell="A30" zoomScaleNormal="100" zoomScaleSheetLayoutView="100" workbookViewId="0">
      <selection activeCell="H4" sqref="H4"/>
    </sheetView>
  </sheetViews>
  <sheetFormatPr defaultRowHeight="15" x14ac:dyDescent="0.25"/>
  <cols>
    <col min="1" max="1" width="8.140625" customWidth="1"/>
    <col min="2" max="2" width="20.28515625" style="35" customWidth="1"/>
    <col min="3" max="3" width="37.5703125" customWidth="1"/>
    <col min="4" max="4" width="12.85546875" customWidth="1"/>
    <col min="5" max="5" width="12.7109375" customWidth="1"/>
    <col min="6" max="6" width="13.7109375" customWidth="1"/>
    <col min="7" max="7" width="15.42578125" customWidth="1"/>
  </cols>
  <sheetData>
    <row r="1" spans="1:7" x14ac:dyDescent="0.25">
      <c r="D1" s="39" t="s">
        <v>68</v>
      </c>
      <c r="E1" s="39"/>
      <c r="F1" s="39"/>
    </row>
    <row r="2" spans="1:7" ht="65.25" customHeight="1" x14ac:dyDescent="0.25">
      <c r="A2" s="46" t="s">
        <v>67</v>
      </c>
      <c r="B2" s="46"/>
      <c r="C2" s="46"/>
      <c r="D2" s="46"/>
      <c r="E2" s="46"/>
      <c r="F2" s="46"/>
    </row>
    <row r="3" spans="1:7" x14ac:dyDescent="0.25">
      <c r="A3" s="47" t="s">
        <v>0</v>
      </c>
      <c r="B3" s="49" t="s">
        <v>1</v>
      </c>
      <c r="C3" s="51" t="s">
        <v>2</v>
      </c>
      <c r="D3" s="37">
        <v>2026</v>
      </c>
      <c r="E3" s="36">
        <v>2027</v>
      </c>
      <c r="F3" s="36">
        <v>2028</v>
      </c>
    </row>
    <row r="4" spans="1:7" ht="40.5" customHeight="1" x14ac:dyDescent="0.25">
      <c r="A4" s="48"/>
      <c r="B4" s="50"/>
      <c r="C4" s="52"/>
      <c r="D4" s="2" t="s">
        <v>3</v>
      </c>
      <c r="E4" s="2" t="s">
        <v>3</v>
      </c>
      <c r="F4" s="2" t="s">
        <v>3</v>
      </c>
    </row>
    <row r="5" spans="1:7" ht="26.25" x14ac:dyDescent="0.25">
      <c r="A5" s="43">
        <v>1</v>
      </c>
      <c r="B5" s="40" t="s">
        <v>4</v>
      </c>
      <c r="C5" s="4" t="s">
        <v>7</v>
      </c>
      <c r="D5" s="3">
        <v>184400</v>
      </c>
      <c r="E5" s="8">
        <v>0</v>
      </c>
      <c r="F5" s="8">
        <v>0</v>
      </c>
    </row>
    <row r="6" spans="1:7" x14ac:dyDescent="0.25">
      <c r="A6" s="44"/>
      <c r="B6" s="41"/>
      <c r="C6" s="4" t="s">
        <v>5</v>
      </c>
      <c r="D6" s="3">
        <v>46242</v>
      </c>
      <c r="E6" s="8">
        <v>0</v>
      </c>
      <c r="F6" s="8">
        <v>0</v>
      </c>
    </row>
    <row r="7" spans="1:7" x14ac:dyDescent="0.25">
      <c r="A7" s="44"/>
      <c r="B7" s="41"/>
      <c r="C7" s="4" t="s">
        <v>6</v>
      </c>
      <c r="D7" s="3">
        <v>0</v>
      </c>
      <c r="E7" s="3">
        <v>57150</v>
      </c>
      <c r="F7" s="3">
        <v>0</v>
      </c>
    </row>
    <row r="8" spans="1:7" s="25" customFormat="1" x14ac:dyDescent="0.25">
      <c r="A8" s="44"/>
      <c r="B8" s="41"/>
      <c r="C8" s="16" t="s">
        <v>54</v>
      </c>
      <c r="D8" s="24">
        <f>SUM(D5:D7)</f>
        <v>230642</v>
      </c>
      <c r="E8" s="24">
        <f>SUM(E5:E7)</f>
        <v>57150</v>
      </c>
      <c r="F8" s="24">
        <f t="shared" ref="F8" si="0">SUM(F5:F7)</f>
        <v>0</v>
      </c>
    </row>
    <row r="9" spans="1:7" s="7" customFormat="1" x14ac:dyDescent="0.25">
      <c r="A9" s="45"/>
      <c r="B9" s="42"/>
      <c r="C9" s="13" t="s">
        <v>55</v>
      </c>
      <c r="D9" s="21">
        <f t="shared" ref="D9:F9" si="1">ROUND((D8/1000),0)</f>
        <v>231</v>
      </c>
      <c r="E9" s="21">
        <f t="shared" si="1"/>
        <v>57</v>
      </c>
      <c r="F9" s="21">
        <f t="shared" si="1"/>
        <v>0</v>
      </c>
    </row>
    <row r="10" spans="1:7" ht="19.5" customHeight="1" x14ac:dyDescent="0.25">
      <c r="A10" s="43">
        <v>2</v>
      </c>
      <c r="B10" s="40" t="s">
        <v>8</v>
      </c>
      <c r="C10" s="4" t="s">
        <v>5</v>
      </c>
      <c r="D10" s="8">
        <v>49999</v>
      </c>
      <c r="E10" s="8">
        <v>49999</v>
      </c>
      <c r="F10" s="8">
        <v>49999</v>
      </c>
    </row>
    <row r="11" spans="1:7" x14ac:dyDescent="0.25">
      <c r="A11" s="44"/>
      <c r="B11" s="41"/>
      <c r="C11" s="4" t="s">
        <v>9</v>
      </c>
      <c r="D11" s="8">
        <f>16490*2</f>
        <v>32980</v>
      </c>
      <c r="E11" s="8">
        <f>16490*2</f>
        <v>32980</v>
      </c>
      <c r="F11" s="8">
        <v>16490</v>
      </c>
      <c r="G11" s="38"/>
    </row>
    <row r="12" spans="1:7" x14ac:dyDescent="0.25">
      <c r="A12" s="44"/>
      <c r="B12" s="41"/>
      <c r="C12" s="4" t="s">
        <v>10</v>
      </c>
      <c r="D12" s="8">
        <f>8599*2</f>
        <v>17198</v>
      </c>
      <c r="E12" s="8">
        <v>8599</v>
      </c>
      <c r="F12" s="8">
        <v>0</v>
      </c>
      <c r="G12" s="38"/>
    </row>
    <row r="13" spans="1:7" x14ac:dyDescent="0.25">
      <c r="A13" s="44"/>
      <c r="B13" s="41"/>
      <c r="C13" s="4" t="s">
        <v>11</v>
      </c>
      <c r="D13" s="8">
        <v>12799</v>
      </c>
      <c r="E13" s="8">
        <v>12799</v>
      </c>
      <c r="F13" s="8">
        <v>0</v>
      </c>
    </row>
    <row r="14" spans="1:7" ht="28.5" customHeight="1" x14ac:dyDescent="0.25">
      <c r="A14" s="44"/>
      <c r="B14" s="41"/>
      <c r="C14" s="4" t="s">
        <v>12</v>
      </c>
      <c r="D14" s="8">
        <v>670000</v>
      </c>
      <c r="E14" s="8">
        <v>0</v>
      </c>
      <c r="F14" s="8">
        <v>0</v>
      </c>
    </row>
    <row r="15" spans="1:7" s="25" customFormat="1" x14ac:dyDescent="0.25">
      <c r="A15" s="44"/>
      <c r="B15" s="41"/>
      <c r="C15" s="16" t="s">
        <v>13</v>
      </c>
      <c r="D15" s="15">
        <f t="shared" ref="D15:F15" si="2">SUM(D10:D14)</f>
        <v>782976</v>
      </c>
      <c r="E15" s="15">
        <f>SUM(E10:E14)</f>
        <v>104377</v>
      </c>
      <c r="F15" s="15">
        <f t="shared" si="2"/>
        <v>66489</v>
      </c>
    </row>
    <row r="16" spans="1:7" s="7" customFormat="1" x14ac:dyDescent="0.25">
      <c r="A16" s="45"/>
      <c r="B16" s="42"/>
      <c r="C16" s="13" t="s">
        <v>55</v>
      </c>
      <c r="D16" s="14">
        <f t="shared" ref="D16:F16" si="3">ROUND((D15/1000),0)</f>
        <v>783</v>
      </c>
      <c r="E16" s="14">
        <f t="shared" si="3"/>
        <v>104</v>
      </c>
      <c r="F16" s="14">
        <f t="shared" si="3"/>
        <v>66</v>
      </c>
    </row>
    <row r="17" spans="1:6" x14ac:dyDescent="0.25">
      <c r="A17" s="43">
        <v>3</v>
      </c>
      <c r="B17" s="40" t="s">
        <v>14</v>
      </c>
      <c r="C17" s="4" t="s">
        <v>52</v>
      </c>
      <c r="D17" s="8">
        <v>1300000</v>
      </c>
      <c r="E17" s="8">
        <v>0</v>
      </c>
      <c r="F17" s="8">
        <v>0</v>
      </c>
    </row>
    <row r="18" spans="1:6" s="25" customFormat="1" x14ac:dyDescent="0.25">
      <c r="A18" s="44"/>
      <c r="B18" s="41"/>
      <c r="C18" s="16" t="s">
        <v>13</v>
      </c>
      <c r="D18" s="15">
        <f>D17</f>
        <v>1300000</v>
      </c>
      <c r="E18" s="15">
        <v>0</v>
      </c>
      <c r="F18" s="15">
        <v>0</v>
      </c>
    </row>
    <row r="19" spans="1:6" s="7" customFormat="1" x14ac:dyDescent="0.25">
      <c r="A19" s="45"/>
      <c r="B19" s="42"/>
      <c r="C19" s="13" t="s">
        <v>55</v>
      </c>
      <c r="D19" s="14">
        <f t="shared" ref="D19:F19" si="4">D18/1000</f>
        <v>1300</v>
      </c>
      <c r="E19" s="14">
        <f t="shared" si="4"/>
        <v>0</v>
      </c>
      <c r="F19" s="14">
        <f t="shared" si="4"/>
        <v>0</v>
      </c>
    </row>
    <row r="20" spans="1:6" s="7" customFormat="1" x14ac:dyDescent="0.25">
      <c r="A20" s="43">
        <v>4</v>
      </c>
      <c r="B20" s="40" t="s">
        <v>15</v>
      </c>
      <c r="C20" s="4" t="s">
        <v>46</v>
      </c>
      <c r="D20" s="8">
        <v>4030460</v>
      </c>
      <c r="E20" s="8">
        <v>0</v>
      </c>
      <c r="F20" s="8">
        <v>0</v>
      </c>
    </row>
    <row r="21" spans="1:6" ht="15" hidden="1" customHeight="1" x14ac:dyDescent="0.25">
      <c r="A21" s="44"/>
      <c r="B21" s="41"/>
      <c r="C21" s="4" t="s">
        <v>16</v>
      </c>
      <c r="D21" s="8" t="e">
        <f>#REF!*#REF!</f>
        <v>#REF!</v>
      </c>
      <c r="E21" s="8">
        <v>0</v>
      </c>
      <c r="F21" s="8">
        <v>0</v>
      </c>
    </row>
    <row r="22" spans="1:6" ht="15" hidden="1" customHeight="1" x14ac:dyDescent="0.25">
      <c r="A22" s="44"/>
      <c r="B22" s="41"/>
      <c r="C22" s="4" t="s">
        <v>16</v>
      </c>
      <c r="D22" s="8" t="e">
        <f>#REF!*#REF!</f>
        <v>#REF!</v>
      </c>
      <c r="E22" s="8">
        <v>0</v>
      </c>
      <c r="F22" s="8">
        <v>0</v>
      </c>
    </row>
    <row r="23" spans="1:6" ht="15" hidden="1" customHeight="1" x14ac:dyDescent="0.25">
      <c r="A23" s="44"/>
      <c r="B23" s="41"/>
      <c r="C23" s="4" t="s">
        <v>17</v>
      </c>
      <c r="D23" s="8" t="e">
        <f>#REF!*#REF!</f>
        <v>#REF!</v>
      </c>
      <c r="E23" s="8">
        <v>0</v>
      </c>
      <c r="F23" s="8">
        <v>0</v>
      </c>
    </row>
    <row r="24" spans="1:6" ht="15" hidden="1" customHeight="1" x14ac:dyDescent="0.25">
      <c r="A24" s="44"/>
      <c r="B24" s="41"/>
      <c r="C24" s="4" t="s">
        <v>11</v>
      </c>
      <c r="D24" s="8">
        <v>0</v>
      </c>
      <c r="E24" s="8">
        <v>0</v>
      </c>
      <c r="F24" s="8">
        <v>0</v>
      </c>
    </row>
    <row r="25" spans="1:6" ht="15" hidden="1" customHeight="1" x14ac:dyDescent="0.25">
      <c r="A25" s="44"/>
      <c r="B25" s="41"/>
      <c r="C25" s="4" t="s">
        <v>5</v>
      </c>
      <c r="D25" s="8">
        <v>0</v>
      </c>
      <c r="E25" s="8">
        <v>0</v>
      </c>
      <c r="F25" s="8">
        <v>0</v>
      </c>
    </row>
    <row r="26" spans="1:6" ht="15" hidden="1" customHeight="1" x14ac:dyDescent="0.25">
      <c r="A26" s="44"/>
      <c r="B26" s="41"/>
      <c r="C26" s="4" t="s">
        <v>44</v>
      </c>
      <c r="D26" s="8">
        <v>0</v>
      </c>
      <c r="E26" s="8">
        <v>0</v>
      </c>
      <c r="F26" s="8">
        <v>0</v>
      </c>
    </row>
    <row r="27" spans="1:6" ht="26.25" hidden="1" customHeight="1" x14ac:dyDescent="0.25">
      <c r="A27" s="44"/>
      <c r="B27" s="41"/>
      <c r="C27" s="4" t="s">
        <v>45</v>
      </c>
      <c r="D27" s="8">
        <v>0</v>
      </c>
      <c r="E27" s="8">
        <v>0</v>
      </c>
      <c r="F27" s="8">
        <v>0</v>
      </c>
    </row>
    <row r="28" spans="1:6" s="25" customFormat="1" x14ac:dyDescent="0.25">
      <c r="A28" s="44"/>
      <c r="B28" s="41"/>
      <c r="C28" s="16" t="s">
        <v>13</v>
      </c>
      <c r="D28" s="15">
        <f>D20</f>
        <v>4030460</v>
      </c>
      <c r="E28" s="15">
        <f t="shared" ref="E28:F28" si="5">SUM(E21:E23)</f>
        <v>0</v>
      </c>
      <c r="F28" s="15">
        <f t="shared" si="5"/>
        <v>0</v>
      </c>
    </row>
    <row r="29" spans="1:6" s="7" customFormat="1" x14ac:dyDescent="0.25">
      <c r="A29" s="45"/>
      <c r="B29" s="42"/>
      <c r="C29" s="13" t="s">
        <v>55</v>
      </c>
      <c r="D29" s="14">
        <f t="shared" ref="D29:F29" si="6">ROUND((D28/1000),0)</f>
        <v>4030</v>
      </c>
      <c r="E29" s="14">
        <f t="shared" si="6"/>
        <v>0</v>
      </c>
      <c r="F29" s="14">
        <f t="shared" si="6"/>
        <v>0</v>
      </c>
    </row>
    <row r="30" spans="1:6" ht="16.5" customHeight="1" x14ac:dyDescent="0.25">
      <c r="A30" s="43">
        <v>5</v>
      </c>
      <c r="B30" s="40" t="s">
        <v>18</v>
      </c>
      <c r="C30" s="4" t="s">
        <v>40</v>
      </c>
      <c r="D30" s="8">
        <f>1383020+490000+1470000</f>
        <v>3343020</v>
      </c>
      <c r="E30" s="8">
        <v>1470000</v>
      </c>
      <c r="F30" s="8">
        <v>1470000</v>
      </c>
    </row>
    <row r="31" spans="1:6" ht="14.25" hidden="1" customHeight="1" x14ac:dyDescent="0.25">
      <c r="A31" s="44"/>
      <c r="B31" s="41"/>
      <c r="C31" s="4" t="s">
        <v>30</v>
      </c>
      <c r="D31" s="8">
        <v>0</v>
      </c>
      <c r="E31" s="8">
        <v>0</v>
      </c>
      <c r="F31" s="8">
        <v>0</v>
      </c>
    </row>
    <row r="32" spans="1:6" ht="13.5" hidden="1" customHeight="1" x14ac:dyDescent="0.25">
      <c r="A32" s="44"/>
      <c r="B32" s="41"/>
      <c r="C32" s="4" t="s">
        <v>17</v>
      </c>
      <c r="D32" s="8" t="e">
        <f>#REF!*#REF!</f>
        <v>#REF!</v>
      </c>
      <c r="E32" s="8" t="e">
        <f>#REF!*#REF!</f>
        <v>#REF!</v>
      </c>
      <c r="F32" s="8" t="e">
        <f>#REF!*#REF!</f>
        <v>#REF!</v>
      </c>
    </row>
    <row r="33" spans="1:7" ht="13.5" hidden="1" customHeight="1" x14ac:dyDescent="0.25">
      <c r="A33" s="44"/>
      <c r="B33" s="41"/>
      <c r="C33" s="4" t="s">
        <v>33</v>
      </c>
      <c r="D33" s="8">
        <v>0</v>
      </c>
      <c r="E33" s="8">
        <v>0</v>
      </c>
      <c r="F33" s="8">
        <v>0</v>
      </c>
    </row>
    <row r="34" spans="1:7" ht="15" hidden="1" customHeight="1" x14ac:dyDescent="0.25">
      <c r="A34" s="44"/>
      <c r="B34" s="41"/>
      <c r="C34" s="4" t="s">
        <v>39</v>
      </c>
      <c r="D34" s="9">
        <v>0</v>
      </c>
      <c r="E34" s="9">
        <v>0</v>
      </c>
      <c r="F34" s="9">
        <v>0</v>
      </c>
    </row>
    <row r="35" spans="1:7" ht="17.25" customHeight="1" x14ac:dyDescent="0.25">
      <c r="A35" s="44"/>
      <c r="B35" s="41"/>
      <c r="C35" s="4" t="s">
        <v>19</v>
      </c>
      <c r="D35" s="8">
        <f>277456+202056+136056</f>
        <v>615568</v>
      </c>
      <c r="E35" s="8">
        <v>90704</v>
      </c>
      <c r="F35" s="8">
        <v>90704</v>
      </c>
    </row>
    <row r="36" spans="1:7" x14ac:dyDescent="0.25">
      <c r="A36" s="44"/>
      <c r="B36" s="41"/>
      <c r="C36" s="4" t="s">
        <v>20</v>
      </c>
      <c r="D36" s="8">
        <v>337393</v>
      </c>
      <c r="E36" s="8">
        <v>0</v>
      </c>
      <c r="F36" s="8">
        <v>0</v>
      </c>
    </row>
    <row r="37" spans="1:7" s="25" customFormat="1" x14ac:dyDescent="0.25">
      <c r="A37" s="44"/>
      <c r="B37" s="41"/>
      <c r="C37" s="16" t="s">
        <v>13</v>
      </c>
      <c r="D37" s="15">
        <f t="shared" ref="D37:F37" si="7">SUM(D30,D35,D36)</f>
        <v>4295981</v>
      </c>
      <c r="E37" s="15">
        <f t="shared" si="7"/>
        <v>1560704</v>
      </c>
      <c r="F37" s="15">
        <f t="shared" si="7"/>
        <v>1560704</v>
      </c>
      <c r="G37" s="26"/>
    </row>
    <row r="38" spans="1:7" s="7" customFormat="1" x14ac:dyDescent="0.25">
      <c r="A38" s="45"/>
      <c r="B38" s="42"/>
      <c r="C38" s="13" t="s">
        <v>55</v>
      </c>
      <c r="D38" s="14">
        <f t="shared" ref="D38:F38" si="8">ROUND((D37/1000),0)</f>
        <v>4296</v>
      </c>
      <c r="E38" s="14">
        <f t="shared" si="8"/>
        <v>1561</v>
      </c>
      <c r="F38" s="14">
        <f t="shared" si="8"/>
        <v>1561</v>
      </c>
      <c r="G38" s="11"/>
    </row>
    <row r="39" spans="1:7" x14ac:dyDescent="0.25">
      <c r="A39" s="43">
        <v>6</v>
      </c>
      <c r="B39" s="40" t="s">
        <v>21</v>
      </c>
      <c r="C39" s="4" t="s">
        <v>46</v>
      </c>
      <c r="D39" s="8">
        <v>1350000</v>
      </c>
      <c r="E39" s="8">
        <v>750000</v>
      </c>
      <c r="F39" s="8">
        <v>750000</v>
      </c>
    </row>
    <row r="40" spans="1:7" ht="15" hidden="1" customHeight="1" x14ac:dyDescent="0.25">
      <c r="A40" s="44"/>
      <c r="B40" s="41"/>
      <c r="C40" s="3" t="s">
        <v>22</v>
      </c>
      <c r="D40" s="8" t="e">
        <f>#REF!*#REF!</f>
        <v>#REF!</v>
      </c>
      <c r="E40" s="8">
        <v>0</v>
      </c>
      <c r="F40" s="8">
        <v>0</v>
      </c>
    </row>
    <row r="41" spans="1:7" ht="15" hidden="1" customHeight="1" x14ac:dyDescent="0.25">
      <c r="A41" s="44"/>
      <c r="B41" s="41"/>
      <c r="C41" s="3" t="s">
        <v>23</v>
      </c>
      <c r="D41" s="8">
        <v>0</v>
      </c>
      <c r="E41" s="8">
        <v>0</v>
      </c>
      <c r="F41" s="8">
        <v>0</v>
      </c>
    </row>
    <row r="42" spans="1:7" ht="15" hidden="1" customHeight="1" x14ac:dyDescent="0.25">
      <c r="A42" s="44"/>
      <c r="B42" s="41"/>
      <c r="C42" s="3" t="s">
        <v>24</v>
      </c>
      <c r="D42" s="8" t="e">
        <f>#REF!*#REF!</f>
        <v>#REF!</v>
      </c>
      <c r="E42" s="8">
        <v>0</v>
      </c>
      <c r="F42" s="8">
        <v>0</v>
      </c>
    </row>
    <row r="43" spans="1:7" s="25" customFormat="1" x14ac:dyDescent="0.25">
      <c r="A43" s="44"/>
      <c r="B43" s="41"/>
      <c r="C43" s="24" t="s">
        <v>13</v>
      </c>
      <c r="D43" s="15">
        <f t="shared" ref="D43:F43" si="9">D39</f>
        <v>1350000</v>
      </c>
      <c r="E43" s="15">
        <f t="shared" si="9"/>
        <v>750000</v>
      </c>
      <c r="F43" s="15">
        <f t="shared" si="9"/>
        <v>750000</v>
      </c>
    </row>
    <row r="44" spans="1:7" s="7" customFormat="1" x14ac:dyDescent="0.25">
      <c r="A44" s="45"/>
      <c r="B44" s="42"/>
      <c r="C44" s="13" t="s">
        <v>55</v>
      </c>
      <c r="D44" s="14">
        <f t="shared" ref="D44:F44" si="10">D43/1000</f>
        <v>1350</v>
      </c>
      <c r="E44" s="14">
        <f t="shared" si="10"/>
        <v>750</v>
      </c>
      <c r="F44" s="14">
        <f t="shared" si="10"/>
        <v>750</v>
      </c>
    </row>
    <row r="45" spans="1:7" x14ac:dyDescent="0.25">
      <c r="A45" s="43">
        <v>7</v>
      </c>
      <c r="B45" s="40" t="s">
        <v>25</v>
      </c>
      <c r="C45" s="3" t="s">
        <v>49</v>
      </c>
      <c r="D45" s="8">
        <f>144215+144215+144215</f>
        <v>432645</v>
      </c>
      <c r="E45" s="8">
        <v>99740</v>
      </c>
      <c r="F45" s="8">
        <v>99740</v>
      </c>
    </row>
    <row r="46" spans="1:7" x14ac:dyDescent="0.25">
      <c r="A46" s="44"/>
      <c r="B46" s="41"/>
      <c r="C46" s="3" t="s">
        <v>26</v>
      </c>
      <c r="D46" s="8">
        <v>14995</v>
      </c>
      <c r="E46" s="8">
        <v>14995</v>
      </c>
      <c r="F46" s="8">
        <v>0</v>
      </c>
    </row>
    <row r="47" spans="1:7" ht="26.25" x14ac:dyDescent="0.25">
      <c r="A47" s="44"/>
      <c r="B47" s="41"/>
      <c r="C47" s="10" t="s">
        <v>27</v>
      </c>
      <c r="D47" s="8">
        <v>68350</v>
      </c>
      <c r="E47" s="8">
        <v>0</v>
      </c>
      <c r="F47" s="8">
        <v>0</v>
      </c>
    </row>
    <row r="48" spans="1:7" x14ac:dyDescent="0.25">
      <c r="A48" s="44"/>
      <c r="B48" s="41"/>
      <c r="C48" s="3" t="s">
        <v>50</v>
      </c>
      <c r="D48" s="8">
        <v>15390</v>
      </c>
      <c r="E48" s="8">
        <v>6990</v>
      </c>
      <c r="F48" s="8">
        <v>15390</v>
      </c>
    </row>
    <row r="49" spans="1:7" x14ac:dyDescent="0.25">
      <c r="A49" s="44"/>
      <c r="B49" s="41"/>
      <c r="C49" s="4" t="s">
        <v>51</v>
      </c>
      <c r="D49" s="8">
        <v>49900</v>
      </c>
      <c r="E49" s="8">
        <v>0</v>
      </c>
      <c r="F49" s="8">
        <v>0</v>
      </c>
    </row>
    <row r="50" spans="1:7" x14ac:dyDescent="0.25">
      <c r="A50" s="44"/>
      <c r="B50" s="41"/>
      <c r="C50" s="3" t="s">
        <v>28</v>
      </c>
      <c r="D50" s="8">
        <v>10790</v>
      </c>
      <c r="E50" s="8">
        <v>0</v>
      </c>
      <c r="F50" s="8">
        <v>0</v>
      </c>
    </row>
    <row r="51" spans="1:7" x14ac:dyDescent="0.25">
      <c r="A51" s="44"/>
      <c r="B51" s="41"/>
      <c r="C51" s="4" t="s">
        <v>29</v>
      </c>
      <c r="D51" s="8">
        <f>69000+22500+69000</f>
        <v>160500</v>
      </c>
      <c r="E51" s="8">
        <v>69000</v>
      </c>
      <c r="F51" s="8">
        <v>69000</v>
      </c>
    </row>
    <row r="52" spans="1:7" x14ac:dyDescent="0.25">
      <c r="A52" s="44"/>
      <c r="B52" s="41"/>
      <c r="C52" s="4" t="s">
        <v>41</v>
      </c>
      <c r="D52" s="8">
        <v>640880</v>
      </c>
      <c r="E52" s="8">
        <v>0</v>
      </c>
      <c r="F52" s="8">
        <v>0</v>
      </c>
    </row>
    <row r="53" spans="1:7" x14ac:dyDescent="0.25">
      <c r="A53" s="44"/>
      <c r="B53" s="41"/>
      <c r="C53" s="4" t="s">
        <v>42</v>
      </c>
      <c r="D53" s="8">
        <v>2104200</v>
      </c>
      <c r="E53" s="8">
        <v>631260</v>
      </c>
      <c r="F53" s="8">
        <v>0</v>
      </c>
    </row>
    <row r="54" spans="1:7" ht="26.25" x14ac:dyDescent="0.25">
      <c r="A54" s="44"/>
      <c r="B54" s="41"/>
      <c r="C54" s="4" t="s">
        <v>43</v>
      </c>
      <c r="D54" s="8">
        <v>586910</v>
      </c>
      <c r="E54" s="8">
        <v>0</v>
      </c>
      <c r="F54" s="8">
        <v>0</v>
      </c>
    </row>
    <row r="55" spans="1:7" s="25" customFormat="1" x14ac:dyDescent="0.25">
      <c r="A55" s="44"/>
      <c r="B55" s="41"/>
      <c r="C55" s="24" t="s">
        <v>13</v>
      </c>
      <c r="D55" s="15">
        <f>SUM(D45:D54)</f>
        <v>4084560</v>
      </c>
      <c r="E55" s="15">
        <f>SUM(E45:E54)</f>
        <v>821985</v>
      </c>
      <c r="F55" s="15">
        <f>SUM(F45:F54)</f>
        <v>184130</v>
      </c>
    </row>
    <row r="56" spans="1:7" s="7" customFormat="1" x14ac:dyDescent="0.25">
      <c r="A56" s="45"/>
      <c r="B56" s="42"/>
      <c r="C56" s="13" t="s">
        <v>55</v>
      </c>
      <c r="D56" s="14">
        <f t="shared" ref="D56:F56" si="11">ROUND((D55/1000),0)</f>
        <v>4085</v>
      </c>
      <c r="E56" s="14">
        <f t="shared" si="11"/>
        <v>822</v>
      </c>
      <c r="F56" s="14">
        <f t="shared" si="11"/>
        <v>184</v>
      </c>
      <c r="G56" s="11"/>
    </row>
    <row r="57" spans="1:7" s="7" customFormat="1" x14ac:dyDescent="0.25">
      <c r="A57" s="43">
        <v>8</v>
      </c>
      <c r="B57" s="40" t="s">
        <v>47</v>
      </c>
      <c r="C57" s="18" t="s">
        <v>48</v>
      </c>
      <c r="D57" s="17">
        <v>1000000</v>
      </c>
      <c r="E57" s="17">
        <v>500000</v>
      </c>
      <c r="F57" s="17">
        <v>500000</v>
      </c>
    </row>
    <row r="58" spans="1:7" s="25" customFormat="1" x14ac:dyDescent="0.25">
      <c r="A58" s="44"/>
      <c r="B58" s="41"/>
      <c r="C58" s="16" t="s">
        <v>13</v>
      </c>
      <c r="D58" s="15">
        <f t="shared" ref="D58:F58" si="12">D57</f>
        <v>1000000</v>
      </c>
      <c r="E58" s="15">
        <f t="shared" si="12"/>
        <v>500000</v>
      </c>
      <c r="F58" s="15">
        <f t="shared" si="12"/>
        <v>500000</v>
      </c>
    </row>
    <row r="59" spans="1:7" s="7" customFormat="1" x14ac:dyDescent="0.25">
      <c r="A59" s="45"/>
      <c r="B59" s="42"/>
      <c r="C59" s="13" t="s">
        <v>55</v>
      </c>
      <c r="D59" s="14">
        <f t="shared" ref="D59:F59" si="13">D58/1000</f>
        <v>1000</v>
      </c>
      <c r="E59" s="14">
        <f t="shared" si="13"/>
        <v>500</v>
      </c>
      <c r="F59" s="14">
        <f t="shared" si="13"/>
        <v>500</v>
      </c>
    </row>
    <row r="60" spans="1:7" s="7" customFormat="1" ht="26.25" hidden="1" x14ac:dyDescent="0.25">
      <c r="A60" s="12"/>
      <c r="B60" s="33"/>
      <c r="C60" s="6" t="s">
        <v>53</v>
      </c>
      <c r="D60" s="9">
        <f t="shared" ref="D60:F60" si="14">D8+D15+D18+D28+D37+D43+D55+D58</f>
        <v>17074619</v>
      </c>
      <c r="E60" s="9">
        <f t="shared" si="14"/>
        <v>3794216</v>
      </c>
      <c r="F60" s="9">
        <f t="shared" si="14"/>
        <v>3061323</v>
      </c>
    </row>
    <row r="61" spans="1:7" s="7" customFormat="1" ht="26.25" hidden="1" x14ac:dyDescent="0.25">
      <c r="A61" s="12"/>
      <c r="B61" s="33"/>
      <c r="C61" s="6" t="s">
        <v>56</v>
      </c>
      <c r="D61" s="9">
        <f t="shared" ref="D61:F61" si="15">D9+D16+D19+D29+D38+D44+D56+D59</f>
        <v>17075</v>
      </c>
      <c r="E61" s="9">
        <f t="shared" si="15"/>
        <v>3794</v>
      </c>
      <c r="F61" s="9">
        <f t="shared" si="15"/>
        <v>3061</v>
      </c>
    </row>
    <row r="62" spans="1:7" s="7" customFormat="1" x14ac:dyDescent="0.25">
      <c r="A62" s="43">
        <v>9</v>
      </c>
      <c r="B62" s="40" t="s">
        <v>57</v>
      </c>
      <c r="C62" s="4" t="s">
        <v>19</v>
      </c>
      <c r="D62" s="8">
        <v>3125000</v>
      </c>
      <c r="E62" s="8">
        <v>700000</v>
      </c>
      <c r="F62" s="8">
        <v>0</v>
      </c>
    </row>
    <row r="63" spans="1:7" s="25" customFormat="1" x14ac:dyDescent="0.25">
      <c r="A63" s="44"/>
      <c r="B63" s="41"/>
      <c r="C63" s="16" t="s">
        <v>13</v>
      </c>
      <c r="D63" s="15">
        <f t="shared" ref="D63:F63" si="16">D62</f>
        <v>3125000</v>
      </c>
      <c r="E63" s="15">
        <f t="shared" si="16"/>
        <v>700000</v>
      </c>
      <c r="F63" s="15">
        <f t="shared" si="16"/>
        <v>0</v>
      </c>
    </row>
    <row r="64" spans="1:7" s="7" customFormat="1" x14ac:dyDescent="0.25">
      <c r="A64" s="45"/>
      <c r="B64" s="42"/>
      <c r="C64" s="13" t="s">
        <v>55</v>
      </c>
      <c r="D64" s="14">
        <f t="shared" ref="D64" si="17">D63/1000</f>
        <v>3125</v>
      </c>
      <c r="E64" s="14">
        <f t="shared" ref="E64" si="18">E63/1000</f>
        <v>700</v>
      </c>
      <c r="F64" s="14">
        <f t="shared" ref="F64" si="19">F63/1000</f>
        <v>0</v>
      </c>
    </row>
    <row r="65" spans="1:6" s="7" customFormat="1" ht="18" customHeight="1" x14ac:dyDescent="0.25">
      <c r="A65" s="43">
        <v>10</v>
      </c>
      <c r="B65" s="40" t="s">
        <v>58</v>
      </c>
      <c r="C65" s="4" t="s">
        <v>19</v>
      </c>
      <c r="D65" s="8">
        <v>582775</v>
      </c>
      <c r="E65" s="8">
        <v>582775</v>
      </c>
      <c r="F65" s="8">
        <v>0</v>
      </c>
    </row>
    <row r="66" spans="1:6" s="7" customFormat="1" ht="14.25" customHeight="1" x14ac:dyDescent="0.25">
      <c r="A66" s="44"/>
      <c r="B66" s="41"/>
      <c r="C66" s="4" t="s">
        <v>60</v>
      </c>
      <c r="D66" s="8">
        <v>193500</v>
      </c>
      <c r="E66" s="8">
        <v>69000</v>
      </c>
      <c r="F66" s="8">
        <v>0</v>
      </c>
    </row>
    <row r="67" spans="1:6" s="7" customFormat="1" ht="26.25" x14ac:dyDescent="0.25">
      <c r="A67" s="44"/>
      <c r="B67" s="41"/>
      <c r="C67" s="4" t="s">
        <v>59</v>
      </c>
      <c r="D67" s="8">
        <v>246840</v>
      </c>
      <c r="E67" s="8">
        <v>0</v>
      </c>
      <c r="F67" s="8">
        <v>0</v>
      </c>
    </row>
    <row r="68" spans="1:6" s="25" customFormat="1" x14ac:dyDescent="0.25">
      <c r="A68" s="44"/>
      <c r="B68" s="41"/>
      <c r="C68" s="16" t="s">
        <v>13</v>
      </c>
      <c r="D68" s="15">
        <f t="shared" ref="D68:F68" si="20">D65+D66+D67</f>
        <v>1023115</v>
      </c>
      <c r="E68" s="15">
        <f t="shared" si="20"/>
        <v>651775</v>
      </c>
      <c r="F68" s="15">
        <f t="shared" si="20"/>
        <v>0</v>
      </c>
    </row>
    <row r="69" spans="1:6" s="7" customFormat="1" x14ac:dyDescent="0.25">
      <c r="A69" s="45"/>
      <c r="B69" s="42"/>
      <c r="C69" s="13" t="s">
        <v>55</v>
      </c>
      <c r="D69" s="14">
        <f t="shared" ref="D69" si="21">ROUND((D68/1000),0)</f>
        <v>1023</v>
      </c>
      <c r="E69" s="14">
        <f t="shared" ref="E69" si="22">ROUND((E68/1000),0)</f>
        <v>652</v>
      </c>
      <c r="F69" s="14">
        <f t="shared" ref="F69" si="23">ROUND((F68/1000),0)</f>
        <v>0</v>
      </c>
    </row>
    <row r="70" spans="1:6" s="7" customFormat="1" ht="26.25" x14ac:dyDescent="0.25">
      <c r="A70" s="12">
        <v>11</v>
      </c>
      <c r="B70" s="33" t="s">
        <v>61</v>
      </c>
      <c r="C70" s="18" t="s">
        <v>62</v>
      </c>
      <c r="D70" s="17">
        <v>103300</v>
      </c>
      <c r="E70" s="17">
        <v>511000</v>
      </c>
      <c r="F70" s="8">
        <v>0</v>
      </c>
    </row>
    <row r="71" spans="1:6" s="25" customFormat="1" x14ac:dyDescent="0.25">
      <c r="A71" s="22"/>
      <c r="B71" s="33"/>
      <c r="C71" s="16" t="s">
        <v>13</v>
      </c>
      <c r="D71" s="15">
        <f t="shared" ref="D71:F71" si="24">D70</f>
        <v>103300</v>
      </c>
      <c r="E71" s="15">
        <f t="shared" si="24"/>
        <v>511000</v>
      </c>
      <c r="F71" s="15">
        <f t="shared" si="24"/>
        <v>0</v>
      </c>
    </row>
    <row r="72" spans="1:6" s="7" customFormat="1" x14ac:dyDescent="0.25">
      <c r="A72" s="12"/>
      <c r="B72" s="33"/>
      <c r="C72" s="13" t="s">
        <v>55</v>
      </c>
      <c r="D72" s="14">
        <f t="shared" ref="D72" si="25">ROUND((D71/1000),0)</f>
        <v>103</v>
      </c>
      <c r="E72" s="14">
        <f t="shared" ref="E72" si="26">ROUND((E71/1000),0)</f>
        <v>511</v>
      </c>
      <c r="F72" s="14">
        <f t="shared" ref="F72" si="27">ROUND((F71/1000),0)</f>
        <v>0</v>
      </c>
    </row>
    <row r="73" spans="1:6" s="7" customFormat="1" ht="25.5" x14ac:dyDescent="0.25">
      <c r="A73" s="19">
        <v>12</v>
      </c>
      <c r="B73" s="23" t="s">
        <v>63</v>
      </c>
      <c r="C73" s="18" t="s">
        <v>64</v>
      </c>
      <c r="D73" s="17">
        <v>40000</v>
      </c>
      <c r="E73" s="8">
        <v>0</v>
      </c>
      <c r="F73" s="8">
        <v>0</v>
      </c>
    </row>
    <row r="74" spans="1:6" s="7" customFormat="1" ht="26.25" x14ac:dyDescent="0.25">
      <c r="A74" s="19"/>
      <c r="B74" s="23"/>
      <c r="C74" s="18" t="s">
        <v>65</v>
      </c>
      <c r="D74" s="29">
        <f>232653+139643+90</f>
        <v>372386</v>
      </c>
      <c r="E74" s="8">
        <v>0</v>
      </c>
      <c r="F74" s="8">
        <v>0</v>
      </c>
    </row>
    <row r="75" spans="1:6" s="7" customFormat="1" x14ac:dyDescent="0.25">
      <c r="A75" s="20"/>
      <c r="B75" s="34"/>
      <c r="C75" s="28" t="s">
        <v>66</v>
      </c>
      <c r="D75" s="30">
        <v>106800</v>
      </c>
      <c r="E75" s="8">
        <v>0</v>
      </c>
      <c r="F75" s="8">
        <v>0</v>
      </c>
    </row>
    <row r="76" spans="1:6" s="25" customFormat="1" x14ac:dyDescent="0.25">
      <c r="A76" s="27"/>
      <c r="B76" s="23"/>
      <c r="C76" s="16" t="s">
        <v>13</v>
      </c>
      <c r="D76" s="15">
        <f t="shared" ref="D76:F76" si="28">D73+D74+D75</f>
        <v>519186</v>
      </c>
      <c r="E76" s="15">
        <f t="shared" si="28"/>
        <v>0</v>
      </c>
      <c r="F76" s="15">
        <f t="shared" si="28"/>
        <v>0</v>
      </c>
    </row>
    <row r="77" spans="1:6" s="7" customFormat="1" x14ac:dyDescent="0.25">
      <c r="A77" s="12"/>
      <c r="B77" s="33"/>
      <c r="C77" s="13" t="s">
        <v>55</v>
      </c>
      <c r="D77" s="14">
        <f t="shared" ref="D77" si="29">ROUND((D76/1000),0)</f>
        <v>519</v>
      </c>
      <c r="E77" s="14">
        <f t="shared" ref="E77" si="30">ROUND((E76/1000),0)</f>
        <v>0</v>
      </c>
      <c r="F77" s="14">
        <f t="shared" ref="F77" si="31">ROUND((F76/1000),0)</f>
        <v>0</v>
      </c>
    </row>
    <row r="78" spans="1:6" s="7" customFormat="1" hidden="1" x14ac:dyDescent="0.25">
      <c r="A78" s="12"/>
      <c r="B78" s="33"/>
      <c r="C78" s="5"/>
      <c r="D78" s="9"/>
      <c r="E78" s="9"/>
      <c r="F78" s="9"/>
    </row>
    <row r="79" spans="1:6" s="7" customFormat="1" hidden="1" x14ac:dyDescent="0.25">
      <c r="A79" s="12"/>
      <c r="B79" s="33"/>
      <c r="C79" s="5"/>
      <c r="D79" s="9"/>
      <c r="E79" s="9"/>
      <c r="F79" s="9"/>
    </row>
    <row r="80" spans="1:6" s="7" customFormat="1" hidden="1" x14ac:dyDescent="0.25">
      <c r="A80" s="12"/>
      <c r="B80" s="33"/>
      <c r="C80" s="5"/>
      <c r="D80" s="9"/>
      <c r="E80" s="9"/>
      <c r="F80" s="9"/>
    </row>
    <row r="81" spans="1:6" ht="15.75" x14ac:dyDescent="0.25">
      <c r="A81" s="3"/>
      <c r="B81" s="18"/>
      <c r="C81" s="31" t="s">
        <v>55</v>
      </c>
      <c r="D81" s="32">
        <f t="shared" ref="D81:F81" si="32">D9+D16+D19+D29+D38+D44+D56+D59+D64+D69+D72+D77</f>
        <v>21845</v>
      </c>
      <c r="E81" s="32">
        <f t="shared" si="32"/>
        <v>5657</v>
      </c>
      <c r="F81" s="32">
        <f t="shared" si="32"/>
        <v>3061</v>
      </c>
    </row>
  </sheetData>
  <mergeCells count="25">
    <mergeCell ref="B62:B64"/>
    <mergeCell ref="A62:A64"/>
    <mergeCell ref="B65:B69"/>
    <mergeCell ref="A65:A69"/>
    <mergeCell ref="A3:A4"/>
    <mergeCell ref="B3:B4"/>
    <mergeCell ref="C3:C4"/>
    <mergeCell ref="B57:B59"/>
    <mergeCell ref="A57:A59"/>
    <mergeCell ref="D1:F1"/>
    <mergeCell ref="B39:B44"/>
    <mergeCell ref="A39:A44"/>
    <mergeCell ref="B45:B56"/>
    <mergeCell ref="A45:A56"/>
    <mergeCell ref="A17:A19"/>
    <mergeCell ref="B17:B19"/>
    <mergeCell ref="B20:B29"/>
    <mergeCell ref="A20:A29"/>
    <mergeCell ref="B30:B38"/>
    <mergeCell ref="A30:A38"/>
    <mergeCell ref="A2:F2"/>
    <mergeCell ref="B5:B9"/>
    <mergeCell ref="A5:A9"/>
    <mergeCell ref="B10:B16"/>
    <mergeCell ref="A10:A16"/>
  </mergeCells>
  <pageMargins left="0.70866141732283472" right="0.11811023622047245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6"/>
  <sheetViews>
    <sheetView workbookViewId="0">
      <selection activeCell="D16" sqref="D16"/>
    </sheetView>
  </sheetViews>
  <sheetFormatPr defaultRowHeight="15" x14ac:dyDescent="0.25"/>
  <cols>
    <col min="2" max="2" width="27.28515625" customWidth="1"/>
  </cols>
  <sheetData>
    <row r="4" spans="2: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x14ac:dyDescent="0.25">
      <c r="B5" s="1"/>
      <c r="C5" s="1"/>
      <c r="D5" s="1"/>
      <c r="E5" s="1"/>
      <c r="F5" s="1"/>
      <c r="G5" s="1"/>
      <c r="H5" s="1"/>
      <c r="I5" s="1"/>
      <c r="J5" s="1"/>
      <c r="K5" s="1">
        <v>2024</v>
      </c>
      <c r="L5" s="1">
        <v>2025</v>
      </c>
      <c r="M5" s="1">
        <v>2026</v>
      </c>
      <c r="N5" s="1">
        <v>2027</v>
      </c>
      <c r="O5" s="1">
        <v>2028</v>
      </c>
    </row>
    <row r="6" spans="2:15" x14ac:dyDescent="0.25">
      <c r="B6" s="1"/>
      <c r="C6" s="1"/>
      <c r="D6" s="1" t="s">
        <v>31</v>
      </c>
      <c r="E6" s="1" t="s">
        <v>32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x14ac:dyDescent="0.25">
      <c r="B7" s="1" t="s">
        <v>30</v>
      </c>
      <c r="C7" s="1">
        <v>2</v>
      </c>
      <c r="D7" s="1">
        <v>245</v>
      </c>
      <c r="E7" s="1">
        <f>C7*D7</f>
        <v>490</v>
      </c>
      <c r="F7" s="1"/>
      <c r="G7" s="1"/>
      <c r="H7" s="1"/>
      <c r="I7" s="1"/>
      <c r="J7" s="1"/>
      <c r="K7" s="1"/>
      <c r="L7" s="1" t="s">
        <v>38</v>
      </c>
      <c r="M7" s="1"/>
      <c r="N7" s="1"/>
      <c r="O7" s="1"/>
    </row>
    <row r="8" spans="2:15" x14ac:dyDescent="0.25">
      <c r="B8" s="1" t="s">
        <v>17</v>
      </c>
      <c r="C8" s="1">
        <v>10</v>
      </c>
      <c r="D8" s="1">
        <v>539.9</v>
      </c>
      <c r="E8" s="1">
        <f t="shared" ref="E8:E26" si="0">C8*D8</f>
        <v>5399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 x14ac:dyDescent="0.25">
      <c r="B9" s="1" t="s">
        <v>33</v>
      </c>
      <c r="C9" s="1">
        <v>1</v>
      </c>
      <c r="D9" s="1">
        <v>487.3</v>
      </c>
      <c r="E9" s="1">
        <f t="shared" si="0"/>
        <v>487.3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 x14ac:dyDescent="0.25">
      <c r="B10" s="1" t="s">
        <v>34</v>
      </c>
      <c r="C10" s="1">
        <v>1</v>
      </c>
      <c r="D10" s="1">
        <v>405.7</v>
      </c>
      <c r="E10" s="1">
        <f t="shared" si="0"/>
        <v>405.7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 x14ac:dyDescent="0.25">
      <c r="B11" s="1"/>
      <c r="C11" s="1"/>
      <c r="D11" s="1"/>
      <c r="E11" s="1">
        <f t="shared" si="0"/>
        <v>0</v>
      </c>
      <c r="F11" s="1"/>
      <c r="G11" s="1"/>
      <c r="H11" s="1"/>
      <c r="I11" s="1"/>
      <c r="J11" s="1"/>
      <c r="K11" s="1">
        <v>1383</v>
      </c>
      <c r="L11" s="1">
        <v>490</v>
      </c>
      <c r="M11" s="1">
        <v>1470</v>
      </c>
      <c r="N11" s="1">
        <v>1470</v>
      </c>
      <c r="O11" s="1">
        <v>1960</v>
      </c>
    </row>
    <row r="12" spans="2:15" x14ac:dyDescent="0.25">
      <c r="B12" s="1"/>
      <c r="C12" s="1"/>
      <c r="D12" s="1"/>
      <c r="E12" s="1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2:15" x14ac:dyDescent="0.25">
      <c r="B13" s="1"/>
      <c r="C13" s="1"/>
      <c r="D13" s="1"/>
      <c r="E13" s="1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2:15" x14ac:dyDescent="0.25">
      <c r="B14" s="1"/>
      <c r="C14" s="1"/>
      <c r="D14" s="1"/>
      <c r="E14" s="1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x14ac:dyDescent="0.25">
      <c r="B15" s="1"/>
      <c r="C15" s="1"/>
      <c r="D15" s="1"/>
      <c r="E15" s="1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2:15" x14ac:dyDescent="0.25">
      <c r="B16" s="1" t="s">
        <v>35</v>
      </c>
      <c r="C16" s="1">
        <v>13</v>
      </c>
      <c r="D16" s="1">
        <v>45.4</v>
      </c>
      <c r="E16" s="1">
        <f t="shared" si="0"/>
        <v>590.19999999999993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25">
      <c r="B17" s="1" t="s">
        <v>36</v>
      </c>
      <c r="C17" s="1">
        <v>7</v>
      </c>
      <c r="D17" s="1">
        <v>16.5</v>
      </c>
      <c r="E17" s="1">
        <f t="shared" si="0"/>
        <v>115.5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25">
      <c r="B18" s="1" t="s">
        <v>37</v>
      </c>
      <c r="C18" s="1">
        <v>1</v>
      </c>
      <c r="D18" s="1">
        <v>91.9</v>
      </c>
      <c r="E18" s="1">
        <f t="shared" si="0"/>
        <v>91.9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x14ac:dyDescent="0.25">
      <c r="B19" s="1"/>
      <c r="C19" s="1"/>
      <c r="D19" s="1"/>
      <c r="E19" s="1">
        <f t="shared" si="0"/>
        <v>0</v>
      </c>
      <c r="F19" s="1"/>
      <c r="G19" s="1"/>
      <c r="H19" s="1"/>
      <c r="I19" s="1"/>
      <c r="J19" s="1"/>
      <c r="K19" s="1">
        <v>1452.4</v>
      </c>
      <c r="L19" s="1">
        <v>1393.5</v>
      </c>
      <c r="M19" s="1">
        <v>1443.3</v>
      </c>
      <c r="N19" s="1">
        <v>907</v>
      </c>
      <c r="O19" s="1">
        <v>907</v>
      </c>
    </row>
    <row r="20" spans="2:15" x14ac:dyDescent="0.25">
      <c r="B20" s="1"/>
      <c r="C20" s="1"/>
      <c r="D20" s="1"/>
      <c r="E20" s="1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x14ac:dyDescent="0.25">
      <c r="B21" s="1"/>
      <c r="C21" s="1"/>
      <c r="D21" s="1"/>
      <c r="E21" s="1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B22" s="1"/>
      <c r="C22" s="1"/>
      <c r="D22" s="1"/>
      <c r="E22" s="1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5">
      <c r="B23" s="1" t="s">
        <v>20</v>
      </c>
      <c r="C23" s="1">
        <v>640</v>
      </c>
      <c r="D23" s="1">
        <v>337.4</v>
      </c>
      <c r="E23" s="1">
        <f>D23</f>
        <v>337.4</v>
      </c>
      <c r="F23" s="1"/>
      <c r="G23" s="1"/>
      <c r="H23" s="1"/>
      <c r="I23" s="1"/>
      <c r="J23" s="1"/>
      <c r="K23" s="1">
        <v>50.4</v>
      </c>
      <c r="L23" s="1">
        <v>100</v>
      </c>
      <c r="M23" s="1">
        <v>100</v>
      </c>
      <c r="N23" s="1">
        <v>87</v>
      </c>
      <c r="O23" s="1"/>
    </row>
    <row r="24" spans="2:15" x14ac:dyDescent="0.25">
      <c r="E24">
        <f t="shared" si="0"/>
        <v>0</v>
      </c>
    </row>
    <row r="25" spans="2:15" x14ac:dyDescent="0.25">
      <c r="E25">
        <f t="shared" si="0"/>
        <v>0</v>
      </c>
    </row>
    <row r="26" spans="2:15" x14ac:dyDescent="0.25">
      <c r="E26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Семеновна Людмила</dc:creator>
  <cp:lastModifiedBy>Караулова Екатерина Владимировна</cp:lastModifiedBy>
  <cp:lastPrinted>2023-06-05T12:25:46Z</cp:lastPrinted>
  <dcterms:created xsi:type="dcterms:W3CDTF">2023-03-17T04:38:00Z</dcterms:created>
  <dcterms:modified xsi:type="dcterms:W3CDTF">2023-06-05T12:25:57Z</dcterms:modified>
</cp:coreProperties>
</file>