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0" yWindow="-120" windowWidth="29040" windowHeight="15840"/>
  </bookViews>
  <sheets>
    <sheet name="Приложение" sheetId="1" r:id="rId1"/>
    <sheet name="Лист1" sheetId="11" r:id="rId2"/>
    <sheet name="Бюджет" sheetId="4" state="hidden" r:id="rId3"/>
  </sheets>
  <definedNames>
    <definedName name="_xlnm._FilterDatabase" localSheetId="0" hidden="1">Приложение!$A$9:$H$52</definedName>
    <definedName name="APPT" localSheetId="2">Бюджет!$A$19</definedName>
    <definedName name="APPT" localSheetId="0">Приложение!$A$22</definedName>
    <definedName name="FIO" localSheetId="2">Бюджет!$G$19</definedName>
    <definedName name="FIO" localSheetId="0">Приложение!$D$22</definedName>
    <definedName name="LAST_CELL" localSheetId="2">Бюджет!$L$57</definedName>
    <definedName name="LAST_CELL" localSheetId="0">Приложение!#REF!</definedName>
    <definedName name="SIGN" localSheetId="2">Бюджет!$A$19:$I$20</definedName>
    <definedName name="SIGN" localSheetId="0">Приложение!$A$22:$E$25</definedName>
    <definedName name="_xlnm.Print_Titles" localSheetId="0">Приложение!$8:$9</definedName>
    <definedName name="_xlnm.Print_Area" localSheetId="0">Приложение!$A$1:$H$50</definedName>
  </definedNames>
  <calcPr calcId="125725" fullPrecision="0"/>
</workbook>
</file>

<file path=xl/calcChain.xml><?xml version="1.0" encoding="utf-8"?>
<calcChain xmlns="http://schemas.openxmlformats.org/spreadsheetml/2006/main">
  <c r="F13" i="1"/>
  <c r="F16"/>
  <c r="F18"/>
  <c r="F22"/>
  <c r="F24"/>
  <c r="F26"/>
  <c r="G28"/>
  <c r="F32"/>
  <c r="G32"/>
  <c r="F34"/>
  <c r="F35"/>
  <c r="G35"/>
  <c r="F36"/>
  <c r="G36"/>
  <c r="F37"/>
  <c r="G37"/>
  <c r="F38"/>
  <c r="G38"/>
  <c r="F39"/>
  <c r="G39"/>
  <c r="F40"/>
  <c r="G40"/>
  <c r="F41"/>
  <c r="G41"/>
  <c r="F42"/>
  <c r="G42"/>
  <c r="B48"/>
  <c r="F48" s="1"/>
  <c r="B49"/>
  <c r="B45"/>
  <c r="C45"/>
  <c r="G45" s="1"/>
  <c r="B14"/>
  <c r="F14" s="1"/>
  <c r="B21"/>
  <c r="F21" s="1"/>
  <c r="B25"/>
  <c r="F25" s="1"/>
  <c r="C33"/>
  <c r="B33"/>
  <c r="B23"/>
  <c r="F23" s="1"/>
  <c r="B30" l="1"/>
  <c r="F30" s="1"/>
  <c r="B29"/>
  <c r="F29" s="1"/>
  <c r="B28" l="1"/>
  <c r="F28" s="1"/>
  <c r="B20"/>
  <c r="F20" s="1"/>
  <c r="B19"/>
  <c r="B11"/>
  <c r="F11" s="1"/>
  <c r="F45"/>
  <c r="C10" l="1"/>
  <c r="D10"/>
  <c r="E10"/>
  <c r="B10"/>
  <c r="B44" l="1"/>
  <c r="C47"/>
  <c r="D47"/>
  <c r="E47"/>
  <c r="B47"/>
  <c r="F49"/>
  <c r="F46"/>
  <c r="I52" i="4"/>
  <c r="J36"/>
  <c r="J37"/>
  <c r="J38"/>
  <c r="J39"/>
  <c r="J40"/>
  <c r="J41"/>
  <c r="J42"/>
  <c r="J43"/>
  <c r="J44"/>
  <c r="J45"/>
  <c r="J46"/>
  <c r="J47"/>
  <c r="J48"/>
  <c r="J52" l="1"/>
  <c r="B50" i="1"/>
  <c r="K14" i="4"/>
  <c r="K15"/>
  <c r="K16"/>
  <c r="K17"/>
  <c r="K18"/>
  <c r="K19"/>
  <c r="K20"/>
  <c r="K21"/>
  <c r="K22"/>
  <c r="K23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42"/>
  <c r="K43"/>
  <c r="K44"/>
  <c r="K45"/>
  <c r="K46"/>
  <c r="K47"/>
  <c r="K48"/>
  <c r="K49"/>
  <c r="K50"/>
  <c r="K51"/>
  <c r="K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13"/>
  <c r="F52" l="1"/>
  <c r="K52"/>
  <c r="C44" i="1"/>
  <c r="D44"/>
  <c r="E44"/>
  <c r="F47" l="1"/>
  <c r="E50"/>
  <c r="E52" s="1"/>
  <c r="D50" l="1"/>
  <c r="D52" l="1"/>
  <c r="G44"/>
  <c r="C50"/>
  <c r="C52" s="1"/>
  <c r="F44" l="1"/>
  <c r="B52" l="1"/>
  <c r="F50"/>
  <c r="F10"/>
  <c r="G10"/>
  <c r="G50"/>
</calcChain>
</file>

<file path=xl/sharedStrings.xml><?xml version="1.0" encoding="utf-8"?>
<sst xmlns="http://schemas.openxmlformats.org/spreadsheetml/2006/main" count="199" uniqueCount="145">
  <si>
    <t>Субсидии на возмещение затрат за присмотр и уход за детьми-инвалидами, детьми-сиротами и детьми, оставшимися без попечения родителей, а также за детьми с туберкулезной интоксикацией, обучающимся в МОУ, реализующих образовательную программу дошкольного образования</t>
  </si>
  <si>
    <t>Субсидии на возмещение затрат на бесплатное двухразовое питание (завтрак , обед) для обучающихся с ограниченными возможностями здоровья в МОУ, осуществляющих реализацию образовательной программы дошкольного образования</t>
  </si>
  <si>
    <t>Субсидии на выплату ежемесячного вознаграждения за выполнение функций классного руководителя педагогическим работникам муниципальных бюджетных учреждений, реализующих общеобразовательные программы начального общего, основного общего и среднего общего образования</t>
  </si>
  <si>
    <t>Субсидии на выплату компенсации расходов по оплате жилого помещения, занимаемого по договору найма жилого помещения частного жилищного фонда, поднайма жилого помещения частного, государственного и муниципального жилищного фонда, педагогическим работникам муниципальных образовательных учреждений, находящимся в ведомственном подчинении департамента образования администрации городского округа Тольятти</t>
  </si>
  <si>
    <t>Субсидии на доплаты и компенсационные выплаты матерям</t>
  </si>
  <si>
    <t>Субсидии на ежемесячное денежное вознаграждение за классное руководство педагогическим работникам муниципальных общеобразовательных организаций, формируемых за счет поступающих в областной бюджет средств федерального бюджета</t>
  </si>
  <si>
    <t>Субсидии на капитальный ремонт и благоустройство прилегающей территории находящихся в муниципальной собственности зданий учреждений образования</t>
  </si>
  <si>
    <t>Субсидии на капитальный ремонт кровли ОУ</t>
  </si>
  <si>
    <t>Субсидии на капитальный ремонт систем противопожарной защиты (АПС и СОУЭ)</t>
  </si>
  <si>
    <t>Субсидии на мероприятия по созданию условий для развития личности детей и молодежи и повышения профессионального уровня педагогических работников системы образования</t>
  </si>
  <si>
    <t>Субсидии на обустройство и приспособление приоритетных объектов дошкольного образования, дополнительного образования детей с целью обеспечения их доступности для инвалидов</t>
  </si>
  <si>
    <t>Субсидии на организацию и осуществление перевозок учащихся, связанных с учебно-воспитательным процессом</t>
  </si>
  <si>
    <t>Субсидии на организацию и проведение меропритяий с несовершеннолетними в период каникул и свободное от учебы время</t>
  </si>
  <si>
    <t>Субсидии на осуществление ежемесячной денежной выплаты в размере 1 500 (одной тысячи пятьсот) рублей на ставку заработной платы педагогическим работникам муниципальных общеобразовательных организаций, реализующих дополнительные общеобразовательные программы</t>
  </si>
  <si>
    <t>Субсидии на осуществление ежемесячных денежных выплат в размере 5 000 (пять тысяч) рублей на ставку заработной платы педагогическим работникам муниципальных образовательных учреждений, реализующих общеобразовательные программы дошкольного образования в муниципальных общеобразовательных и дошкольных образовательных учреждениях</t>
  </si>
  <si>
    <t>Субсидии на предоставление широкополосного доступа к сети Интернет с использованием средств контентной фильтрации информации муниципальным образовательным учреждениям, в том числе детям-инвалидам, находящимся на индивидуальном обучении и получающим общее образование в дистанционной форме</t>
  </si>
  <si>
    <t>Субсидии на спил аварийно-опасных деревьев на территориях учреждений образования</t>
  </si>
  <si>
    <t>Субсидия на капитальный ремонт и оснащение помещений муниципальных образовательных учреждений в целях приведения в соответствие с нормативными требованиями</t>
  </si>
  <si>
    <t>Субсидия по развитию инфраструктуры муниципальных учреждений отдыха и оздоровления детей</t>
  </si>
  <si>
    <t>Итого</t>
  </si>
  <si>
    <t xml:space="preserve">Утвержденный план </t>
  </si>
  <si>
    <t>Всего</t>
  </si>
  <si>
    <t xml:space="preserve">В том числе средства выше-стоящих бюджетов </t>
  </si>
  <si>
    <t>Кассовое исполнение</t>
  </si>
  <si>
    <t>% исполнения</t>
  </si>
  <si>
    <t>Примечание</t>
  </si>
  <si>
    <t>тыс. руб.</t>
  </si>
  <si>
    <t>Наименование субсидии</t>
  </si>
  <si>
    <t>164, 241</t>
  </si>
  <si>
    <t>107, 207</t>
  </si>
  <si>
    <t>Муниципальная программа «Благоустройство территории городского округа Тольятти на 2015-2024 годы»</t>
  </si>
  <si>
    <t>Расшифровка субсидий на иные цели в разрезе муниципальных программ по департаменту образования</t>
  </si>
  <si>
    <t>Муниципальная программа «Развитие системы образования городского округа Тольятти на 2021-2027 годы»</t>
  </si>
  <si>
    <t>Муниципальная программа «Молодежь Тольятти на 2021-2030 гг.»</t>
  </si>
  <si>
    <t>Субсидии на оснащение зданий (объектов (территорий)) муниципальных образовательных учреждений техническими средствами комплексной безопасности</t>
  </si>
  <si>
    <t>190, 290</t>
  </si>
  <si>
    <t>521</t>
  </si>
  <si>
    <t>289</t>
  </si>
  <si>
    <t>Субсидии на осуществление ежемесячной денежной выплаты в размере 5000 (пять тысяч) рублей молодым, в возрасте не старше 30 лет, педагогическим работникам, принятым на работу по трудовому договору по педагогической специальности, отнесенной к профессиональной квалификационной группе должностей педагогических работников, утвержденной Приказом Министерства здравоохранения и социального развития Российской Федерации от 05.05.2008 N 216н "Об утверждении профессиональных квалификационных групп должностей работников образования" (далее - педагогическая специальность) в муниципальное бюджетное общеобразовательное учреждение и муниципальное бюджетное дошкольное образовательное учреждение, муниципальное автономное дошкольное образовательное учреждение, являющееся основным местом их работы, в течение года после окончания ими высшего или среднего специального учебного заведения по направлению подготовки "Образование и педагогика" или в области, соответствующей преподаваемому предмету</t>
  </si>
  <si>
    <t>285</t>
  </si>
  <si>
    <t>282</t>
  </si>
  <si>
    <t>274</t>
  </si>
  <si>
    <t>272</t>
  </si>
  <si>
    <t>Субсидии на организацию и проведение мероприятий с несовершеннолетними в период каникул и свободное от учебы время</t>
  </si>
  <si>
    <t>Субсидия на обеспечение антитеррористической защищенности и безопасных условий пребывания в МОУ</t>
  </si>
  <si>
    <t>185</t>
  </si>
  <si>
    <t>184</t>
  </si>
  <si>
    <t>158</t>
  </si>
  <si>
    <t>155</t>
  </si>
  <si>
    <t>154</t>
  </si>
  <si>
    <t>146</t>
  </si>
  <si>
    <t>143</t>
  </si>
  <si>
    <t>142</t>
  </si>
  <si>
    <t>141</t>
  </si>
  <si>
    <t>127</t>
  </si>
  <si>
    <t>125</t>
  </si>
  <si>
    <t>102</t>
  </si>
  <si>
    <t>000</t>
  </si>
  <si>
    <t>Расход по ЛС Мун</t>
  </si>
  <si>
    <t>Расход по ЛС Рег</t>
  </si>
  <si>
    <t>Расход по ЛС Фед</t>
  </si>
  <si>
    <t>Расход по ЛС</t>
  </si>
  <si>
    <t>Наименование Доп. ФК</t>
  </si>
  <si>
    <t>Доп. ФК</t>
  </si>
  <si>
    <t>руб.</t>
  </si>
  <si>
    <t>КВР: 612,622</t>
  </si>
  <si>
    <t>Бланк расходов (кроме): департамент образования администрации городского округа Тольятти</t>
  </si>
  <si>
    <t>Бюджет: Бюджет городского округа Тольятти</t>
  </si>
  <si>
    <t>(наименование органа, организующего исполнение бюджета)</t>
  </si>
  <si>
    <t>департамент финансов администрации городского округа Тольятти</t>
  </si>
  <si>
    <t>Субсидии на проведение капитального ремонта и (или) оснащение основными средствами и материальными запасами зданий (помещений), находящихся в муниципальной собственности, занимаемых муниципальными образовательными учреждениями, а также на благоустройство прилегающей территории</t>
  </si>
  <si>
    <t>526</t>
  </si>
  <si>
    <t>Субсидия по организации и проведению мероприятий, направленных на реализацию практик поддержки добровольчества (волонтерства) по итогам проведения ежегодного Всероссийского конкурса лучших региональных практик поддержки и развития добровольчества (волонтерства) «Регион добрых дел»</t>
  </si>
  <si>
    <t>514</t>
  </si>
  <si>
    <t>Субсидии на проведение капитального ремонта пищеблоков образовательных учреждений</t>
  </si>
  <si>
    <t>Субсидии на создание в общеобразовательных организациях условий для инклюзивного образования детей-инвалидов (в том числе на приобретение оборудования, создание универсальной безбарьерной среды, разработку проектно-сметной документации и получение положительного заключения государственной экспертизы на проектно-сметную документацию)</t>
  </si>
  <si>
    <t>Субсидии на проведение мероприятий по текущему ремонту помещений МБУ ММЦ «Шанс»</t>
  </si>
  <si>
    <t>165</t>
  </si>
  <si>
    <t>Субсидии на проектирование и приведение в соответствие с действующими техническими требованиями инженерных коммуникаций и оборудования, повышение энергетической эффективности зданий МОУ</t>
  </si>
  <si>
    <t>148</t>
  </si>
  <si>
    <t>Субсидия на оснащение МОУ основными средствами, материальными запасами, программным обеспечением (в т.ч. лицензиями)</t>
  </si>
  <si>
    <t>144</t>
  </si>
  <si>
    <t>НЕ УКАЗАНО</t>
  </si>
  <si>
    <t>Ассигнования Мун 2022 год</t>
  </si>
  <si>
    <t>Ассигнования Рег 2022 год</t>
  </si>
  <si>
    <t>Ассигнования Фед 2022 год</t>
  </si>
  <si>
    <t>Ассигнования 2022 год</t>
  </si>
  <si>
    <t>113, 213</t>
  </si>
  <si>
    <t>138, 238</t>
  </si>
  <si>
    <t>193, 253</t>
  </si>
  <si>
    <t>183, 283</t>
  </si>
  <si>
    <t xml:space="preserve">Субсидии на благоустройство территорий </t>
  </si>
  <si>
    <t>Субсидии на проведение капитального ремонта и (или) оснащение основными средствами и материальными запасами зданий (помещений), находящихся в муниципальной собственности, занимаемых муниципальными образовательными учреждениями</t>
  </si>
  <si>
    <t>290</t>
  </si>
  <si>
    <t>283</t>
  </si>
  <si>
    <t>Субсидия на выплату педагогическим работникам муниципальных общеобразовательных организаций, участвующим в проведении государственной итоговой аттестации по образовательным программам основного общего и среднего общего образования, компенсации за работу по подготовке и проведению государственной итоговой аттестации</t>
  </si>
  <si>
    <t>279</t>
  </si>
  <si>
    <t>Субсидии на осуществление начиная с марта 2022 года ежемесячных денежных выплат в размере 3 200 (трех тысяч двухсот) рублей на ставку заработной платы педагогическим работникам муниципальных общеобразовательных организаций, реализующих дополнительные общеобразовательные программы</t>
  </si>
  <si>
    <t>277</t>
  </si>
  <si>
    <t>253</t>
  </si>
  <si>
    <t>241</t>
  </si>
  <si>
    <t>238</t>
  </si>
  <si>
    <t>213</t>
  </si>
  <si>
    <t>193</t>
  </si>
  <si>
    <t>190</t>
  </si>
  <si>
    <t>183</t>
  </si>
  <si>
    <t>164</t>
  </si>
  <si>
    <t>138</t>
  </si>
  <si>
    <t>113</t>
  </si>
  <si>
    <t>107</t>
  </si>
  <si>
    <t>Дата печати 05.07.2022 (14:36:29)</t>
  </si>
  <si>
    <t xml:space="preserve"> на 01.07.2022 г.</t>
  </si>
  <si>
    <t>Субсидия на замену оконных блоков</t>
  </si>
  <si>
    <t>Субсидии на осуществление присмотра и ухода за детьми в части взимания родительской платы за ребенка, один из родителей (законных представителей) которого относится к категории лиц, принимающих участие в специальной военной операции</t>
  </si>
  <si>
    <t>Субсидия  на технические обследования, подготовка проектно-сметной документации с прохождением госэкспертизы на капитальный ремонт зданий, в том числе инженерных коммуникаций</t>
  </si>
  <si>
    <t>Субсидии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</si>
  <si>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Субсидии на оснащение оборудованием пищеблоков образовательных учреждений</t>
  </si>
  <si>
    <t>Субсидия на реализацию общественных проектов в рамках государственной программы «Поддержка инициатив населения муниципальных образований в Самарской области на 2017-2025 годы»</t>
  </si>
  <si>
    <t>Субсидии на осуществление ежемесячной денежной выплаты в размере 5000 (пяти тысяч) рублей молодым, в возрасте не старше 35 лет, педагогическим работникам муниципальных дошкольных образовательных и общеобразовательных учреждений</t>
  </si>
  <si>
    <t>Субсидии на проведение мероприятий в целях софинансирования проектов-победителей в конкурсе грантов ПАО «Татнефть</t>
  </si>
  <si>
    <t>Субсидии на устройство спортивных площадок на территории МОУ</t>
  </si>
  <si>
    <t>Работы запланированы на 3 квартал 2023 года</t>
  </si>
  <si>
    <t>Оплата работ запланирована на 3 квартал 2023 года</t>
  </si>
  <si>
    <t>Оплата расходов запланирована на 3 квартал 2023 года</t>
  </si>
  <si>
    <t>Оплата осуществляется по фактическим затратам согласно табелям посещаемости воспитанников</t>
  </si>
  <si>
    <t>Оплата осуществляется согласно графику проведения городских мероприятий, олимпиад, конкурсов</t>
  </si>
  <si>
    <t>Досрочный выход на работу сотрудников из декретного отпуска</t>
  </si>
  <si>
    <t>Уменьшение фактической численности детей-инвалидов, находящихся на индивидуальном обучении и получающим общее образование в дистанционной форме</t>
  </si>
  <si>
    <t>Экономия по больничным листам</t>
  </si>
  <si>
    <t xml:space="preserve">Деятельность советников директора по воспитанию и взаимодействию с детскими общественными объединениями в общеобразовательных организациях будет осуществляться с сентября 2023 года </t>
  </si>
  <si>
    <t>Основные меропритяия с несовершеннолетними запланированы на летний период, оплата в 3 квартале 2023 года</t>
  </si>
  <si>
    <t>Оплата работ запланирована на 3 квартал 2023 года. Оплачены работы по школе № 90</t>
  </si>
  <si>
    <t>Оплачены работы : сады №№ 27,84,138,41,45,46,54,76. УДО -  ДМЦ,. Школы: №№19,67,13,21,3,71,86.</t>
  </si>
  <si>
    <t>Оплачены работы: сад №200, школы: №№26,66,71. Основная оплата работ запланирована на 3 квартал 2023 года.</t>
  </si>
  <si>
    <t xml:space="preserve"> Оплата произведена по 6 школам (№№ 38,19,23,82,86,91) на ПСД в полном объеме. Остальная оплата работ запланирована на 3 квартал 2023 года.</t>
  </si>
  <si>
    <t>Основная оплата работ запланирована на 3 квартал 2023 года. В работе: школы - 17 учреждений, сады - 8 учреждений.</t>
  </si>
  <si>
    <t xml:space="preserve">В работе: школы - 8 учреждений, сады - 12 учреждений. Остальная оплата работ запланирована на 3 квартал 2023 года. </t>
  </si>
  <si>
    <t>Остальная оплата работ запланирована на 3 квартал 2023 года. В работе 36 школ.</t>
  </si>
  <si>
    <t>Оснащение старого корпуса ОЦ "Галактика": спальн.принадл., стройматериалы, оснащение музея школы № 35.  Остальная оплата работ запланирована на 3 квартал 2023 года.</t>
  </si>
  <si>
    <t>Школы №№ 25, 44, 84.Остальная оплата работ запланирована на 3 квартал 2023 года.</t>
  </si>
  <si>
    <t>Школы №№ 3, 4,  26.  Остальная оплата работ запланирована на 3 квартал 2023 года.</t>
  </si>
  <si>
    <t xml:space="preserve">Приложение №9 </t>
  </si>
  <si>
    <t xml:space="preserve">к пояснительной записке </t>
  </si>
  <si>
    <t>отчета об исполнении бюджета за  I полугодие 2023 года</t>
  </si>
  <si>
    <t>Оплата произведена по факту оказанных услуг</t>
  </si>
</sst>
</file>

<file path=xl/styles.xml><?xml version="1.0" encoding="utf-8"?>
<styleSheet xmlns="http://schemas.openxmlformats.org/spreadsheetml/2006/main">
  <numFmts count="4">
    <numFmt numFmtId="164" formatCode="_-* #,##0_р_._-;\-* #,##0_р_._-;_-* &quot;-&quot;_р_._-;_-@_-"/>
    <numFmt numFmtId="165" formatCode="?"/>
    <numFmt numFmtId="166" formatCode="0.0%"/>
    <numFmt numFmtId="167" formatCode="dd/mm/yyyy\ hh:mm"/>
  </numFmts>
  <fonts count="15">
    <font>
      <sz val="10"/>
      <name val="Arial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8.5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8.5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8"/>
      <name val="Arial Cyr"/>
    </font>
    <font>
      <sz val="8"/>
      <name val="Arial Cyr"/>
    </font>
    <font>
      <sz val="10"/>
      <name val="Arial Cyr"/>
      <charset val="204"/>
    </font>
    <font>
      <b/>
      <sz val="8.5"/>
      <name val="MS Sans Serif"/>
      <family val="2"/>
      <charset val="204"/>
    </font>
    <font>
      <sz val="8.5"/>
      <name val="MS Sans Serif"/>
      <family val="2"/>
      <charset val="204"/>
    </font>
    <font>
      <b/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9">
    <xf numFmtId="0" fontId="0" fillId="0" borderId="0"/>
    <xf numFmtId="9" fontId="1" fillId="0" borderId="0" applyFont="0" applyFill="0" applyBorder="0" applyAlignment="0" applyProtection="0"/>
    <xf numFmtId="0" fontId="8" fillId="0" borderId="0"/>
    <xf numFmtId="0" fontId="11" fillId="0" borderId="0"/>
    <xf numFmtId="0" fontId="11" fillId="0" borderId="0"/>
    <xf numFmtId="0" fontId="11" fillId="0" borderId="0"/>
    <xf numFmtId="0" fontId="1" fillId="0" borderId="0"/>
    <xf numFmtId="0" fontId="1" fillId="0" borderId="0"/>
    <xf numFmtId="164" fontId="11" fillId="0" borderId="0" applyFont="0" applyFill="0" applyBorder="0" applyAlignment="0" applyProtection="0"/>
  </cellStyleXfs>
  <cellXfs count="59">
    <xf numFmtId="0" fontId="0" fillId="0" borderId="0" xfId="0"/>
    <xf numFmtId="49" fontId="3" fillId="0" borderId="1" xfId="0" applyNumberFormat="1" applyFont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horizontal="right"/>
    </xf>
    <xf numFmtId="0" fontId="3" fillId="0" borderId="0" xfId="0" applyFont="1" applyAlignment="1">
      <alignment wrapText="1"/>
    </xf>
    <xf numFmtId="0" fontId="3" fillId="0" borderId="0" xfId="0" applyFont="1"/>
    <xf numFmtId="0" fontId="3" fillId="0" borderId="0" xfId="0" applyFont="1" applyAlignment="1">
      <alignment horizontal="right" wrapText="1"/>
    </xf>
    <xf numFmtId="3" fontId="2" fillId="0" borderId="0" xfId="0" applyNumberFormat="1" applyFont="1"/>
    <xf numFmtId="49" fontId="6" fillId="2" borderId="1" xfId="0" applyNumberFormat="1" applyFont="1" applyFill="1" applyBorder="1" applyAlignment="1">
      <alignment horizontal="left" vertical="center" wrapText="1"/>
    </xf>
    <xf numFmtId="3" fontId="7" fillId="2" borderId="1" xfId="0" applyNumberFormat="1" applyFont="1" applyFill="1" applyBorder="1" applyAlignment="1">
      <alignment horizontal="right" vertical="center" wrapText="1"/>
    </xf>
    <xf numFmtId="166" fontId="7" fillId="2" borderId="1" xfId="1" applyNumberFormat="1" applyFont="1" applyFill="1" applyBorder="1" applyAlignment="1" applyProtection="1">
      <alignment horizontal="right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3" fontId="2" fillId="0" borderId="0" xfId="0" applyNumberFormat="1" applyFont="1" applyAlignment="1">
      <alignment horizontal="center" vertical="center"/>
    </xf>
    <xf numFmtId="3" fontId="2" fillId="0" borderId="0" xfId="0" applyNumberFormat="1" applyFont="1" applyAlignment="1">
      <alignment horizontal="center"/>
    </xf>
    <xf numFmtId="4" fontId="9" fillId="0" borderId="2" xfId="0" applyNumberFormat="1" applyFont="1" applyBorder="1" applyAlignment="1">
      <alignment horizontal="right"/>
    </xf>
    <xf numFmtId="49" fontId="9" fillId="0" borderId="2" xfId="0" applyNumberFormat="1" applyFont="1" applyBorder="1" applyAlignment="1">
      <alignment horizontal="left"/>
    </xf>
    <xf numFmtId="49" fontId="9" fillId="0" borderId="3" xfId="0" applyNumberFormat="1" applyFont="1" applyBorder="1" applyAlignment="1">
      <alignment horizontal="center"/>
    </xf>
    <xf numFmtId="4" fontId="10" fillId="0" borderId="4" xfId="0" applyNumberFormat="1" applyFont="1" applyBorder="1" applyAlignment="1">
      <alignment horizontal="right" vertical="center" wrapText="1"/>
    </xf>
    <xf numFmtId="49" fontId="10" fillId="0" borderId="4" xfId="0" applyNumberFormat="1" applyFont="1" applyBorder="1" applyAlignment="1">
      <alignment horizontal="left" vertical="center" wrapText="1"/>
    </xf>
    <xf numFmtId="49" fontId="10" fillId="0" borderId="4" xfId="0" applyNumberFormat="1" applyFont="1" applyBorder="1" applyAlignment="1">
      <alignment horizontal="center" vertical="center" wrapText="1"/>
    </xf>
    <xf numFmtId="165" fontId="10" fillId="0" borderId="4" xfId="0" applyNumberFormat="1" applyFont="1" applyBorder="1" applyAlignment="1">
      <alignment horizontal="left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wrapText="1"/>
    </xf>
    <xf numFmtId="0" fontId="13" fillId="0" borderId="0" xfId="0" applyFont="1" applyAlignment="1">
      <alignment horizontal="left" vertical="top" wrapText="1"/>
    </xf>
    <xf numFmtId="0" fontId="14" fillId="0" borderId="0" xfId="0" applyFont="1" applyAlignment="1">
      <alignment horizontal="center"/>
    </xf>
    <xf numFmtId="167" fontId="14" fillId="0" borderId="0" xfId="0" applyNumberFormat="1" applyFont="1" applyAlignment="1">
      <alignment horizontal="center"/>
    </xf>
    <xf numFmtId="0" fontId="14" fillId="0" borderId="0" xfId="0" applyFont="1" applyAlignment="1">
      <alignment horizontal="left"/>
    </xf>
    <xf numFmtId="0" fontId="10" fillId="0" borderId="0" xfId="0" applyFont="1"/>
    <xf numFmtId="0" fontId="13" fillId="3" borderId="0" xfId="0" applyFont="1" applyFill="1"/>
    <xf numFmtId="0" fontId="14" fillId="3" borderId="0" xfId="0" applyFont="1" applyFill="1" applyAlignment="1">
      <alignment horizontal="center"/>
    </xf>
    <xf numFmtId="167" fontId="14" fillId="3" borderId="0" xfId="0" applyNumberFormat="1" applyFont="1" applyFill="1" applyAlignment="1">
      <alignment horizontal="center"/>
    </xf>
    <xf numFmtId="0" fontId="13" fillId="3" borderId="0" xfId="0" applyFont="1" applyFill="1" applyAlignment="1">
      <alignment wrapText="1"/>
    </xf>
    <xf numFmtId="49" fontId="12" fillId="3" borderId="1" xfId="0" applyNumberFormat="1" applyFont="1" applyFill="1" applyBorder="1" applyAlignment="1">
      <alignment horizontal="center" vertical="center" wrapText="1"/>
    </xf>
    <xf numFmtId="4" fontId="10" fillId="3" borderId="4" xfId="0" applyNumberFormat="1" applyFont="1" applyFill="1" applyBorder="1" applyAlignment="1">
      <alignment horizontal="right" vertical="center" wrapText="1"/>
    </xf>
    <xf numFmtId="4" fontId="9" fillId="3" borderId="2" xfId="0" applyNumberFormat="1" applyFont="1" applyFill="1" applyBorder="1" applyAlignment="1">
      <alignment horizontal="right"/>
    </xf>
    <xf numFmtId="0" fontId="0" fillId="3" borderId="0" xfId="0" applyFill="1"/>
    <xf numFmtId="0" fontId="13" fillId="3" borderId="0" xfId="0" applyFont="1" applyFill="1" applyAlignment="1">
      <alignment horizontal="left" vertical="top" wrapText="1"/>
    </xf>
    <xf numFmtId="0" fontId="1" fillId="0" borderId="0" xfId="6" applyAlignment="1">
      <alignment horizontal="right"/>
    </xf>
    <xf numFmtId="0" fontId="2" fillId="0" borderId="0" xfId="0" applyFont="1" applyFill="1"/>
    <xf numFmtId="49" fontId="4" fillId="0" borderId="1" xfId="0" applyNumberFormat="1" applyFont="1" applyBorder="1" applyAlignment="1">
      <alignment horizontal="left" wrapText="1"/>
    </xf>
    <xf numFmtId="3" fontId="2" fillId="0" borderId="1" xfId="0" applyNumberFormat="1" applyFont="1" applyBorder="1" applyAlignment="1">
      <alignment horizontal="right" wrapText="1"/>
    </xf>
    <xf numFmtId="166" fontId="2" fillId="0" borderId="1" xfId="1" applyNumberFormat="1" applyFont="1" applyFill="1" applyBorder="1" applyAlignment="1" applyProtection="1">
      <alignment horizontal="right" wrapText="1"/>
    </xf>
    <xf numFmtId="3" fontId="4" fillId="0" borderId="1" xfId="0" applyNumberFormat="1" applyFont="1" applyBorder="1" applyAlignment="1">
      <alignment horizontal="left" wrapText="1"/>
    </xf>
    <xf numFmtId="165" fontId="4" fillId="0" borderId="1" xfId="0" applyNumberFormat="1" applyFont="1" applyBorder="1" applyAlignment="1">
      <alignment horizontal="left" wrapText="1"/>
    </xf>
    <xf numFmtId="3" fontId="4" fillId="4" borderId="1" xfId="0" applyNumberFormat="1" applyFont="1" applyFill="1" applyBorder="1" applyAlignment="1">
      <alignment horizontal="left" wrapText="1"/>
    </xf>
    <xf numFmtId="49" fontId="6" fillId="2" borderId="1" xfId="0" applyNumberFormat="1" applyFont="1" applyFill="1" applyBorder="1" applyAlignment="1">
      <alignment horizontal="left" wrapText="1"/>
    </xf>
    <xf numFmtId="3" fontId="7" fillId="2" borderId="1" xfId="0" applyNumberFormat="1" applyFont="1" applyFill="1" applyBorder="1" applyAlignment="1">
      <alignment horizontal="right" wrapText="1"/>
    </xf>
    <xf numFmtId="166" fontId="7" fillId="2" borderId="1" xfId="1" applyNumberFormat="1" applyFont="1" applyFill="1" applyBorder="1" applyAlignment="1" applyProtection="1">
      <alignment horizontal="right" wrapText="1"/>
    </xf>
    <xf numFmtId="49" fontId="3" fillId="2" borderId="1" xfId="0" applyNumberFormat="1" applyFont="1" applyFill="1" applyBorder="1" applyAlignment="1">
      <alignment horizontal="left" wrapText="1"/>
    </xf>
    <xf numFmtId="49" fontId="7" fillId="2" borderId="1" xfId="0" applyNumberFormat="1" applyFont="1" applyFill="1" applyBorder="1" applyAlignment="1">
      <alignment horizontal="left"/>
    </xf>
    <xf numFmtId="3" fontId="7" fillId="2" borderId="1" xfId="0" applyNumberFormat="1" applyFont="1" applyFill="1" applyBorder="1" applyAlignment="1">
      <alignment horizontal="right"/>
    </xf>
    <xf numFmtId="166" fontId="7" fillId="2" borderId="1" xfId="1" applyNumberFormat="1" applyFont="1" applyFill="1" applyBorder="1" applyAlignment="1" applyProtection="1">
      <alignment horizontal="right"/>
    </xf>
    <xf numFmtId="3" fontId="5" fillId="2" borderId="1" xfId="0" applyNumberFormat="1" applyFont="1" applyFill="1" applyBorder="1" applyAlignment="1">
      <alignment horizontal="right"/>
    </xf>
    <xf numFmtId="49" fontId="3" fillId="0" borderId="1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3" fillId="0" borderId="0" xfId="0" applyFont="1" applyAlignment="1">
      <alignment horizontal="left"/>
    </xf>
    <xf numFmtId="0" fontId="14" fillId="0" borderId="0" xfId="0" applyFont="1" applyAlignment="1">
      <alignment horizontal="center" vertical="center" wrapText="1"/>
    </xf>
  </cellXfs>
  <cellStyles count="9">
    <cellStyle name="Обычный" xfId="0" builtinId="0"/>
    <cellStyle name="Обычный 2" xfId="3"/>
    <cellStyle name="Обычный 2 2" xfId="4"/>
    <cellStyle name="Обычный 3" xfId="5"/>
    <cellStyle name="Обычный 4" xfId="6"/>
    <cellStyle name="Обычный 5" xfId="2"/>
    <cellStyle name="Обычный 8" xfId="7"/>
    <cellStyle name="Процентный" xfId="1" builtinId="5"/>
    <cellStyle name="Финансовый [0] 2" xf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53</xdr:row>
      <xdr:rowOff>0</xdr:rowOff>
    </xdr:from>
    <xdr:to>
      <xdr:col>4</xdr:col>
      <xdr:colOff>552450</xdr:colOff>
      <xdr:row>55</xdr:row>
      <xdr:rowOff>47625</xdr:rowOff>
    </xdr:to>
    <xdr:grpSp>
      <xdr:nvGrpSpPr>
        <xdr:cNvPr id="2" name="Group 1">
          <a:extLst>
            <a:ext uri="{FF2B5EF4-FFF2-40B4-BE49-F238E27FC236}">
              <a16:creationId xmlns:a16="http://schemas.microsoft.com/office/drawing/2014/main" xmlns="" id="{00000000-0008-0000-0500-000002000000}"/>
            </a:ext>
          </a:extLst>
        </xdr:cNvPr>
        <xdr:cNvGrpSpPr>
          <a:grpSpLocks/>
        </xdr:cNvGrpSpPr>
      </xdr:nvGrpSpPr>
      <xdr:grpSpPr bwMode="auto">
        <a:xfrm>
          <a:off x="0" y="33470850"/>
          <a:ext cx="5343525" cy="371475"/>
          <a:chOff x="0" y="0"/>
          <a:chExt cx="1023" cy="255"/>
        </a:xfrm>
      </xdr:grpSpPr>
      <xdr:sp macro="" textlink="">
        <xdr:nvSpPr>
          <xdr:cNvPr id="3" name="Text Box 2">
            <a:extLst>
              <a:ext uri="{FF2B5EF4-FFF2-40B4-BE49-F238E27FC236}">
                <a16:creationId xmlns:a16="http://schemas.microsoft.com/office/drawing/2014/main" xmlns="" id="{00000000-0008-0000-0500-000003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strike="noStrike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4" name="Text Box 3">
            <a:extLst>
              <a:ext uri="{FF2B5EF4-FFF2-40B4-BE49-F238E27FC236}">
                <a16:creationId xmlns:a16="http://schemas.microsoft.com/office/drawing/2014/main" xmlns="" id="{00000000-0008-0000-0500-000004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428" y="1"/>
            <a:ext cx="174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5" name="Text Box 4">
            <a:extLst>
              <a:ext uri="{FF2B5EF4-FFF2-40B4-BE49-F238E27FC236}">
                <a16:creationId xmlns:a16="http://schemas.microsoft.com/office/drawing/2014/main" xmlns="" id="{00000000-0008-0000-0500-000005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428" y="94"/>
            <a:ext cx="174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strike="noStrike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6" name="Line 5">
            <a:extLst>
              <a:ext uri="{FF2B5EF4-FFF2-40B4-BE49-F238E27FC236}">
                <a16:creationId xmlns:a16="http://schemas.microsoft.com/office/drawing/2014/main" xmlns="" id="{00000000-0008-0000-0500-000006000000}"/>
              </a:ext>
            </a:extLst>
          </xdr:cNvPr>
          <xdr:cNvSpPr>
            <a:spLocks noChangeShapeType="1"/>
          </xdr:cNvSpPr>
        </xdr:nvSpPr>
        <xdr:spPr bwMode="auto">
          <a:xfrm>
            <a:off x="428" y="94"/>
            <a:ext cx="174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7" name="Text Box 6">
            <a:extLst>
              <a:ext uri="{FF2B5EF4-FFF2-40B4-BE49-F238E27FC236}">
                <a16:creationId xmlns:a16="http://schemas.microsoft.com/office/drawing/2014/main" xmlns="" id="{00000000-0008-0000-0500-000007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662" y="1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8" name="Text Box 7">
            <a:extLst>
              <a:ext uri="{FF2B5EF4-FFF2-40B4-BE49-F238E27FC236}">
                <a16:creationId xmlns:a16="http://schemas.microsoft.com/office/drawing/2014/main" xmlns="" id="{00000000-0008-0000-0500-000008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662" y="94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strike="noStrike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9" name="Line 8">
            <a:extLst>
              <a:ext uri="{FF2B5EF4-FFF2-40B4-BE49-F238E27FC236}">
                <a16:creationId xmlns:a16="http://schemas.microsoft.com/office/drawing/2014/main" xmlns="" id="{00000000-0008-0000-0500-000009000000}"/>
              </a:ext>
            </a:extLst>
          </xdr:cNvPr>
          <xdr:cNvSpPr>
            <a:spLocks noChangeShapeType="1"/>
          </xdr:cNvSpPr>
        </xdr:nvSpPr>
        <xdr:spPr bwMode="auto">
          <a:xfrm>
            <a:off x="662" y="94"/>
            <a:ext cx="36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56</xdr:row>
      <xdr:rowOff>76200</xdr:rowOff>
    </xdr:from>
    <xdr:to>
      <xdr:col>4</xdr:col>
      <xdr:colOff>552450</xdr:colOff>
      <xdr:row>58</xdr:row>
      <xdr:rowOff>95250</xdr:rowOff>
    </xdr:to>
    <xdr:grpSp>
      <xdr:nvGrpSpPr>
        <xdr:cNvPr id="10" name="Group 9">
          <a:extLst>
            <a:ext uri="{FF2B5EF4-FFF2-40B4-BE49-F238E27FC236}">
              <a16:creationId xmlns:a16="http://schemas.microsoft.com/office/drawing/2014/main" xmlns="" id="{00000000-0008-0000-0500-00000A000000}"/>
            </a:ext>
          </a:extLst>
        </xdr:cNvPr>
        <xdr:cNvGrpSpPr>
          <a:grpSpLocks/>
        </xdr:cNvGrpSpPr>
      </xdr:nvGrpSpPr>
      <xdr:grpSpPr bwMode="auto">
        <a:xfrm>
          <a:off x="0" y="34032825"/>
          <a:ext cx="5343525" cy="342900"/>
          <a:chOff x="0" y="0"/>
          <a:chExt cx="1023" cy="255"/>
        </a:xfrm>
      </xdr:grpSpPr>
      <xdr:sp macro="" textlink="">
        <xdr:nvSpPr>
          <xdr:cNvPr id="11" name="Text Box 10">
            <a:extLst>
              <a:ext uri="{FF2B5EF4-FFF2-40B4-BE49-F238E27FC236}">
                <a16:creationId xmlns:a16="http://schemas.microsoft.com/office/drawing/2014/main" xmlns="" id="{00000000-0008-0000-0500-00000B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strike="noStrike">
                <a:solidFill>
                  <a:srgbClr val="000000"/>
                </a:solidFill>
                <a:latin typeface="Sans Serif"/>
              </a:rPr>
              <a:t>Исполнитель</a:t>
            </a:r>
          </a:p>
        </xdr:txBody>
      </xdr:sp>
      <xdr:sp macro="" textlink="">
        <xdr:nvSpPr>
          <xdr:cNvPr id="12" name="Text Box 11">
            <a:extLst>
              <a:ext uri="{FF2B5EF4-FFF2-40B4-BE49-F238E27FC236}">
                <a16:creationId xmlns:a16="http://schemas.microsoft.com/office/drawing/2014/main" xmlns="" id="{00000000-0008-0000-0500-00000C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428" y="1"/>
            <a:ext cx="174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13" name="Text Box 12">
            <a:extLst>
              <a:ext uri="{FF2B5EF4-FFF2-40B4-BE49-F238E27FC236}">
                <a16:creationId xmlns:a16="http://schemas.microsoft.com/office/drawing/2014/main" xmlns="" id="{00000000-0008-0000-0500-00000D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428" y="94"/>
            <a:ext cx="174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strike="noStrike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4" name="Line 13">
            <a:extLst>
              <a:ext uri="{FF2B5EF4-FFF2-40B4-BE49-F238E27FC236}">
                <a16:creationId xmlns:a16="http://schemas.microsoft.com/office/drawing/2014/main" xmlns="" id="{00000000-0008-0000-0500-00000E000000}"/>
              </a:ext>
            </a:extLst>
          </xdr:cNvPr>
          <xdr:cNvSpPr>
            <a:spLocks noChangeShapeType="1"/>
          </xdr:cNvSpPr>
        </xdr:nvSpPr>
        <xdr:spPr bwMode="auto">
          <a:xfrm>
            <a:off x="428" y="94"/>
            <a:ext cx="174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5" name="Text Box 14">
            <a:extLst>
              <a:ext uri="{FF2B5EF4-FFF2-40B4-BE49-F238E27FC236}">
                <a16:creationId xmlns:a16="http://schemas.microsoft.com/office/drawing/2014/main" xmlns="" id="{00000000-0008-0000-0500-00000F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662" y="1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16" name="Text Box 15">
            <a:extLst>
              <a:ext uri="{FF2B5EF4-FFF2-40B4-BE49-F238E27FC236}">
                <a16:creationId xmlns:a16="http://schemas.microsoft.com/office/drawing/2014/main" xmlns="" id="{00000000-0008-0000-0500-000010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662" y="94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strike="noStrike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7" name="Line 16">
            <a:extLst>
              <a:ext uri="{FF2B5EF4-FFF2-40B4-BE49-F238E27FC236}">
                <a16:creationId xmlns:a16="http://schemas.microsoft.com/office/drawing/2014/main" xmlns="" id="{00000000-0008-0000-0500-000011000000}"/>
              </a:ext>
            </a:extLst>
          </xdr:cNvPr>
          <xdr:cNvSpPr>
            <a:spLocks noChangeShapeType="1"/>
          </xdr:cNvSpPr>
        </xdr:nvSpPr>
        <xdr:spPr bwMode="auto">
          <a:xfrm>
            <a:off x="662" y="94"/>
            <a:ext cx="36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 transitionEvaluation="1">
    <tabColor rgb="FF92D050"/>
  </sheetPr>
  <dimension ref="A1:I52"/>
  <sheetViews>
    <sheetView showGridLines="0" tabSelected="1" view="pageBreakPreview" topLeftCell="A40" zoomScaleNormal="112" zoomScaleSheetLayoutView="100" workbookViewId="0">
      <selection activeCell="I16" sqref="I16"/>
    </sheetView>
  </sheetViews>
  <sheetFormatPr defaultRowHeight="12.75" customHeight="1"/>
  <cols>
    <col min="1" max="1" width="53.5703125" style="2" customWidth="1"/>
    <col min="2" max="2" width="10" style="2" customWidth="1"/>
    <col min="3" max="3" width="10.5703125" style="2" customWidth="1"/>
    <col min="4" max="4" width="9.140625" style="2" customWidth="1"/>
    <col min="5" max="5" width="10.5703125" style="2" customWidth="1"/>
    <col min="6" max="6" width="9.140625" style="2" customWidth="1"/>
    <col min="7" max="7" width="10.5703125" style="2" customWidth="1"/>
    <col min="8" max="8" width="30.42578125" style="2" customWidth="1"/>
    <col min="9" max="16384" width="9.140625" style="2"/>
  </cols>
  <sheetData>
    <row r="1" spans="1:9" ht="12.75" customHeight="1">
      <c r="H1" s="3" t="s">
        <v>141</v>
      </c>
    </row>
    <row r="2" spans="1:9" ht="12.75" customHeight="1">
      <c r="H2" s="3" t="s">
        <v>142</v>
      </c>
    </row>
    <row r="3" spans="1:9" ht="12.75" customHeight="1">
      <c r="H3" s="3" t="s">
        <v>143</v>
      </c>
    </row>
    <row r="4" spans="1:9" ht="12.75" customHeight="1">
      <c r="H4" s="3"/>
    </row>
    <row r="5" spans="1:9" ht="12.75" customHeight="1">
      <c r="H5" s="3"/>
    </row>
    <row r="6" spans="1:9" ht="15" customHeight="1">
      <c r="A6" s="58" t="s">
        <v>31</v>
      </c>
      <c r="B6" s="58"/>
      <c r="C6" s="58"/>
      <c r="D6" s="58"/>
      <c r="E6" s="58"/>
      <c r="F6" s="58"/>
      <c r="G6" s="58"/>
      <c r="H6" s="58"/>
    </row>
    <row r="7" spans="1:9" ht="26.25" customHeight="1">
      <c r="A7" s="4"/>
      <c r="B7" s="4"/>
      <c r="C7" s="4"/>
      <c r="D7" s="4"/>
      <c r="E7" s="4"/>
      <c r="F7" s="5"/>
      <c r="H7" s="6" t="s">
        <v>26</v>
      </c>
    </row>
    <row r="8" spans="1:9" ht="22.5" customHeight="1">
      <c r="A8" s="54" t="s">
        <v>27</v>
      </c>
      <c r="B8" s="54" t="s">
        <v>20</v>
      </c>
      <c r="C8" s="54"/>
      <c r="D8" s="54" t="s">
        <v>23</v>
      </c>
      <c r="E8" s="54"/>
      <c r="F8" s="54" t="s">
        <v>24</v>
      </c>
      <c r="G8" s="54"/>
      <c r="H8" s="54" t="s">
        <v>25</v>
      </c>
    </row>
    <row r="9" spans="1:9" ht="46.5" customHeight="1">
      <c r="A9" s="54"/>
      <c r="B9" s="1" t="s">
        <v>21</v>
      </c>
      <c r="C9" s="1" t="s">
        <v>22</v>
      </c>
      <c r="D9" s="1" t="s">
        <v>21</v>
      </c>
      <c r="E9" s="1" t="s">
        <v>22</v>
      </c>
      <c r="F9" s="1" t="s">
        <v>21</v>
      </c>
      <c r="G9" s="1" t="s">
        <v>22</v>
      </c>
      <c r="H9" s="54"/>
    </row>
    <row r="10" spans="1:9" ht="24.75" customHeight="1">
      <c r="A10" s="8" t="s">
        <v>32</v>
      </c>
      <c r="B10" s="9">
        <f>SUM(B11:B43)</f>
        <v>926970</v>
      </c>
      <c r="C10" s="9">
        <f t="shared" ref="C10:E10" si="0">SUM(C11:C43)</f>
        <v>681194</v>
      </c>
      <c r="D10" s="9">
        <f t="shared" si="0"/>
        <v>387037</v>
      </c>
      <c r="E10" s="9">
        <f t="shared" si="0"/>
        <v>310209</v>
      </c>
      <c r="F10" s="10">
        <f>D10/B10</f>
        <v>0.41799999999999998</v>
      </c>
      <c r="G10" s="10">
        <f>E10/C10</f>
        <v>0.45500000000000002</v>
      </c>
      <c r="H10" s="11"/>
    </row>
    <row r="11" spans="1:9" ht="48.75" customHeight="1">
      <c r="A11" s="40" t="s">
        <v>114</v>
      </c>
      <c r="B11" s="41">
        <f>13571</f>
        <v>13571</v>
      </c>
      <c r="C11" s="41"/>
      <c r="D11" s="41">
        <v>5000</v>
      </c>
      <c r="E11" s="41"/>
      <c r="F11" s="42">
        <f t="shared" ref="F11" si="1">D11/B11</f>
        <v>0.36799999999999999</v>
      </c>
      <c r="G11" s="42"/>
      <c r="H11" s="43" t="s">
        <v>134</v>
      </c>
      <c r="I11" s="39"/>
    </row>
    <row r="12" spans="1:9" ht="33.75">
      <c r="A12" s="40" t="s">
        <v>17</v>
      </c>
      <c r="B12" s="41">
        <v>1659</v>
      </c>
      <c r="C12" s="41"/>
      <c r="D12" s="41"/>
      <c r="E12" s="41"/>
      <c r="F12" s="42"/>
      <c r="G12" s="42"/>
      <c r="H12" s="43" t="s">
        <v>121</v>
      </c>
    </row>
    <row r="13" spans="1:9" ht="24.75" customHeight="1">
      <c r="A13" s="40" t="s">
        <v>18</v>
      </c>
      <c r="B13" s="41">
        <v>19309</v>
      </c>
      <c r="C13" s="41">
        <v>18343</v>
      </c>
      <c r="D13" s="41">
        <v>320</v>
      </c>
      <c r="E13" s="41"/>
      <c r="F13" s="42">
        <f t="shared" ref="F13:F42" si="2">D13/B13</f>
        <v>1.7000000000000001E-2</v>
      </c>
      <c r="G13" s="42"/>
      <c r="H13" s="43" t="s">
        <v>121</v>
      </c>
    </row>
    <row r="14" spans="1:9" ht="60.75" customHeight="1">
      <c r="A14" s="44" t="s">
        <v>75</v>
      </c>
      <c r="B14" s="41">
        <f>4994+1347</f>
        <v>6341</v>
      </c>
      <c r="C14" s="41">
        <v>737</v>
      </c>
      <c r="D14" s="41">
        <v>60</v>
      </c>
      <c r="E14" s="41"/>
      <c r="F14" s="42">
        <f t="shared" si="2"/>
        <v>8.9999999999999993E-3</v>
      </c>
      <c r="G14" s="42"/>
      <c r="H14" s="43" t="s">
        <v>121</v>
      </c>
    </row>
    <row r="15" spans="1:9" ht="33.75">
      <c r="A15" s="44" t="s">
        <v>6</v>
      </c>
      <c r="B15" s="41">
        <v>1029</v>
      </c>
      <c r="C15" s="41"/>
      <c r="D15" s="41"/>
      <c r="E15" s="41"/>
      <c r="F15" s="42"/>
      <c r="G15" s="42"/>
      <c r="H15" s="43" t="s">
        <v>121</v>
      </c>
    </row>
    <row r="16" spans="1:9" ht="22.5">
      <c r="A16" s="40" t="s">
        <v>11</v>
      </c>
      <c r="B16" s="41">
        <v>5878</v>
      </c>
      <c r="C16" s="41"/>
      <c r="D16" s="41">
        <v>2890</v>
      </c>
      <c r="E16" s="41"/>
      <c r="F16" s="42">
        <f t="shared" si="2"/>
        <v>0.49199999999999999</v>
      </c>
      <c r="G16" s="42"/>
      <c r="H16" s="43" t="s">
        <v>144</v>
      </c>
    </row>
    <row r="17" spans="1:9" ht="33.75">
      <c r="A17" s="40" t="s">
        <v>10</v>
      </c>
      <c r="B17" s="41">
        <v>1337</v>
      </c>
      <c r="C17" s="41">
        <v>768</v>
      </c>
      <c r="D17" s="41"/>
      <c r="E17" s="41"/>
      <c r="F17" s="42"/>
      <c r="G17" s="42"/>
      <c r="H17" s="43" t="s">
        <v>122</v>
      </c>
    </row>
    <row r="18" spans="1:9" ht="50.25" customHeight="1">
      <c r="A18" s="44" t="s">
        <v>0</v>
      </c>
      <c r="B18" s="41">
        <v>24817</v>
      </c>
      <c r="C18" s="41"/>
      <c r="D18" s="41">
        <v>11521</v>
      </c>
      <c r="E18" s="41"/>
      <c r="F18" s="42">
        <f t="shared" si="2"/>
        <v>0.46400000000000002</v>
      </c>
      <c r="G18" s="42"/>
      <c r="H18" s="43" t="s">
        <v>124</v>
      </c>
    </row>
    <row r="19" spans="1:9" ht="29.25" customHeight="1">
      <c r="A19" s="40" t="s">
        <v>7</v>
      </c>
      <c r="B19" s="41">
        <f>7665+20388</f>
        <v>28053</v>
      </c>
      <c r="C19" s="41"/>
      <c r="D19" s="41"/>
      <c r="E19" s="41"/>
      <c r="F19" s="42"/>
      <c r="G19" s="42"/>
      <c r="H19" s="43" t="s">
        <v>122</v>
      </c>
    </row>
    <row r="20" spans="1:9" ht="39.75" customHeight="1">
      <c r="A20" s="40" t="s">
        <v>9</v>
      </c>
      <c r="B20" s="41">
        <f>2038+784</f>
        <v>2822</v>
      </c>
      <c r="C20" s="41"/>
      <c r="D20" s="41">
        <v>1316</v>
      </c>
      <c r="E20" s="41"/>
      <c r="F20" s="42">
        <f t="shared" si="2"/>
        <v>0.46600000000000003</v>
      </c>
      <c r="G20" s="42"/>
      <c r="H20" s="43" t="s">
        <v>125</v>
      </c>
    </row>
    <row r="21" spans="1:9" ht="64.5" customHeight="1">
      <c r="A21" s="40" t="s">
        <v>80</v>
      </c>
      <c r="B21" s="41">
        <f>402+560</f>
        <v>962</v>
      </c>
      <c r="C21" s="41"/>
      <c r="D21" s="41">
        <v>395</v>
      </c>
      <c r="E21" s="41"/>
      <c r="F21" s="42">
        <f t="shared" si="2"/>
        <v>0.41099999999999998</v>
      </c>
      <c r="G21" s="42"/>
      <c r="H21" s="43" t="s">
        <v>138</v>
      </c>
      <c r="I21" s="39"/>
    </row>
    <row r="22" spans="1:9" ht="46.5" customHeight="1">
      <c r="A22" s="40" t="s">
        <v>1</v>
      </c>
      <c r="B22" s="41">
        <v>64145</v>
      </c>
      <c r="C22" s="41"/>
      <c r="D22" s="41">
        <v>27025</v>
      </c>
      <c r="E22" s="41"/>
      <c r="F22" s="42">
        <f t="shared" si="2"/>
        <v>0.42099999999999999</v>
      </c>
      <c r="G22" s="42"/>
      <c r="H22" s="43" t="s">
        <v>124</v>
      </c>
    </row>
    <row r="23" spans="1:9" ht="37.5" customHeight="1">
      <c r="A23" s="40" t="s">
        <v>78</v>
      </c>
      <c r="B23" s="41">
        <f>1773-296</f>
        <v>1477</v>
      </c>
      <c r="C23" s="41"/>
      <c r="D23" s="41">
        <v>947</v>
      </c>
      <c r="E23" s="41"/>
      <c r="F23" s="42">
        <f t="shared" si="2"/>
        <v>0.64100000000000001</v>
      </c>
      <c r="G23" s="42"/>
      <c r="H23" s="43" t="s">
        <v>139</v>
      </c>
      <c r="I23" s="39"/>
    </row>
    <row r="24" spans="1:9" ht="31.5" customHeight="1">
      <c r="A24" s="40" t="s">
        <v>112</v>
      </c>
      <c r="B24" s="41">
        <v>24836</v>
      </c>
      <c r="C24" s="41"/>
      <c r="D24" s="41">
        <v>8239</v>
      </c>
      <c r="E24" s="41"/>
      <c r="F24" s="42">
        <f t="shared" si="2"/>
        <v>0.33200000000000002</v>
      </c>
      <c r="G24" s="42"/>
      <c r="H24" s="43" t="s">
        <v>137</v>
      </c>
      <c r="I24" s="39"/>
    </row>
    <row r="25" spans="1:9" ht="24" customHeight="1">
      <c r="A25" s="40" t="s">
        <v>4</v>
      </c>
      <c r="B25" s="41">
        <f>2133-340</f>
        <v>1793</v>
      </c>
      <c r="C25" s="41"/>
      <c r="D25" s="41">
        <v>560</v>
      </c>
      <c r="E25" s="41"/>
      <c r="F25" s="42">
        <f t="shared" si="2"/>
        <v>0.312</v>
      </c>
      <c r="G25" s="42"/>
      <c r="H25" s="43" t="s">
        <v>126</v>
      </c>
    </row>
    <row r="26" spans="1:9" ht="81.75" customHeight="1">
      <c r="A26" s="44" t="s">
        <v>3</v>
      </c>
      <c r="B26" s="41">
        <v>4</v>
      </c>
      <c r="C26" s="41"/>
      <c r="D26" s="41">
        <v>2</v>
      </c>
      <c r="E26" s="41"/>
      <c r="F26" s="42">
        <f t="shared" si="2"/>
        <v>0.5</v>
      </c>
      <c r="G26" s="42"/>
      <c r="H26" s="43"/>
    </row>
    <row r="27" spans="1:9" ht="22.5" customHeight="1">
      <c r="A27" s="44" t="s">
        <v>120</v>
      </c>
      <c r="B27" s="41">
        <v>3499</v>
      </c>
      <c r="C27" s="41"/>
      <c r="D27" s="41"/>
      <c r="E27" s="41"/>
      <c r="F27" s="42"/>
      <c r="G27" s="42"/>
      <c r="H27" s="43" t="s">
        <v>121</v>
      </c>
    </row>
    <row r="28" spans="1:9" ht="41.25" customHeight="1">
      <c r="A28" s="44" t="s">
        <v>74</v>
      </c>
      <c r="B28" s="41">
        <f>6031-790</f>
        <v>5241</v>
      </c>
      <c r="C28" s="41">
        <v>2998</v>
      </c>
      <c r="D28" s="41">
        <v>718</v>
      </c>
      <c r="E28" s="41">
        <v>260</v>
      </c>
      <c r="F28" s="42">
        <f t="shared" si="2"/>
        <v>0.13700000000000001</v>
      </c>
      <c r="G28" s="42">
        <f t="shared" ref="G28:G42" si="3">E28/C28</f>
        <v>8.6999999999999994E-2</v>
      </c>
      <c r="H28" s="43" t="s">
        <v>135</v>
      </c>
      <c r="I28" s="39"/>
    </row>
    <row r="29" spans="1:9" ht="36" customHeight="1">
      <c r="A29" s="40" t="s">
        <v>8</v>
      </c>
      <c r="B29" s="41">
        <f>16158-728</f>
        <v>15430</v>
      </c>
      <c r="C29" s="41"/>
      <c r="D29" s="41">
        <v>5871</v>
      </c>
      <c r="E29" s="41"/>
      <c r="F29" s="42">
        <f t="shared" si="2"/>
        <v>0.38</v>
      </c>
      <c r="G29" s="42"/>
      <c r="H29" s="43" t="s">
        <v>131</v>
      </c>
      <c r="I29" s="39"/>
    </row>
    <row r="30" spans="1:9" ht="35.25" customHeight="1">
      <c r="A30" s="40" t="s">
        <v>44</v>
      </c>
      <c r="B30" s="41">
        <f>14068+5503</f>
        <v>19571</v>
      </c>
      <c r="C30" s="41"/>
      <c r="D30" s="41">
        <v>66</v>
      </c>
      <c r="E30" s="41"/>
      <c r="F30" s="42">
        <f t="shared" si="2"/>
        <v>3.0000000000000001E-3</v>
      </c>
      <c r="G30" s="42"/>
      <c r="H30" s="43" t="s">
        <v>122</v>
      </c>
    </row>
    <row r="31" spans="1:9" ht="40.5" customHeight="1">
      <c r="A31" s="40" t="s">
        <v>117</v>
      </c>
      <c r="B31" s="41">
        <v>14557</v>
      </c>
      <c r="C31" s="41">
        <v>9373</v>
      </c>
      <c r="D31" s="41"/>
      <c r="E31" s="41"/>
      <c r="F31" s="42"/>
      <c r="G31" s="42"/>
      <c r="H31" s="43" t="s">
        <v>121</v>
      </c>
    </row>
    <row r="32" spans="1:9" ht="36.75" customHeight="1">
      <c r="A32" s="44" t="s">
        <v>116</v>
      </c>
      <c r="B32" s="41">
        <v>4297</v>
      </c>
      <c r="C32" s="41">
        <v>2793</v>
      </c>
      <c r="D32" s="41">
        <v>2486</v>
      </c>
      <c r="E32" s="41">
        <v>1265</v>
      </c>
      <c r="F32" s="42">
        <f t="shared" si="2"/>
        <v>0.57899999999999996</v>
      </c>
      <c r="G32" s="42">
        <f t="shared" si="3"/>
        <v>0.45300000000000001</v>
      </c>
      <c r="H32" s="43" t="s">
        <v>136</v>
      </c>
      <c r="I32" s="39"/>
    </row>
    <row r="33" spans="1:9" ht="64.5" customHeight="1">
      <c r="A33" s="44" t="s">
        <v>70</v>
      </c>
      <c r="B33" s="41">
        <f>52300-2206</f>
        <v>50094</v>
      </c>
      <c r="C33" s="41">
        <f>39532+2550</f>
        <v>42082</v>
      </c>
      <c r="D33" s="41"/>
      <c r="E33" s="41"/>
      <c r="F33" s="42"/>
      <c r="G33" s="42"/>
      <c r="H33" s="43" t="s">
        <v>121</v>
      </c>
    </row>
    <row r="34" spans="1:9" ht="39" customHeight="1">
      <c r="A34" s="40" t="s">
        <v>119</v>
      </c>
      <c r="B34" s="41">
        <v>12148</v>
      </c>
      <c r="C34" s="41"/>
      <c r="D34" s="41">
        <v>10937</v>
      </c>
      <c r="E34" s="41"/>
      <c r="F34" s="42">
        <f t="shared" si="2"/>
        <v>0.9</v>
      </c>
      <c r="G34" s="42"/>
      <c r="H34" s="43" t="s">
        <v>140</v>
      </c>
      <c r="I34" s="39"/>
    </row>
    <row r="35" spans="1:9" ht="45">
      <c r="A35" s="44" t="s">
        <v>113</v>
      </c>
      <c r="B35" s="41">
        <v>12950</v>
      </c>
      <c r="C35" s="41">
        <v>12950</v>
      </c>
      <c r="D35" s="41">
        <v>6189</v>
      </c>
      <c r="E35" s="41">
        <v>6189</v>
      </c>
      <c r="F35" s="42">
        <f t="shared" si="2"/>
        <v>0.47799999999999998</v>
      </c>
      <c r="G35" s="42">
        <f t="shared" si="3"/>
        <v>0.47799999999999998</v>
      </c>
      <c r="H35" s="43" t="s">
        <v>124</v>
      </c>
    </row>
    <row r="36" spans="1:9" ht="57" customHeight="1">
      <c r="A36" s="44" t="s">
        <v>15</v>
      </c>
      <c r="B36" s="41">
        <v>635</v>
      </c>
      <c r="C36" s="41">
        <v>635</v>
      </c>
      <c r="D36" s="41">
        <v>288</v>
      </c>
      <c r="E36" s="41">
        <v>288</v>
      </c>
      <c r="F36" s="42">
        <f t="shared" si="2"/>
        <v>0.45400000000000001</v>
      </c>
      <c r="G36" s="42">
        <f t="shared" si="3"/>
        <v>0.45400000000000001</v>
      </c>
      <c r="H36" s="45" t="s">
        <v>127</v>
      </c>
    </row>
    <row r="37" spans="1:9" ht="61.5" customHeight="1">
      <c r="A37" s="44" t="s">
        <v>97</v>
      </c>
      <c r="B37" s="41">
        <v>7370</v>
      </c>
      <c r="C37" s="41">
        <v>7370</v>
      </c>
      <c r="D37" s="41">
        <v>3405</v>
      </c>
      <c r="E37" s="41">
        <v>3405</v>
      </c>
      <c r="F37" s="42">
        <f t="shared" si="2"/>
        <v>0.46200000000000002</v>
      </c>
      <c r="G37" s="42">
        <f t="shared" si="3"/>
        <v>0.46200000000000002</v>
      </c>
      <c r="H37" s="43" t="s">
        <v>128</v>
      </c>
    </row>
    <row r="38" spans="1:9" ht="60" customHeight="1">
      <c r="A38" s="44" t="s">
        <v>95</v>
      </c>
      <c r="B38" s="41">
        <v>12250</v>
      </c>
      <c r="C38" s="41">
        <v>12250</v>
      </c>
      <c r="D38" s="41">
        <v>55</v>
      </c>
      <c r="E38" s="41">
        <v>55</v>
      </c>
      <c r="F38" s="42">
        <f t="shared" si="2"/>
        <v>4.0000000000000001E-3</v>
      </c>
      <c r="G38" s="42">
        <f t="shared" si="3"/>
        <v>4.0000000000000001E-3</v>
      </c>
      <c r="H38" s="43" t="s">
        <v>123</v>
      </c>
    </row>
    <row r="39" spans="1:9" ht="67.5">
      <c r="A39" s="44" t="s">
        <v>14</v>
      </c>
      <c r="B39" s="41">
        <v>239360</v>
      </c>
      <c r="C39" s="41">
        <v>239360</v>
      </c>
      <c r="D39" s="41">
        <v>106000</v>
      </c>
      <c r="E39" s="41">
        <v>106000</v>
      </c>
      <c r="F39" s="42">
        <f t="shared" si="2"/>
        <v>0.443</v>
      </c>
      <c r="G39" s="42">
        <f t="shared" si="3"/>
        <v>0.443</v>
      </c>
      <c r="H39" s="43" t="s">
        <v>128</v>
      </c>
    </row>
    <row r="40" spans="1:9" ht="45">
      <c r="A40" s="44" t="s">
        <v>118</v>
      </c>
      <c r="B40" s="41">
        <v>22400</v>
      </c>
      <c r="C40" s="41">
        <v>22400</v>
      </c>
      <c r="D40" s="41">
        <v>12445</v>
      </c>
      <c r="E40" s="41">
        <v>12445</v>
      </c>
      <c r="F40" s="42">
        <f t="shared" si="2"/>
        <v>0.55600000000000005</v>
      </c>
      <c r="G40" s="42">
        <f t="shared" si="3"/>
        <v>0.55600000000000005</v>
      </c>
      <c r="H40" s="43"/>
    </row>
    <row r="41" spans="1:9" ht="48" customHeight="1">
      <c r="A41" s="44" t="s">
        <v>2</v>
      </c>
      <c r="B41" s="41">
        <v>85283</v>
      </c>
      <c r="C41" s="41">
        <v>85283</v>
      </c>
      <c r="D41" s="41">
        <v>45450</v>
      </c>
      <c r="E41" s="41">
        <v>45450</v>
      </c>
      <c r="F41" s="42">
        <f t="shared" si="2"/>
        <v>0.53300000000000003</v>
      </c>
      <c r="G41" s="42">
        <f t="shared" si="3"/>
        <v>0.53300000000000003</v>
      </c>
      <c r="H41" s="43"/>
    </row>
    <row r="42" spans="1:9" ht="45">
      <c r="A42" s="40" t="s">
        <v>5</v>
      </c>
      <c r="B42" s="41">
        <v>217200</v>
      </c>
      <c r="C42" s="41">
        <v>217200</v>
      </c>
      <c r="D42" s="41">
        <v>134852</v>
      </c>
      <c r="E42" s="41">
        <v>134852</v>
      </c>
      <c r="F42" s="42">
        <f t="shared" si="2"/>
        <v>0.621</v>
      </c>
      <c r="G42" s="42">
        <f t="shared" si="3"/>
        <v>0.621</v>
      </c>
      <c r="H42" s="43"/>
    </row>
    <row r="43" spans="1:9" ht="67.5">
      <c r="A43" s="40" t="s">
        <v>115</v>
      </c>
      <c r="B43" s="41">
        <v>6652</v>
      </c>
      <c r="C43" s="41">
        <v>6652</v>
      </c>
      <c r="D43" s="41"/>
      <c r="E43" s="41"/>
      <c r="F43" s="42"/>
      <c r="G43" s="42"/>
      <c r="H43" s="43" t="s">
        <v>129</v>
      </c>
    </row>
    <row r="44" spans="1:9" ht="22.5" customHeight="1">
      <c r="A44" s="46" t="s">
        <v>33</v>
      </c>
      <c r="B44" s="47">
        <f>SUM(B45:B46)</f>
        <v>12866</v>
      </c>
      <c r="C44" s="47">
        <f>SUM(C45:C46)</f>
        <v>10396</v>
      </c>
      <c r="D44" s="47">
        <f>SUM(D45:D46)</f>
        <v>3843</v>
      </c>
      <c r="E44" s="47">
        <f>SUM(E45:E46)</f>
        <v>1512</v>
      </c>
      <c r="F44" s="48">
        <f>D44/B44</f>
        <v>0.29899999999999999</v>
      </c>
      <c r="G44" s="48">
        <f>E44/C44</f>
        <v>0.14499999999999999</v>
      </c>
      <c r="H44" s="49"/>
    </row>
    <row r="45" spans="1:9" ht="48.75" customHeight="1">
      <c r="A45" s="40" t="s">
        <v>12</v>
      </c>
      <c r="B45" s="41">
        <f>12230+616</f>
        <v>12846</v>
      </c>
      <c r="C45" s="41">
        <f>9780+616</f>
        <v>10396</v>
      </c>
      <c r="D45" s="41">
        <v>3832</v>
      </c>
      <c r="E45" s="41">
        <v>1512</v>
      </c>
      <c r="F45" s="42">
        <f t="shared" ref="F45:G46" si="4">D45/B45</f>
        <v>0.29799999999999999</v>
      </c>
      <c r="G45" s="42">
        <f t="shared" si="4"/>
        <v>0.14499999999999999</v>
      </c>
      <c r="H45" s="43" t="s">
        <v>130</v>
      </c>
    </row>
    <row r="46" spans="1:9" ht="24" customHeight="1">
      <c r="A46" s="40" t="s">
        <v>4</v>
      </c>
      <c r="B46" s="41">
        <v>20</v>
      </c>
      <c r="C46" s="41"/>
      <c r="D46" s="41">
        <v>11</v>
      </c>
      <c r="E46" s="41"/>
      <c r="F46" s="42">
        <f t="shared" si="4"/>
        <v>0.55000000000000004</v>
      </c>
      <c r="G46" s="42"/>
      <c r="H46" s="43"/>
    </row>
    <row r="47" spans="1:9" ht="25.5" customHeight="1">
      <c r="A47" s="46" t="s">
        <v>30</v>
      </c>
      <c r="B47" s="47">
        <f>SUM(B48:B49)</f>
        <v>29558</v>
      </c>
      <c r="C47" s="47">
        <f>SUM(C48:C49)</f>
        <v>0</v>
      </c>
      <c r="D47" s="47">
        <f>SUM(D48:D49)</f>
        <v>5144</v>
      </c>
      <c r="E47" s="47">
        <f>SUM(E48:E49)</f>
        <v>0</v>
      </c>
      <c r="F47" s="48">
        <f>D47/B47</f>
        <v>0.17399999999999999</v>
      </c>
      <c r="G47" s="48"/>
      <c r="H47" s="49"/>
    </row>
    <row r="48" spans="1:9" ht="33.75">
      <c r="A48" s="40" t="s">
        <v>91</v>
      </c>
      <c r="B48" s="41">
        <f>27558-200</f>
        <v>27358</v>
      </c>
      <c r="C48" s="41"/>
      <c r="D48" s="41">
        <v>3253</v>
      </c>
      <c r="E48" s="41"/>
      <c r="F48" s="42">
        <f t="shared" ref="F48:F49" si="5">D48/B48</f>
        <v>0.11899999999999999</v>
      </c>
      <c r="G48" s="42"/>
      <c r="H48" s="43" t="s">
        <v>133</v>
      </c>
      <c r="I48" s="39"/>
    </row>
    <row r="49" spans="1:9" ht="33.75">
      <c r="A49" s="40" t="s">
        <v>16</v>
      </c>
      <c r="B49" s="41">
        <f>2000+200</f>
        <v>2200</v>
      </c>
      <c r="C49" s="41"/>
      <c r="D49" s="41">
        <v>1891</v>
      </c>
      <c r="E49" s="41"/>
      <c r="F49" s="42">
        <f t="shared" si="5"/>
        <v>0.86</v>
      </c>
      <c r="G49" s="42"/>
      <c r="H49" s="43" t="s">
        <v>132</v>
      </c>
      <c r="I49" s="39"/>
    </row>
    <row r="50" spans="1:9" ht="27.75" customHeight="1">
      <c r="A50" s="50" t="s">
        <v>19</v>
      </c>
      <c r="B50" s="51">
        <f>B47+B10+B44</f>
        <v>969394</v>
      </c>
      <c r="C50" s="51">
        <f>C47+C10+C44</f>
        <v>691590</v>
      </c>
      <c r="D50" s="51">
        <f>D47+D10+D44</f>
        <v>396024</v>
      </c>
      <c r="E50" s="51">
        <f>E47+E10+E44</f>
        <v>311721</v>
      </c>
      <c r="F50" s="52">
        <f>D50/B50</f>
        <v>0.40899999999999997</v>
      </c>
      <c r="G50" s="52">
        <f>E50/C50</f>
        <v>0.45100000000000001</v>
      </c>
      <c r="H50" s="53"/>
    </row>
    <row r="51" spans="1:9" ht="12.75" customHeight="1">
      <c r="B51" s="12">
        <v>969394</v>
      </c>
      <c r="C51" s="7">
        <v>691590</v>
      </c>
      <c r="D51" s="7">
        <v>396024</v>
      </c>
      <c r="E51" s="7">
        <v>311721</v>
      </c>
    </row>
    <row r="52" spans="1:9" ht="12.75" customHeight="1">
      <c r="B52" s="13">
        <f>B50-B51</f>
        <v>0</v>
      </c>
      <c r="C52" s="13">
        <f t="shared" ref="C52:E52" si="6">C50-C51</f>
        <v>0</v>
      </c>
      <c r="D52" s="13">
        <f t="shared" si="6"/>
        <v>0</v>
      </c>
      <c r="E52" s="13">
        <f t="shared" si="6"/>
        <v>0</v>
      </c>
    </row>
  </sheetData>
  <autoFilter ref="A9:H52"/>
  <mergeCells count="6">
    <mergeCell ref="A6:H6"/>
    <mergeCell ref="B8:C8"/>
    <mergeCell ref="D8:E8"/>
    <mergeCell ref="F8:G8"/>
    <mergeCell ref="H8:H9"/>
    <mergeCell ref="A8:A9"/>
  </mergeCells>
  <pageMargins left="0.36" right="0.23622047244094491" top="0.23622047244094491" bottom="0.15748031496062992" header="0.27559055118110237" footer="0.19685039370078741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transitionEvaluation="1"/>
  <dimension ref="A1:N52"/>
  <sheetViews>
    <sheetView showGridLines="0" topLeftCell="A11" workbookViewId="0">
      <pane xSplit="2" ySplit="2" topLeftCell="C13" activePane="bottomRight" state="frozen"/>
      <selection activeCell="A11" sqref="A11"/>
      <selection pane="topRight" activeCell="C11" sqref="C11"/>
      <selection pane="bottomLeft" activeCell="A13" sqref="A13"/>
      <selection pane="bottomRight" activeCell="I52" sqref="I52"/>
    </sheetView>
  </sheetViews>
  <sheetFormatPr defaultRowHeight="12.75" customHeight="1"/>
  <cols>
    <col min="1" max="1" width="10.28515625" customWidth="1"/>
    <col min="2" max="2" width="30.7109375" customWidth="1"/>
    <col min="3" max="3" width="15.42578125" style="36" customWidth="1"/>
    <col min="4" max="5" width="15.42578125" customWidth="1"/>
    <col min="6" max="6" width="15.42578125" style="36" customWidth="1"/>
    <col min="7" max="7" width="15.42578125" customWidth="1"/>
    <col min="8" max="8" width="15.42578125" style="36" customWidth="1"/>
    <col min="9" max="10" width="15.42578125" customWidth="1"/>
    <col min="11" max="11" width="15.42578125" style="36" customWidth="1"/>
    <col min="12" max="12" width="15.42578125" customWidth="1"/>
  </cols>
  <sheetData>
    <row r="1" spans="1:14">
      <c r="A1" s="57" t="s">
        <v>69</v>
      </c>
      <c r="B1" s="57"/>
      <c r="C1" s="57"/>
      <c r="D1" s="57"/>
      <c r="E1" s="57"/>
      <c r="F1" s="57"/>
      <c r="G1" s="57"/>
      <c r="H1" s="29"/>
      <c r="I1" s="22"/>
      <c r="J1" s="22"/>
      <c r="K1" s="29"/>
      <c r="L1" s="22"/>
    </row>
    <row r="2" spans="1:14">
      <c r="A2" s="28" t="s">
        <v>68</v>
      </c>
      <c r="B2" s="22"/>
      <c r="C2" s="29"/>
      <c r="D2" s="22"/>
      <c r="E2" s="22"/>
      <c r="F2" s="29"/>
      <c r="G2" s="22"/>
      <c r="H2" s="29"/>
      <c r="I2" s="22"/>
      <c r="J2" s="22"/>
      <c r="K2" s="29"/>
      <c r="L2" s="22"/>
    </row>
    <row r="3" spans="1:14" ht="14.25">
      <c r="A3" s="27"/>
      <c r="B3" s="25"/>
      <c r="C3" s="30"/>
      <c r="D3" s="25"/>
      <c r="E3" s="25"/>
      <c r="F3" s="30"/>
      <c r="G3" s="25"/>
      <c r="H3" s="30"/>
      <c r="I3" s="25"/>
      <c r="J3" s="25"/>
      <c r="K3" s="30"/>
      <c r="L3" s="25"/>
    </row>
    <row r="4" spans="1:14" ht="14.25">
      <c r="A4" s="27" t="s">
        <v>111</v>
      </c>
      <c r="B4" s="25"/>
      <c r="C4" s="30"/>
      <c r="D4" s="25"/>
      <c r="E4" s="26"/>
      <c r="F4" s="31"/>
      <c r="G4" s="25"/>
      <c r="H4" s="31"/>
      <c r="I4" s="26"/>
      <c r="J4" s="25"/>
      <c r="K4" s="30"/>
      <c r="L4" s="25"/>
    </row>
    <row r="5" spans="1:14">
      <c r="A5" s="22" t="s">
        <v>110</v>
      </c>
      <c r="B5" s="22"/>
      <c r="C5" s="29"/>
      <c r="D5" s="22"/>
      <c r="E5" s="22"/>
      <c r="F5" s="29"/>
      <c r="G5" s="22"/>
      <c r="H5" s="29"/>
      <c r="I5" s="22"/>
      <c r="J5" s="22"/>
      <c r="K5" s="29"/>
      <c r="L5" s="22"/>
    </row>
    <row r="6" spans="1:14">
      <c r="A6" s="55"/>
      <c r="B6" s="56"/>
      <c r="C6" s="56"/>
      <c r="D6" s="56"/>
      <c r="E6" s="56"/>
      <c r="F6" s="56"/>
      <c r="G6" s="56"/>
      <c r="H6" s="56"/>
      <c r="I6" s="56"/>
      <c r="J6" s="24"/>
      <c r="K6" s="37"/>
      <c r="L6" s="24"/>
    </row>
    <row r="7" spans="1:14">
      <c r="A7" s="55" t="s">
        <v>67</v>
      </c>
      <c r="B7" s="56"/>
      <c r="C7" s="56"/>
      <c r="D7" s="56"/>
      <c r="E7" s="56"/>
      <c r="F7" s="56"/>
      <c r="G7" s="56"/>
      <c r="H7" s="56"/>
    </row>
    <row r="8" spans="1:14">
      <c r="A8" s="55" t="s">
        <v>66</v>
      </c>
      <c r="B8" s="56"/>
      <c r="C8" s="56"/>
      <c r="D8" s="56"/>
      <c r="E8" s="56"/>
      <c r="F8" s="56"/>
      <c r="G8" s="56"/>
      <c r="H8" s="56"/>
    </row>
    <row r="9" spans="1:14">
      <c r="A9" s="55" t="s">
        <v>65</v>
      </c>
      <c r="B9" s="56"/>
      <c r="C9" s="56"/>
      <c r="D9" s="56"/>
      <c r="E9" s="56"/>
      <c r="F9" s="56"/>
      <c r="G9" s="56"/>
      <c r="H9" s="56"/>
    </row>
    <row r="10" spans="1:14">
      <c r="A10" s="55"/>
      <c r="B10" s="56"/>
      <c r="C10" s="56"/>
      <c r="D10" s="56"/>
      <c r="E10" s="56"/>
      <c r="F10" s="56"/>
      <c r="G10" s="56"/>
      <c r="H10" s="56"/>
    </row>
    <row r="11" spans="1:14">
      <c r="A11" s="23" t="s">
        <v>64</v>
      </c>
      <c r="B11" s="23"/>
      <c r="C11" s="32"/>
      <c r="D11" s="23"/>
      <c r="E11" s="23"/>
      <c r="F11" s="32"/>
      <c r="G11" s="23"/>
      <c r="H11" s="32"/>
      <c r="I11" s="23"/>
      <c r="J11" s="22"/>
      <c r="K11" s="29"/>
      <c r="L11" s="22"/>
    </row>
    <row r="12" spans="1:14" ht="21">
      <c r="A12" s="21" t="s">
        <v>63</v>
      </c>
      <c r="B12" s="21" t="s">
        <v>62</v>
      </c>
      <c r="C12" s="33" t="s">
        <v>86</v>
      </c>
      <c r="D12" s="21" t="s">
        <v>85</v>
      </c>
      <c r="E12" s="21" t="s">
        <v>84</v>
      </c>
      <c r="F12" s="33"/>
      <c r="G12" s="21" t="s">
        <v>83</v>
      </c>
      <c r="H12" s="33" t="s">
        <v>61</v>
      </c>
      <c r="I12" s="21" t="s">
        <v>60</v>
      </c>
      <c r="J12" s="21" t="s">
        <v>59</v>
      </c>
      <c r="K12" s="33"/>
      <c r="L12" s="21" t="s">
        <v>58</v>
      </c>
    </row>
    <row r="13" spans="1:14">
      <c r="A13" s="19" t="s">
        <v>57</v>
      </c>
      <c r="B13" s="18" t="s">
        <v>82</v>
      </c>
      <c r="C13" s="34">
        <v>1800000</v>
      </c>
      <c r="D13" s="17">
        <v>0</v>
      </c>
      <c r="E13" s="17">
        <v>0</v>
      </c>
      <c r="F13" s="34">
        <f>D13+E13</f>
        <v>0</v>
      </c>
      <c r="G13" s="17">
        <v>1800000</v>
      </c>
      <c r="H13" s="34">
        <v>0</v>
      </c>
      <c r="I13" s="17">
        <v>0</v>
      </c>
      <c r="J13" s="17">
        <v>0</v>
      </c>
      <c r="K13" s="34">
        <f>I13+J13</f>
        <v>0</v>
      </c>
      <c r="L13" s="17">
        <v>0</v>
      </c>
      <c r="N13" s="38">
        <v>0</v>
      </c>
    </row>
    <row r="14" spans="1:14" ht="56.25">
      <c r="A14" s="19" t="s">
        <v>56</v>
      </c>
      <c r="B14" s="18" t="s">
        <v>17</v>
      </c>
      <c r="C14" s="34">
        <v>1417630</v>
      </c>
      <c r="D14" s="17">
        <v>0</v>
      </c>
      <c r="E14" s="17">
        <v>0</v>
      </c>
      <c r="F14" s="34">
        <f t="shared" ref="F14:F51" si="0">D14+E14</f>
        <v>0</v>
      </c>
      <c r="G14" s="17">
        <v>1417630</v>
      </c>
      <c r="H14" s="34">
        <v>234765</v>
      </c>
      <c r="I14" s="17">
        <v>0</v>
      </c>
      <c r="J14" s="17">
        <v>0</v>
      </c>
      <c r="K14" s="34">
        <f t="shared" ref="K14:K51" si="1">I14+J14</f>
        <v>0</v>
      </c>
      <c r="L14" s="17">
        <v>0</v>
      </c>
      <c r="N14" s="38">
        <v>102</v>
      </c>
    </row>
    <row r="15" spans="1:14" ht="45">
      <c r="A15" s="19" t="s">
        <v>109</v>
      </c>
      <c r="B15" s="18" t="s">
        <v>18</v>
      </c>
      <c r="C15" s="34">
        <v>35000</v>
      </c>
      <c r="D15" s="17">
        <v>0</v>
      </c>
      <c r="E15" s="17">
        <v>0</v>
      </c>
      <c r="F15" s="34">
        <f t="shared" si="0"/>
        <v>0</v>
      </c>
      <c r="G15" s="17">
        <v>35000</v>
      </c>
      <c r="H15" s="34">
        <v>0</v>
      </c>
      <c r="I15" s="17">
        <v>0</v>
      </c>
      <c r="J15" s="17">
        <v>0</v>
      </c>
      <c r="K15" s="34">
        <f t="shared" si="1"/>
        <v>0</v>
      </c>
      <c r="L15" s="17">
        <v>0</v>
      </c>
      <c r="N15" s="38" t="s">
        <v>29</v>
      </c>
    </row>
    <row r="16" spans="1:14" ht="63" customHeight="1">
      <c r="A16" s="19" t="s">
        <v>108</v>
      </c>
      <c r="B16" s="20" t="s">
        <v>75</v>
      </c>
      <c r="C16" s="34">
        <v>3334000</v>
      </c>
      <c r="D16" s="17">
        <v>0</v>
      </c>
      <c r="E16" s="17">
        <v>0</v>
      </c>
      <c r="F16" s="34">
        <f t="shared" si="0"/>
        <v>0</v>
      </c>
      <c r="G16" s="17">
        <v>3334000</v>
      </c>
      <c r="H16" s="34">
        <v>0</v>
      </c>
      <c r="I16" s="17">
        <v>0</v>
      </c>
      <c r="J16" s="17">
        <v>0</v>
      </c>
      <c r="K16" s="34">
        <f t="shared" si="1"/>
        <v>0</v>
      </c>
      <c r="L16" s="17">
        <v>0</v>
      </c>
      <c r="N16" s="38" t="s">
        <v>87</v>
      </c>
    </row>
    <row r="17" spans="1:14" ht="56.25">
      <c r="A17" s="19" t="s">
        <v>55</v>
      </c>
      <c r="B17" s="18" t="s">
        <v>6</v>
      </c>
      <c r="C17" s="34">
        <v>5053000</v>
      </c>
      <c r="D17" s="17">
        <v>0</v>
      </c>
      <c r="E17" s="17">
        <v>0</v>
      </c>
      <c r="F17" s="34">
        <f t="shared" si="0"/>
        <v>0</v>
      </c>
      <c r="G17" s="17">
        <v>5053000</v>
      </c>
      <c r="H17" s="34">
        <v>344000</v>
      </c>
      <c r="I17" s="17">
        <v>0</v>
      </c>
      <c r="J17" s="17">
        <v>0</v>
      </c>
      <c r="K17" s="34">
        <f t="shared" si="1"/>
        <v>0</v>
      </c>
      <c r="L17" s="17">
        <v>0</v>
      </c>
      <c r="N17" s="38">
        <v>125</v>
      </c>
    </row>
    <row r="18" spans="1:14" ht="45">
      <c r="A18" s="19" t="s">
        <v>54</v>
      </c>
      <c r="B18" s="18" t="s">
        <v>11</v>
      </c>
      <c r="C18" s="34">
        <v>5878000</v>
      </c>
      <c r="D18" s="17">
        <v>0</v>
      </c>
      <c r="E18" s="17">
        <v>0</v>
      </c>
      <c r="F18" s="34">
        <f t="shared" si="0"/>
        <v>0</v>
      </c>
      <c r="G18" s="17">
        <v>5878000</v>
      </c>
      <c r="H18" s="34">
        <v>2826506.44</v>
      </c>
      <c r="I18" s="17">
        <v>0</v>
      </c>
      <c r="J18" s="17">
        <v>0</v>
      </c>
      <c r="K18" s="34">
        <f t="shared" si="1"/>
        <v>0</v>
      </c>
      <c r="L18" s="17">
        <v>0</v>
      </c>
      <c r="N18" s="38">
        <v>127</v>
      </c>
    </row>
    <row r="19" spans="1:14" ht="67.5">
      <c r="A19" s="19" t="s">
        <v>107</v>
      </c>
      <c r="B19" s="18" t="s">
        <v>10</v>
      </c>
      <c r="C19" s="34">
        <v>1309000</v>
      </c>
      <c r="D19" s="17">
        <v>0</v>
      </c>
      <c r="E19" s="17">
        <v>0</v>
      </c>
      <c r="F19" s="34">
        <f t="shared" si="0"/>
        <v>0</v>
      </c>
      <c r="G19" s="17">
        <v>1309000</v>
      </c>
      <c r="H19" s="34">
        <v>256098</v>
      </c>
      <c r="I19" s="17">
        <v>0</v>
      </c>
      <c r="J19" s="17">
        <v>0</v>
      </c>
      <c r="K19" s="34">
        <f t="shared" si="1"/>
        <v>0</v>
      </c>
      <c r="L19" s="17">
        <v>0</v>
      </c>
      <c r="N19" s="38" t="s">
        <v>88</v>
      </c>
    </row>
    <row r="20" spans="1:14" ht="59.25" customHeight="1">
      <c r="A20" s="19" t="s">
        <v>53</v>
      </c>
      <c r="B20" s="20" t="s">
        <v>0</v>
      </c>
      <c r="C20" s="34">
        <v>23321000</v>
      </c>
      <c r="D20" s="17">
        <v>0</v>
      </c>
      <c r="E20" s="17">
        <v>0</v>
      </c>
      <c r="F20" s="34">
        <f t="shared" si="0"/>
        <v>0</v>
      </c>
      <c r="G20" s="17">
        <v>23321000</v>
      </c>
      <c r="H20" s="34">
        <v>9546244.0999999996</v>
      </c>
      <c r="I20" s="17">
        <v>0</v>
      </c>
      <c r="J20" s="17">
        <v>0</v>
      </c>
      <c r="K20" s="34">
        <f t="shared" si="1"/>
        <v>0</v>
      </c>
      <c r="L20" s="17">
        <v>0</v>
      </c>
      <c r="N20" s="38">
        <v>141</v>
      </c>
    </row>
    <row r="21" spans="1:14" ht="22.5">
      <c r="A21" s="19" t="s">
        <v>52</v>
      </c>
      <c r="B21" s="18" t="s">
        <v>7</v>
      </c>
      <c r="C21" s="34">
        <v>15713000</v>
      </c>
      <c r="D21" s="17">
        <v>0</v>
      </c>
      <c r="E21" s="17">
        <v>0</v>
      </c>
      <c r="F21" s="34">
        <f t="shared" si="0"/>
        <v>0</v>
      </c>
      <c r="G21" s="17">
        <v>15713000</v>
      </c>
      <c r="H21" s="34">
        <v>0</v>
      </c>
      <c r="I21" s="17">
        <v>0</v>
      </c>
      <c r="J21" s="17">
        <v>0</v>
      </c>
      <c r="K21" s="34">
        <f t="shared" si="1"/>
        <v>0</v>
      </c>
      <c r="L21" s="17">
        <v>0</v>
      </c>
      <c r="N21" s="38">
        <v>142</v>
      </c>
    </row>
    <row r="22" spans="1:14" ht="67.5">
      <c r="A22" s="19" t="s">
        <v>51</v>
      </c>
      <c r="B22" s="18" t="s">
        <v>9</v>
      </c>
      <c r="C22" s="34">
        <v>1650000</v>
      </c>
      <c r="D22" s="17">
        <v>0</v>
      </c>
      <c r="E22" s="17">
        <v>0</v>
      </c>
      <c r="F22" s="34">
        <f t="shared" si="0"/>
        <v>0</v>
      </c>
      <c r="G22" s="17">
        <v>1650000</v>
      </c>
      <c r="H22" s="34">
        <v>529053.64</v>
      </c>
      <c r="I22" s="17">
        <v>0</v>
      </c>
      <c r="J22" s="17">
        <v>0</v>
      </c>
      <c r="K22" s="34">
        <f t="shared" si="1"/>
        <v>0</v>
      </c>
      <c r="L22" s="17">
        <v>0</v>
      </c>
      <c r="N22" s="38">
        <v>143</v>
      </c>
    </row>
    <row r="23" spans="1:14" ht="56.25">
      <c r="A23" s="19" t="s">
        <v>81</v>
      </c>
      <c r="B23" s="18" t="s">
        <v>80</v>
      </c>
      <c r="C23" s="34">
        <v>3236000</v>
      </c>
      <c r="D23" s="17">
        <v>0</v>
      </c>
      <c r="E23" s="17">
        <v>0</v>
      </c>
      <c r="F23" s="34">
        <f t="shared" si="0"/>
        <v>0</v>
      </c>
      <c r="G23" s="17">
        <v>3236000</v>
      </c>
      <c r="H23" s="34">
        <v>1031368</v>
      </c>
      <c r="I23" s="17">
        <v>0</v>
      </c>
      <c r="J23" s="17">
        <v>0</v>
      </c>
      <c r="K23" s="34">
        <f t="shared" si="1"/>
        <v>0</v>
      </c>
      <c r="L23" s="17">
        <v>0</v>
      </c>
      <c r="N23" s="38">
        <v>144</v>
      </c>
    </row>
    <row r="24" spans="1:14" ht="78.75">
      <c r="A24" s="19" t="s">
        <v>50</v>
      </c>
      <c r="B24" s="18" t="s">
        <v>1</v>
      </c>
      <c r="C24" s="34">
        <v>55969000</v>
      </c>
      <c r="D24" s="17">
        <v>0</v>
      </c>
      <c r="E24" s="17">
        <v>0</v>
      </c>
      <c r="F24" s="34">
        <f t="shared" si="0"/>
        <v>0</v>
      </c>
      <c r="G24" s="17">
        <v>55969000</v>
      </c>
      <c r="H24" s="34">
        <v>23859085.199999999</v>
      </c>
      <c r="I24" s="17">
        <v>0</v>
      </c>
      <c r="J24" s="17">
        <v>0</v>
      </c>
      <c r="K24" s="34">
        <f t="shared" si="1"/>
        <v>0</v>
      </c>
      <c r="L24" s="17">
        <v>0</v>
      </c>
      <c r="N24" s="38">
        <v>146</v>
      </c>
    </row>
    <row r="25" spans="1:14" ht="78.75">
      <c r="A25" s="19" t="s">
        <v>79</v>
      </c>
      <c r="B25" s="18" t="s">
        <v>78</v>
      </c>
      <c r="C25" s="34">
        <v>5061000</v>
      </c>
      <c r="D25" s="17">
        <v>0</v>
      </c>
      <c r="E25" s="17">
        <v>0</v>
      </c>
      <c r="F25" s="34">
        <f t="shared" si="0"/>
        <v>0</v>
      </c>
      <c r="G25" s="17">
        <v>5061000</v>
      </c>
      <c r="H25" s="34">
        <v>0</v>
      </c>
      <c r="I25" s="17">
        <v>0</v>
      </c>
      <c r="J25" s="17">
        <v>0</v>
      </c>
      <c r="K25" s="34">
        <f t="shared" si="1"/>
        <v>0</v>
      </c>
      <c r="L25" s="17">
        <v>0</v>
      </c>
      <c r="N25" s="38">
        <v>148</v>
      </c>
    </row>
    <row r="26" spans="1:14" ht="22.5">
      <c r="A26" s="19" t="s">
        <v>49</v>
      </c>
      <c r="B26" s="18" t="s">
        <v>4</v>
      </c>
      <c r="C26" s="34">
        <v>2559400</v>
      </c>
      <c r="D26" s="17">
        <v>0</v>
      </c>
      <c r="E26" s="17">
        <v>0</v>
      </c>
      <c r="F26" s="34">
        <f t="shared" si="0"/>
        <v>0</v>
      </c>
      <c r="G26" s="17">
        <v>2559400</v>
      </c>
      <c r="H26" s="34">
        <v>710286.93</v>
      </c>
      <c r="I26" s="17">
        <v>0</v>
      </c>
      <c r="J26" s="17">
        <v>0</v>
      </c>
      <c r="K26" s="34">
        <f t="shared" si="1"/>
        <v>0</v>
      </c>
      <c r="L26" s="17">
        <v>0</v>
      </c>
      <c r="N26" s="38">
        <v>154</v>
      </c>
    </row>
    <row r="27" spans="1:14" ht="55.5" customHeight="1">
      <c r="A27" s="19" t="s">
        <v>48</v>
      </c>
      <c r="B27" s="20" t="s">
        <v>3</v>
      </c>
      <c r="C27" s="34">
        <v>3600</v>
      </c>
      <c r="D27" s="17">
        <v>0</v>
      </c>
      <c r="E27" s="17">
        <v>0</v>
      </c>
      <c r="F27" s="34">
        <f t="shared" si="0"/>
        <v>0</v>
      </c>
      <c r="G27" s="17">
        <v>3600</v>
      </c>
      <c r="H27" s="34">
        <v>1500</v>
      </c>
      <c r="I27" s="17">
        <v>0</v>
      </c>
      <c r="J27" s="17">
        <v>0</v>
      </c>
      <c r="K27" s="34">
        <f t="shared" si="1"/>
        <v>0</v>
      </c>
      <c r="L27" s="17">
        <v>0</v>
      </c>
      <c r="N27" s="38">
        <v>155</v>
      </c>
    </row>
    <row r="28" spans="1:14" ht="33.75">
      <c r="A28" s="19" t="s">
        <v>47</v>
      </c>
      <c r="B28" s="18" t="s">
        <v>16</v>
      </c>
      <c r="C28" s="34">
        <v>3116000</v>
      </c>
      <c r="D28" s="17">
        <v>0</v>
      </c>
      <c r="E28" s="17">
        <v>0</v>
      </c>
      <c r="F28" s="34">
        <f t="shared" si="0"/>
        <v>0</v>
      </c>
      <c r="G28" s="17">
        <v>3116000</v>
      </c>
      <c r="H28" s="34">
        <v>1477850</v>
      </c>
      <c r="I28" s="17">
        <v>0</v>
      </c>
      <c r="J28" s="17">
        <v>0</v>
      </c>
      <c r="K28" s="34">
        <f t="shared" si="1"/>
        <v>0</v>
      </c>
      <c r="L28" s="17">
        <v>0</v>
      </c>
      <c r="N28" s="38">
        <v>158</v>
      </c>
    </row>
    <row r="29" spans="1:14" ht="45">
      <c r="A29" s="19" t="s">
        <v>106</v>
      </c>
      <c r="B29" s="18" t="s">
        <v>12</v>
      </c>
      <c r="C29" s="34">
        <v>2450000</v>
      </c>
      <c r="D29" s="17">
        <v>0</v>
      </c>
      <c r="E29" s="17">
        <v>0</v>
      </c>
      <c r="F29" s="34">
        <f t="shared" si="0"/>
        <v>0</v>
      </c>
      <c r="G29" s="17">
        <v>2450000</v>
      </c>
      <c r="H29" s="34">
        <v>2281279.4700000002</v>
      </c>
      <c r="I29" s="17">
        <v>0</v>
      </c>
      <c r="J29" s="17">
        <v>0</v>
      </c>
      <c r="K29" s="34">
        <f t="shared" si="1"/>
        <v>0</v>
      </c>
      <c r="L29" s="17">
        <v>0</v>
      </c>
      <c r="N29" s="38" t="s">
        <v>28</v>
      </c>
    </row>
    <row r="30" spans="1:14" ht="33.75">
      <c r="A30" s="19" t="s">
        <v>77</v>
      </c>
      <c r="B30" s="18" t="s">
        <v>76</v>
      </c>
      <c r="C30" s="34">
        <v>250000</v>
      </c>
      <c r="D30" s="17">
        <v>0</v>
      </c>
      <c r="E30" s="17">
        <v>0</v>
      </c>
      <c r="F30" s="34">
        <f t="shared" si="0"/>
        <v>0</v>
      </c>
      <c r="G30" s="17">
        <v>250000</v>
      </c>
      <c r="H30" s="34">
        <v>0</v>
      </c>
      <c r="I30" s="17">
        <v>0</v>
      </c>
      <c r="J30" s="17">
        <v>0</v>
      </c>
      <c r="K30" s="34">
        <f t="shared" si="1"/>
        <v>0</v>
      </c>
      <c r="L30" s="17">
        <v>0</v>
      </c>
      <c r="N30" s="38">
        <v>165</v>
      </c>
    </row>
    <row r="31" spans="1:14" ht="33.75">
      <c r="A31" s="19" t="s">
        <v>105</v>
      </c>
      <c r="B31" s="18" t="s">
        <v>74</v>
      </c>
      <c r="C31" s="34">
        <v>3102000</v>
      </c>
      <c r="D31" s="17">
        <v>0</v>
      </c>
      <c r="E31" s="17">
        <v>0</v>
      </c>
      <c r="F31" s="34">
        <f t="shared" si="0"/>
        <v>0</v>
      </c>
      <c r="G31" s="17">
        <v>3102000</v>
      </c>
      <c r="H31" s="34">
        <v>0</v>
      </c>
      <c r="I31" s="17">
        <v>0</v>
      </c>
      <c r="J31" s="17">
        <v>0</v>
      </c>
      <c r="K31" s="34">
        <f t="shared" si="1"/>
        <v>0</v>
      </c>
      <c r="L31" s="17">
        <v>0</v>
      </c>
      <c r="N31" s="38" t="s">
        <v>90</v>
      </c>
    </row>
    <row r="32" spans="1:14" ht="33.75">
      <c r="A32" s="19" t="s">
        <v>46</v>
      </c>
      <c r="B32" s="18" t="s">
        <v>8</v>
      </c>
      <c r="C32" s="34">
        <v>30313000</v>
      </c>
      <c r="D32" s="17">
        <v>0</v>
      </c>
      <c r="E32" s="17">
        <v>0</v>
      </c>
      <c r="F32" s="34">
        <f t="shared" si="0"/>
        <v>0</v>
      </c>
      <c r="G32" s="17">
        <v>30313000</v>
      </c>
      <c r="H32" s="34">
        <v>0</v>
      </c>
      <c r="I32" s="17">
        <v>0</v>
      </c>
      <c r="J32" s="17">
        <v>0</v>
      </c>
      <c r="K32" s="34">
        <f t="shared" si="1"/>
        <v>0</v>
      </c>
      <c r="L32" s="17">
        <v>0</v>
      </c>
      <c r="N32" s="38">
        <v>184</v>
      </c>
    </row>
    <row r="33" spans="1:14" ht="45">
      <c r="A33" s="19" t="s">
        <v>45</v>
      </c>
      <c r="B33" s="18" t="s">
        <v>44</v>
      </c>
      <c r="C33" s="34">
        <v>773000</v>
      </c>
      <c r="D33" s="17">
        <v>0</v>
      </c>
      <c r="E33" s="17">
        <v>0</v>
      </c>
      <c r="F33" s="34">
        <f t="shared" si="0"/>
        <v>0</v>
      </c>
      <c r="G33" s="17">
        <v>773000</v>
      </c>
      <c r="H33" s="34">
        <v>367231</v>
      </c>
      <c r="I33" s="17">
        <v>0</v>
      </c>
      <c r="J33" s="17">
        <v>0</v>
      </c>
      <c r="K33" s="34">
        <f t="shared" si="1"/>
        <v>0</v>
      </c>
      <c r="L33" s="17">
        <v>0</v>
      </c>
      <c r="N33" s="38">
        <v>185</v>
      </c>
    </row>
    <row r="34" spans="1:14" ht="67.5">
      <c r="A34" s="19" t="s">
        <v>104</v>
      </c>
      <c r="B34" s="18" t="s">
        <v>34</v>
      </c>
      <c r="C34" s="34">
        <v>532058.81999999995</v>
      </c>
      <c r="D34" s="17">
        <v>0</v>
      </c>
      <c r="E34" s="17">
        <v>0</v>
      </c>
      <c r="F34" s="34">
        <f t="shared" si="0"/>
        <v>0</v>
      </c>
      <c r="G34" s="17">
        <v>532058.81999999995</v>
      </c>
      <c r="H34" s="34">
        <v>404133.18</v>
      </c>
      <c r="I34" s="17">
        <v>0</v>
      </c>
      <c r="J34" s="17">
        <v>0</v>
      </c>
      <c r="K34" s="34">
        <f t="shared" si="1"/>
        <v>0</v>
      </c>
      <c r="L34" s="17">
        <v>0</v>
      </c>
      <c r="N34" s="38" t="s">
        <v>35</v>
      </c>
    </row>
    <row r="35" spans="1:14" ht="112.5">
      <c r="A35" s="19" t="s">
        <v>103</v>
      </c>
      <c r="B35" s="20" t="s">
        <v>70</v>
      </c>
      <c r="C35" s="34">
        <v>7278810.6699999999</v>
      </c>
      <c r="D35" s="17">
        <v>0</v>
      </c>
      <c r="E35" s="17">
        <v>0</v>
      </c>
      <c r="F35" s="34">
        <f t="shared" si="0"/>
        <v>0</v>
      </c>
      <c r="G35" s="17">
        <v>7278810.6699999999</v>
      </c>
      <c r="H35" s="34">
        <v>0</v>
      </c>
      <c r="I35" s="17">
        <v>0</v>
      </c>
      <c r="J35" s="17">
        <v>0</v>
      </c>
      <c r="K35" s="34">
        <f t="shared" si="1"/>
        <v>0</v>
      </c>
      <c r="L35" s="17">
        <v>0</v>
      </c>
      <c r="N35" s="38" t="s">
        <v>89</v>
      </c>
    </row>
    <row r="36" spans="1:14" ht="123.75">
      <c r="A36" s="19" t="s">
        <v>102</v>
      </c>
      <c r="B36" s="20" t="s">
        <v>75</v>
      </c>
      <c r="C36" s="34">
        <v>737286</v>
      </c>
      <c r="D36" s="17">
        <v>0</v>
      </c>
      <c r="E36" s="17">
        <v>737286</v>
      </c>
      <c r="F36" s="34">
        <f t="shared" si="0"/>
        <v>737286</v>
      </c>
      <c r="G36" s="17">
        <v>0</v>
      </c>
      <c r="H36" s="34">
        <v>0</v>
      </c>
      <c r="I36" s="17">
        <v>0</v>
      </c>
      <c r="J36" s="17">
        <f t="shared" ref="J36:J39" si="2">H36</f>
        <v>0</v>
      </c>
      <c r="K36" s="34">
        <f t="shared" si="1"/>
        <v>0</v>
      </c>
      <c r="L36" s="17">
        <v>0</v>
      </c>
      <c r="N36" s="38" t="s">
        <v>87</v>
      </c>
    </row>
    <row r="37" spans="1:14" ht="67.5">
      <c r="A37" s="19" t="s">
        <v>101</v>
      </c>
      <c r="B37" s="18" t="s">
        <v>10</v>
      </c>
      <c r="C37" s="34">
        <v>768293</v>
      </c>
      <c r="D37" s="17">
        <v>0</v>
      </c>
      <c r="E37" s="17">
        <v>768293</v>
      </c>
      <c r="F37" s="34">
        <f t="shared" si="0"/>
        <v>768293</v>
      </c>
      <c r="G37" s="17">
        <v>0</v>
      </c>
      <c r="H37" s="34">
        <v>0</v>
      </c>
      <c r="I37" s="17">
        <v>0</v>
      </c>
      <c r="J37" s="17">
        <f t="shared" si="2"/>
        <v>0</v>
      </c>
      <c r="K37" s="34">
        <f t="shared" si="1"/>
        <v>0</v>
      </c>
      <c r="L37" s="17">
        <v>0</v>
      </c>
      <c r="N37" s="38" t="s">
        <v>88</v>
      </c>
    </row>
    <row r="38" spans="1:14" ht="45">
      <c r="A38" s="19" t="s">
        <v>100</v>
      </c>
      <c r="B38" s="18" t="s">
        <v>43</v>
      </c>
      <c r="C38" s="34">
        <v>8885400</v>
      </c>
      <c r="D38" s="17">
        <v>0</v>
      </c>
      <c r="E38" s="17">
        <v>8885400</v>
      </c>
      <c r="F38" s="34">
        <f t="shared" si="0"/>
        <v>8885400</v>
      </c>
      <c r="G38" s="17">
        <v>0</v>
      </c>
      <c r="H38" s="34">
        <v>1269755.1100000001</v>
      </c>
      <c r="I38" s="17">
        <v>0</v>
      </c>
      <c r="J38" s="17">
        <f t="shared" si="2"/>
        <v>1269755.1100000001</v>
      </c>
      <c r="K38" s="34">
        <f t="shared" si="1"/>
        <v>1269755.1100000001</v>
      </c>
      <c r="L38" s="17">
        <v>0</v>
      </c>
      <c r="N38" s="38" t="s">
        <v>28</v>
      </c>
    </row>
    <row r="39" spans="1:14" ht="112.5">
      <c r="A39" s="19" t="s">
        <v>99</v>
      </c>
      <c r="B39" s="20" t="s">
        <v>70</v>
      </c>
      <c r="C39" s="34">
        <v>41246593.799999997</v>
      </c>
      <c r="D39" s="17">
        <v>0</v>
      </c>
      <c r="E39" s="17">
        <v>41246593.799999997</v>
      </c>
      <c r="F39" s="34">
        <f t="shared" si="0"/>
        <v>41246593.799999997</v>
      </c>
      <c r="G39" s="17">
        <v>0</v>
      </c>
      <c r="H39" s="34">
        <v>0</v>
      </c>
      <c r="I39" s="17">
        <v>0</v>
      </c>
      <c r="J39" s="17">
        <f t="shared" si="2"/>
        <v>0</v>
      </c>
      <c r="K39" s="34">
        <f t="shared" si="1"/>
        <v>0</v>
      </c>
      <c r="L39" s="17">
        <v>0</v>
      </c>
      <c r="N39" s="38" t="s">
        <v>89</v>
      </c>
    </row>
    <row r="40" spans="1:14" ht="101.25">
      <c r="A40" s="19" t="s">
        <v>42</v>
      </c>
      <c r="B40" s="20" t="s">
        <v>13</v>
      </c>
      <c r="C40" s="34">
        <v>488838.29</v>
      </c>
      <c r="D40" s="17">
        <v>0</v>
      </c>
      <c r="E40" s="17">
        <v>488838.29</v>
      </c>
      <c r="F40" s="34">
        <f t="shared" si="0"/>
        <v>488838.29</v>
      </c>
      <c r="G40" s="17">
        <v>0</v>
      </c>
      <c r="H40" s="34">
        <v>469948.96</v>
      </c>
      <c r="I40" s="17">
        <v>0</v>
      </c>
      <c r="J40" s="17">
        <f t="shared" ref="J40:J45" si="3">H40</f>
        <v>469948.96</v>
      </c>
      <c r="K40" s="34">
        <f t="shared" si="1"/>
        <v>469948.96</v>
      </c>
      <c r="L40" s="17">
        <v>0</v>
      </c>
      <c r="N40" s="38">
        <v>272</v>
      </c>
    </row>
    <row r="41" spans="1:14" ht="112.5">
      <c r="A41" s="19" t="s">
        <v>41</v>
      </c>
      <c r="B41" s="20" t="s">
        <v>15</v>
      </c>
      <c r="C41" s="34">
        <v>383841.23</v>
      </c>
      <c r="D41" s="17">
        <v>0</v>
      </c>
      <c r="E41" s="17">
        <v>383841.23</v>
      </c>
      <c r="F41" s="34">
        <f t="shared" si="0"/>
        <v>383841.23</v>
      </c>
      <c r="G41" s="17">
        <v>0</v>
      </c>
      <c r="H41" s="34">
        <v>311352.88</v>
      </c>
      <c r="I41" s="17">
        <v>0</v>
      </c>
      <c r="J41" s="17">
        <f t="shared" si="3"/>
        <v>311352.88</v>
      </c>
      <c r="K41" s="34">
        <f t="shared" si="1"/>
        <v>311352.88</v>
      </c>
      <c r="L41" s="17">
        <v>0</v>
      </c>
      <c r="N41" s="38">
        <v>274</v>
      </c>
    </row>
    <row r="42" spans="1:14" ht="91.5" customHeight="1">
      <c r="A42" s="19" t="s">
        <v>98</v>
      </c>
      <c r="B42" s="20" t="s">
        <v>97</v>
      </c>
      <c r="C42" s="34">
        <v>6154161.71</v>
      </c>
      <c r="D42" s="17">
        <v>0</v>
      </c>
      <c r="E42" s="17">
        <v>6154161.71</v>
      </c>
      <c r="F42" s="34">
        <f t="shared" si="0"/>
        <v>6154161.71</v>
      </c>
      <c r="G42" s="17">
        <v>0</v>
      </c>
      <c r="H42" s="34">
        <v>2449176.0699999998</v>
      </c>
      <c r="I42" s="17">
        <v>0</v>
      </c>
      <c r="J42" s="17">
        <f t="shared" si="3"/>
        <v>2449176.0699999998</v>
      </c>
      <c r="K42" s="34">
        <f t="shared" si="1"/>
        <v>2449176.0699999998</v>
      </c>
      <c r="L42" s="17">
        <v>0</v>
      </c>
      <c r="N42" s="38">
        <v>277</v>
      </c>
    </row>
    <row r="43" spans="1:14" ht="92.25" customHeight="1">
      <c r="A43" s="19" t="s">
        <v>96</v>
      </c>
      <c r="B43" s="20" t="s">
        <v>95</v>
      </c>
      <c r="C43" s="34">
        <v>10750000</v>
      </c>
      <c r="D43" s="17">
        <v>0</v>
      </c>
      <c r="E43" s="17">
        <v>10750000</v>
      </c>
      <c r="F43" s="34">
        <f t="shared" si="0"/>
        <v>10750000</v>
      </c>
      <c r="G43" s="17">
        <v>0</v>
      </c>
      <c r="H43" s="34">
        <v>27746</v>
      </c>
      <c r="I43" s="17">
        <v>0</v>
      </c>
      <c r="J43" s="17">
        <f t="shared" si="3"/>
        <v>27746</v>
      </c>
      <c r="K43" s="34">
        <f t="shared" si="1"/>
        <v>27746</v>
      </c>
      <c r="L43" s="17">
        <v>0</v>
      </c>
      <c r="N43" s="38">
        <v>279</v>
      </c>
    </row>
    <row r="44" spans="1:14" ht="54" customHeight="1">
      <c r="A44" s="19" t="s">
        <v>40</v>
      </c>
      <c r="B44" s="20" t="s">
        <v>14</v>
      </c>
      <c r="C44" s="34">
        <v>243222000</v>
      </c>
      <c r="D44" s="17">
        <v>0</v>
      </c>
      <c r="E44" s="17">
        <v>243222000</v>
      </c>
      <c r="F44" s="34">
        <f t="shared" si="0"/>
        <v>243222000</v>
      </c>
      <c r="G44" s="17">
        <v>0</v>
      </c>
      <c r="H44" s="34">
        <v>107100388.25</v>
      </c>
      <c r="I44" s="17">
        <v>0</v>
      </c>
      <c r="J44" s="17">
        <f t="shared" si="3"/>
        <v>107100388.25</v>
      </c>
      <c r="K44" s="34">
        <f t="shared" si="1"/>
        <v>107100388.25</v>
      </c>
      <c r="L44" s="17">
        <v>0</v>
      </c>
      <c r="N44" s="38">
        <v>282</v>
      </c>
    </row>
    <row r="45" spans="1:14" ht="33.75">
      <c r="A45" s="19" t="s">
        <v>94</v>
      </c>
      <c r="B45" s="18" t="s">
        <v>74</v>
      </c>
      <c r="C45" s="34">
        <v>5760180</v>
      </c>
      <c r="D45" s="17">
        <v>0</v>
      </c>
      <c r="E45" s="17">
        <v>5760180</v>
      </c>
      <c r="F45" s="34">
        <f t="shared" si="0"/>
        <v>5760180</v>
      </c>
      <c r="G45" s="17">
        <v>0</v>
      </c>
      <c r="H45" s="34">
        <v>0</v>
      </c>
      <c r="I45" s="17">
        <v>0</v>
      </c>
      <c r="J45" s="17">
        <f t="shared" si="3"/>
        <v>0</v>
      </c>
      <c r="K45" s="34">
        <f t="shared" si="1"/>
        <v>0</v>
      </c>
      <c r="L45" s="17">
        <v>0</v>
      </c>
      <c r="N45" s="38" t="s">
        <v>90</v>
      </c>
    </row>
    <row r="46" spans="1:14" ht="61.5" customHeight="1">
      <c r="A46" s="19" t="s">
        <v>39</v>
      </c>
      <c r="B46" s="20" t="s">
        <v>38</v>
      </c>
      <c r="C46" s="34">
        <v>22400000</v>
      </c>
      <c r="D46" s="17">
        <v>0</v>
      </c>
      <c r="E46" s="17">
        <v>22400000</v>
      </c>
      <c r="F46" s="34">
        <f t="shared" si="0"/>
        <v>22400000</v>
      </c>
      <c r="G46" s="17">
        <v>0</v>
      </c>
      <c r="H46" s="34">
        <v>10858045.289999999</v>
      </c>
      <c r="I46" s="17">
        <v>0</v>
      </c>
      <c r="J46" s="17">
        <f t="shared" ref="J46:J47" si="4">H46</f>
        <v>10858045.289999999</v>
      </c>
      <c r="K46" s="34">
        <f t="shared" si="1"/>
        <v>10858045.289999999</v>
      </c>
      <c r="L46" s="17">
        <v>0</v>
      </c>
      <c r="N46" s="38">
        <v>285</v>
      </c>
    </row>
    <row r="47" spans="1:14" ht="36" customHeight="1">
      <c r="A47" s="19" t="s">
        <v>37</v>
      </c>
      <c r="B47" s="20" t="s">
        <v>2</v>
      </c>
      <c r="C47" s="34">
        <v>85938000</v>
      </c>
      <c r="D47" s="17">
        <v>0</v>
      </c>
      <c r="E47" s="17">
        <v>85938000</v>
      </c>
      <c r="F47" s="34">
        <f t="shared" si="0"/>
        <v>85938000</v>
      </c>
      <c r="G47" s="17">
        <v>0</v>
      </c>
      <c r="H47" s="34">
        <v>44955665.810000002</v>
      </c>
      <c r="I47" s="17">
        <v>0</v>
      </c>
      <c r="J47" s="17">
        <f t="shared" si="4"/>
        <v>44955665.810000002</v>
      </c>
      <c r="K47" s="34">
        <f t="shared" si="1"/>
        <v>44955665.810000002</v>
      </c>
      <c r="L47" s="17">
        <v>0</v>
      </c>
      <c r="N47" s="38">
        <v>289</v>
      </c>
    </row>
    <row r="48" spans="1:14" ht="67.5">
      <c r="A48" s="19" t="s">
        <v>93</v>
      </c>
      <c r="B48" s="18" t="s">
        <v>34</v>
      </c>
      <c r="C48" s="34">
        <v>2290088</v>
      </c>
      <c r="D48" s="17">
        <v>0</v>
      </c>
      <c r="E48" s="17">
        <v>2290088</v>
      </c>
      <c r="F48" s="34">
        <f t="shared" si="0"/>
        <v>2290088</v>
      </c>
      <c r="G48" s="17">
        <v>0</v>
      </c>
      <c r="H48" s="34">
        <v>2290088</v>
      </c>
      <c r="I48" s="17">
        <v>0</v>
      </c>
      <c r="J48" s="17">
        <f>H48</f>
        <v>2290088</v>
      </c>
      <c r="K48" s="34">
        <f t="shared" si="1"/>
        <v>2290088</v>
      </c>
      <c r="L48" s="17">
        <v>0</v>
      </c>
      <c r="N48" s="38" t="s">
        <v>35</v>
      </c>
    </row>
    <row r="49" spans="1:14" ht="75" customHeight="1">
      <c r="A49" s="19" t="s">
        <v>73</v>
      </c>
      <c r="B49" s="20" t="s">
        <v>72</v>
      </c>
      <c r="C49" s="34">
        <v>727373.74</v>
      </c>
      <c r="D49" s="17">
        <v>619286</v>
      </c>
      <c r="E49" s="17">
        <v>100814</v>
      </c>
      <c r="F49" s="34">
        <f t="shared" si="0"/>
        <v>720100</v>
      </c>
      <c r="G49" s="17">
        <v>7273.74</v>
      </c>
      <c r="H49" s="34">
        <v>20000</v>
      </c>
      <c r="I49" s="17">
        <v>17028</v>
      </c>
      <c r="J49" s="17">
        <v>2772</v>
      </c>
      <c r="K49" s="34">
        <f t="shared" si="1"/>
        <v>19800</v>
      </c>
      <c r="L49" s="17">
        <v>200</v>
      </c>
      <c r="N49" s="38">
        <v>514</v>
      </c>
    </row>
    <row r="50" spans="1:14" ht="90">
      <c r="A50" s="19" t="s">
        <v>36</v>
      </c>
      <c r="B50" s="18" t="s">
        <v>5</v>
      </c>
      <c r="C50" s="34">
        <v>217226000</v>
      </c>
      <c r="D50" s="17">
        <v>217226000</v>
      </c>
      <c r="E50" s="17">
        <v>0</v>
      </c>
      <c r="F50" s="34">
        <f t="shared" si="0"/>
        <v>217226000</v>
      </c>
      <c r="G50" s="17">
        <v>0</v>
      </c>
      <c r="H50" s="34">
        <v>134551572.78</v>
      </c>
      <c r="I50" s="17">
        <v>134551572.78</v>
      </c>
      <c r="J50" s="17">
        <v>0</v>
      </c>
      <c r="K50" s="34">
        <f t="shared" si="1"/>
        <v>134551572.78</v>
      </c>
      <c r="L50" s="17">
        <v>0</v>
      </c>
      <c r="N50" s="38">
        <v>521</v>
      </c>
    </row>
    <row r="51" spans="1:14" ht="90">
      <c r="A51" s="19" t="s">
        <v>71</v>
      </c>
      <c r="B51" s="18" t="s">
        <v>92</v>
      </c>
      <c r="C51" s="34">
        <v>270041614.31999999</v>
      </c>
      <c r="D51" s="17">
        <v>171962500</v>
      </c>
      <c r="E51" s="17">
        <v>96728906.25</v>
      </c>
      <c r="F51" s="34">
        <f t="shared" si="0"/>
        <v>268691406.25</v>
      </c>
      <c r="G51" s="17">
        <v>1350208.07</v>
      </c>
      <c r="H51" s="34">
        <v>76681145.069999993</v>
      </c>
      <c r="I51" s="17">
        <v>48830553.189999998</v>
      </c>
      <c r="J51" s="17">
        <v>27467186.18</v>
      </c>
      <c r="K51" s="34">
        <f t="shared" si="1"/>
        <v>76297739.370000005</v>
      </c>
      <c r="L51" s="17">
        <v>383405.7</v>
      </c>
      <c r="N51" s="38">
        <v>526</v>
      </c>
    </row>
    <row r="52" spans="1:14">
      <c r="A52" s="16" t="s">
        <v>19</v>
      </c>
      <c r="B52" s="15"/>
      <c r="C52" s="35">
        <v>1091174169.5799999</v>
      </c>
      <c r="D52" s="14">
        <v>389807786</v>
      </c>
      <c r="E52" s="14">
        <v>525854402.27999997</v>
      </c>
      <c r="F52" s="35">
        <f>SUM(F13:F51)</f>
        <v>915662188.27999997</v>
      </c>
      <c r="G52" s="14">
        <v>175511981.30000001</v>
      </c>
      <c r="H52" s="35">
        <v>424854285.18000001</v>
      </c>
      <c r="I52" s="14">
        <f>SUM(I13:I51)</f>
        <v>183399153.97</v>
      </c>
      <c r="J52" s="14">
        <f>SUM(J13:J51)</f>
        <v>197202124.55000001</v>
      </c>
      <c r="K52" s="35">
        <f>SUM(K13:K51)</f>
        <v>380601278.51999998</v>
      </c>
      <c r="L52" s="14">
        <v>383605.7</v>
      </c>
    </row>
  </sheetData>
  <mergeCells count="6">
    <mergeCell ref="A10:H10"/>
    <mergeCell ref="A1:G1"/>
    <mergeCell ref="A6:I6"/>
    <mergeCell ref="A7:H7"/>
    <mergeCell ref="A8:H8"/>
    <mergeCell ref="A9:H9"/>
  </mergeCells>
  <pageMargins left="0.74803149606299213" right="0.74803149606299213" top="0.98425196850393704" bottom="0.98425196850393704" header="0.51181102362204722" footer="0.51181102362204722"/>
  <pageSetup paperSize="9" orientation="landscape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9</vt:i4>
      </vt:variant>
    </vt:vector>
  </HeadingPairs>
  <TitlesOfParts>
    <vt:vector size="12" baseType="lpstr">
      <vt:lpstr>Приложение</vt:lpstr>
      <vt:lpstr>Лист1</vt:lpstr>
      <vt:lpstr>Бюджет</vt:lpstr>
      <vt:lpstr>Бюджет!APPT</vt:lpstr>
      <vt:lpstr>Приложение!APPT</vt:lpstr>
      <vt:lpstr>Бюджет!FIO</vt:lpstr>
      <vt:lpstr>Приложение!FIO</vt:lpstr>
      <vt:lpstr>Бюджет!LAST_CELL</vt:lpstr>
      <vt:lpstr>Бюджет!SIGN</vt:lpstr>
      <vt:lpstr>Приложение!SIGN</vt:lpstr>
      <vt:lpstr>Приложение!Заголовки_для_печати</vt:lpstr>
      <vt:lpstr>Приложение!Область_печати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Клокова Наталья Николаевна</dc:creator>
  <dc:description>POI HSSF rep:2.53.0.91</dc:description>
  <cp:lastModifiedBy>Тананыкина Анна Викторовна</cp:lastModifiedBy>
  <cp:lastPrinted>2023-07-20T07:22:26Z</cp:lastPrinted>
  <dcterms:created xsi:type="dcterms:W3CDTF">2021-07-13T10:49:12Z</dcterms:created>
  <dcterms:modified xsi:type="dcterms:W3CDTF">2023-07-20T07:22:28Z</dcterms:modified>
</cp:coreProperties>
</file>