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285" windowWidth="15450" windowHeight="8460"/>
  </bookViews>
  <sheets>
    <sheet name="Лист1" sheetId="1" r:id="rId1"/>
    <sheet name="Лист2" sheetId="2" r:id="rId2"/>
    <sheet name="Лист3" sheetId="3" r:id="rId3"/>
  </sheets>
  <definedNames>
    <definedName name="Z_09ABEFC4_CFC1_4C4B_8F09_14C03C0AE400_.wvu.PrintArea" localSheetId="0" hidden="1">Лист1!$B$3:$N$176</definedName>
    <definedName name="Z_09ABEFC4_CFC1_4C4B_8F09_14C03C0AE400_.wvu.PrintTitles" localSheetId="0" hidden="1">Лист1!$6:$7</definedName>
    <definedName name="Z_35E6ED76_38A5_4148_A0E1_4E168F2F829A_.wvu.PrintArea" localSheetId="0" hidden="1">Лист1!$B$3:$N$176</definedName>
    <definedName name="Z_35E6ED76_38A5_4148_A0E1_4E168F2F829A_.wvu.PrintTitles" localSheetId="0" hidden="1">Лист1!$6:$7</definedName>
    <definedName name="Z_73694EE1_DE7E_49E3_8DEF_F732E6771EA1_.wvu.PrintArea" localSheetId="0" hidden="1">Лист1!$B$3:$N$176</definedName>
    <definedName name="Z_73694EE1_DE7E_49E3_8DEF_F732E6771EA1_.wvu.PrintTitles" localSheetId="0" hidden="1">Лист1!$6:$7</definedName>
    <definedName name="Z_C7ACA3B6_D248_429D_8907_E7D682BA2EE2_.wvu.PrintArea" localSheetId="0" hidden="1">Лист1!$B$3:$N$176</definedName>
    <definedName name="Z_C7ACA3B6_D248_429D_8907_E7D682BA2EE2_.wvu.PrintTitles" localSheetId="0" hidden="1">Лист1!$6:$7</definedName>
    <definedName name="_xlnm.Print_Titles" localSheetId="0">Лист1!$6:$7</definedName>
    <definedName name="_xlnm.Print_Area" localSheetId="0">Лист1!$A$1:$Q$194</definedName>
  </definedNames>
  <calcPr calcId="125725"/>
  <customWorkbookViews>
    <customWorkbookView name="mma - Личное представление" guid="{35E6ED76-38A5-4148-A0E1-4E168F2F829A}" mergeInterval="0" personalView="1" maximized="1" xWindow="1" yWindow="1" windowWidth="1276" windowHeight="804" activeSheetId="1"/>
    <customWorkbookView name="natel - Личное представление" guid="{C7ACA3B6-D248-429D-8907-E7D682BA2EE2}" mergeInterval="0" personalView="1" maximized="1" xWindow="1" yWindow="1" windowWidth="1276" windowHeight="804" activeSheetId="1"/>
    <customWorkbookView name="Савватеев Николай Николаевич - Личное представление" guid="{09ABEFC4-CFC1-4C4B-8F09-14C03C0AE400}" mergeInterval="0" personalView="1" maximized="1" xWindow="1" yWindow="1" windowWidth="1276" windowHeight="790" activeSheetId="1"/>
    <customWorkbookView name="Ефанина - Личное представление" guid="{73694EE1-DE7E-49E3-8DEF-F732E6771EA1}" mergeInterval="0" personalView="1" maximized="1" xWindow="1" yWindow="1" windowWidth="1276" windowHeight="794" activeSheetId="1"/>
  </customWorkbookViews>
</workbook>
</file>

<file path=xl/calcChain.xml><?xml version="1.0" encoding="utf-8"?>
<calcChain xmlns="http://schemas.openxmlformats.org/spreadsheetml/2006/main">
  <c r="J106" i="1"/>
  <c r="K139" l="1"/>
  <c r="M127"/>
  <c r="K127"/>
  <c r="M139"/>
  <c r="M117"/>
  <c r="F26" l="1"/>
  <c r="F139"/>
  <c r="F187" l="1"/>
  <c r="H187"/>
  <c r="H26"/>
  <c r="H139"/>
  <c r="E158" l="1"/>
  <c r="I78" l="1"/>
  <c r="K78"/>
  <c r="L78"/>
  <c r="M78"/>
  <c r="N78"/>
  <c r="C78"/>
  <c r="D78"/>
  <c r="E78"/>
  <c r="F78"/>
  <c r="G78"/>
  <c r="H78"/>
  <c r="J47" l="1"/>
  <c r="O47" s="1"/>
  <c r="P47" s="1"/>
  <c r="J46"/>
  <c r="O46" s="1"/>
  <c r="P46" s="1"/>
  <c r="Q45"/>
  <c r="M45"/>
  <c r="K45"/>
  <c r="J45" s="1"/>
  <c r="H45"/>
  <c r="F45"/>
  <c r="O45" l="1"/>
  <c r="P45" s="1"/>
  <c r="J11"/>
  <c r="C31" l="1"/>
  <c r="J150" l="1"/>
  <c r="O150" s="1"/>
  <c r="P150" s="1"/>
  <c r="J182" l="1"/>
  <c r="O182" s="1"/>
  <c r="P182" s="1"/>
  <c r="H177" l="1"/>
  <c r="J179"/>
  <c r="O179" s="1"/>
  <c r="P179" s="1"/>
  <c r="C177"/>
  <c r="F177"/>
  <c r="I177"/>
  <c r="Q177"/>
  <c r="J192"/>
  <c r="O192" s="1"/>
  <c r="P192" s="1"/>
  <c r="J191"/>
  <c r="O191" s="1"/>
  <c r="P191" s="1"/>
  <c r="J123" l="1"/>
  <c r="O123" s="1"/>
  <c r="P123" s="1"/>
  <c r="F66" l="1"/>
  <c r="J169" l="1"/>
  <c r="I158" l="1"/>
  <c r="L158"/>
  <c r="M158"/>
  <c r="N158"/>
  <c r="Q158"/>
  <c r="D158"/>
  <c r="F158"/>
  <c r="G158"/>
  <c r="H158"/>
  <c r="O175"/>
  <c r="P175" s="1"/>
  <c r="K158" l="1"/>
  <c r="K54" l="1"/>
  <c r="F130" l="1"/>
  <c r="Q78" l="1"/>
  <c r="O82"/>
  <c r="P82" s="1"/>
  <c r="D33" l="1"/>
  <c r="E33"/>
  <c r="J62" l="1"/>
  <c r="O62" s="1"/>
  <c r="J61"/>
  <c r="O61" s="1"/>
  <c r="P61" s="1"/>
  <c r="Q60"/>
  <c r="M60"/>
  <c r="K60"/>
  <c r="J60" s="1"/>
  <c r="H60"/>
  <c r="F60"/>
  <c r="J71"/>
  <c r="J70"/>
  <c r="N69"/>
  <c r="M69"/>
  <c r="L69"/>
  <c r="K69"/>
  <c r="I69"/>
  <c r="H69"/>
  <c r="G69"/>
  <c r="F69"/>
  <c r="E69"/>
  <c r="D69"/>
  <c r="C69"/>
  <c r="J56"/>
  <c r="O56" s="1"/>
  <c r="P56" s="1"/>
  <c r="J55"/>
  <c r="O55" s="1"/>
  <c r="P55" s="1"/>
  <c r="Q54"/>
  <c r="M54"/>
  <c r="J54"/>
  <c r="O54" s="1"/>
  <c r="P54" s="1"/>
  <c r="F54"/>
  <c r="J50"/>
  <c r="O50" s="1"/>
  <c r="P50" s="1"/>
  <c r="J49"/>
  <c r="O49" s="1"/>
  <c r="P49" s="1"/>
  <c r="Q48"/>
  <c r="M48"/>
  <c r="K48"/>
  <c r="J48" s="1"/>
  <c r="H48"/>
  <c r="F48"/>
  <c r="O48" l="1"/>
  <c r="P48" s="1"/>
  <c r="J69"/>
  <c r="P62"/>
  <c r="P60" s="1"/>
  <c r="O60"/>
  <c r="J141"/>
  <c r="O141" s="1"/>
  <c r="P141" s="1"/>
  <c r="D66"/>
  <c r="E66"/>
  <c r="C121" l="1"/>
  <c r="C33"/>
  <c r="J178" l="1"/>
  <c r="O178" s="1"/>
  <c r="J77"/>
  <c r="O77" s="1"/>
  <c r="P77" s="1"/>
  <c r="J76"/>
  <c r="O76" s="1"/>
  <c r="P76" s="1"/>
  <c r="J74"/>
  <c r="O74" s="1"/>
  <c r="P74" s="1"/>
  <c r="J73"/>
  <c r="O73" s="1"/>
  <c r="P73" s="1"/>
  <c r="J18"/>
  <c r="O18" s="1"/>
  <c r="P18" s="1"/>
  <c r="P178" l="1"/>
  <c r="J17"/>
  <c r="O17" s="1"/>
  <c r="P17" s="1"/>
  <c r="J125" l="1"/>
  <c r="O125" s="1"/>
  <c r="P125" s="1"/>
  <c r="J13" l="1"/>
  <c r="D9"/>
  <c r="E9"/>
  <c r="F9"/>
  <c r="G9"/>
  <c r="H9"/>
  <c r="I9"/>
  <c r="K9"/>
  <c r="L9"/>
  <c r="M9"/>
  <c r="N9"/>
  <c r="Q9"/>
  <c r="C9"/>
  <c r="O13" l="1"/>
  <c r="P13" s="1"/>
  <c r="C36"/>
  <c r="Q36"/>
  <c r="M36"/>
  <c r="L36"/>
  <c r="K36"/>
  <c r="I36"/>
  <c r="H36"/>
  <c r="F36"/>
  <c r="J38"/>
  <c r="O38" s="1"/>
  <c r="P38" s="1"/>
  <c r="J37"/>
  <c r="O37" s="1"/>
  <c r="P37" s="1"/>
  <c r="J36" l="1"/>
  <c r="P36"/>
  <c r="O36"/>
  <c r="J12" l="1"/>
  <c r="O81" l="1"/>
  <c r="P81" s="1"/>
  <c r="J168" l="1"/>
  <c r="O168" s="1"/>
  <c r="P168" s="1"/>
  <c r="C158"/>
  <c r="J167"/>
  <c r="O167" s="1"/>
  <c r="P167" s="1"/>
  <c r="J112" l="1"/>
  <c r="J68"/>
  <c r="J67"/>
  <c r="Q30"/>
  <c r="O94" l="1"/>
  <c r="P94" s="1"/>
  <c r="O67" l="1"/>
  <c r="P67" s="1"/>
  <c r="O68"/>
  <c r="P68" s="1"/>
  <c r="J66"/>
  <c r="K66"/>
  <c r="M66"/>
  <c r="H66"/>
  <c r="K117" l="1"/>
  <c r="J118"/>
  <c r="O118" s="1"/>
  <c r="P118" s="1"/>
  <c r="J119"/>
  <c r="O119" s="1"/>
  <c r="P119" s="1"/>
  <c r="D117"/>
  <c r="E117"/>
  <c r="F117"/>
  <c r="F116" s="1"/>
  <c r="H117"/>
  <c r="C117"/>
  <c r="O80" l="1"/>
  <c r="P80" s="1"/>
  <c r="F75" l="1"/>
  <c r="H75"/>
  <c r="J75"/>
  <c r="K75"/>
  <c r="M75"/>
  <c r="D72"/>
  <c r="E72"/>
  <c r="F72"/>
  <c r="G72"/>
  <c r="H72"/>
  <c r="I72"/>
  <c r="J72"/>
  <c r="K72"/>
  <c r="L72"/>
  <c r="M72"/>
  <c r="N72"/>
  <c r="C72"/>
  <c r="O66"/>
  <c r="D177"/>
  <c r="E177"/>
  <c r="P66" l="1"/>
  <c r="O72"/>
  <c r="P72" s="1"/>
  <c r="O75"/>
  <c r="P75" s="1"/>
  <c r="E30"/>
  <c r="J173" l="1"/>
  <c r="J174"/>
  <c r="J172"/>
  <c r="O92" l="1"/>
  <c r="P92" s="1"/>
  <c r="O53"/>
  <c r="P53" s="1"/>
  <c r="O52"/>
  <c r="P52" s="1"/>
  <c r="Q51"/>
  <c r="H51"/>
  <c r="F51"/>
  <c r="G177"/>
  <c r="K177"/>
  <c r="L177"/>
  <c r="M177"/>
  <c r="N177"/>
  <c r="O187"/>
  <c r="P187"/>
  <c r="H23"/>
  <c r="F23"/>
  <c r="O25"/>
  <c r="P25" s="1"/>
  <c r="O24"/>
  <c r="G14"/>
  <c r="N14"/>
  <c r="Q23"/>
  <c r="I33"/>
  <c r="I14" l="1"/>
  <c r="L14"/>
  <c r="O51"/>
  <c r="P51" s="1"/>
  <c r="O23"/>
  <c r="P24"/>
  <c r="P23" s="1"/>
  <c r="C130" l="1"/>
  <c r="C116" s="1"/>
  <c r="C39"/>
  <c r="C30"/>
  <c r="C14" s="1"/>
  <c r="C8" l="1"/>
  <c r="Q42" l="1"/>
  <c r="O174"/>
  <c r="P174" s="1"/>
  <c r="O173"/>
  <c r="P173" s="1"/>
  <c r="J171" l="1"/>
  <c r="J154"/>
  <c r="J155"/>
  <c r="J149"/>
  <c r="O149" s="1"/>
  <c r="P149" s="1"/>
  <c r="J151"/>
  <c r="O151" s="1"/>
  <c r="P151" s="1"/>
  <c r="J152"/>
  <c r="O152" s="1"/>
  <c r="P152" s="1"/>
  <c r="J140"/>
  <c r="O140" s="1"/>
  <c r="P140" s="1"/>
  <c r="J142"/>
  <c r="O142" s="1"/>
  <c r="P142" s="1"/>
  <c r="J136"/>
  <c r="O136" s="1"/>
  <c r="P136" s="1"/>
  <c r="J137"/>
  <c r="O137" s="1"/>
  <c r="P137" s="1"/>
  <c r="J138"/>
  <c r="O138" s="1"/>
  <c r="P138" s="1"/>
  <c r="J145"/>
  <c r="O145" s="1"/>
  <c r="P145" s="1"/>
  <c r="J146"/>
  <c r="O146" s="1"/>
  <c r="P146" s="1"/>
  <c r="J147"/>
  <c r="O147" s="1"/>
  <c r="P147" s="1"/>
  <c r="J132"/>
  <c r="O132" s="1"/>
  <c r="P132" s="1"/>
  <c r="J133"/>
  <c r="O133" s="1"/>
  <c r="P133" s="1"/>
  <c r="J134"/>
  <c r="O134" s="1"/>
  <c r="P134" s="1"/>
  <c r="J113"/>
  <c r="O113" s="1"/>
  <c r="P113" s="1"/>
  <c r="J114"/>
  <c r="O114" s="1"/>
  <c r="P114" s="1"/>
  <c r="O99"/>
  <c r="P99" s="1"/>
  <c r="O93"/>
  <c r="P93" s="1"/>
  <c r="O95"/>
  <c r="P95" s="1"/>
  <c r="O96"/>
  <c r="O97"/>
  <c r="P97" s="1"/>
  <c r="O98"/>
  <c r="P98" s="1"/>
  <c r="O100"/>
  <c r="P100" s="1"/>
  <c r="J88"/>
  <c r="J89"/>
  <c r="J85"/>
  <c r="J86"/>
  <c r="I130"/>
  <c r="K130"/>
  <c r="K116" s="1"/>
  <c r="L130"/>
  <c r="M130"/>
  <c r="N130"/>
  <c r="Q130"/>
  <c r="D130"/>
  <c r="D116" s="1"/>
  <c r="E130"/>
  <c r="E116" s="1"/>
  <c r="G130"/>
  <c r="H130"/>
  <c r="H116" s="1"/>
  <c r="P96" l="1"/>
  <c r="O171"/>
  <c r="P171" s="1"/>
  <c r="J156"/>
  <c r="O156" s="1"/>
  <c r="P156" s="1"/>
  <c r="J10" l="1"/>
  <c r="J9" s="1"/>
  <c r="J170"/>
  <c r="O169"/>
  <c r="P169" s="1"/>
  <c r="J166"/>
  <c r="J164"/>
  <c r="J163"/>
  <c r="J162"/>
  <c r="J161"/>
  <c r="J160"/>
  <c r="J159"/>
  <c r="J157"/>
  <c r="J153"/>
  <c r="J148"/>
  <c r="J144"/>
  <c r="J139"/>
  <c r="J135"/>
  <c r="J131"/>
  <c r="J129"/>
  <c r="J128"/>
  <c r="N116"/>
  <c r="M116"/>
  <c r="L116"/>
  <c r="I116"/>
  <c r="G116"/>
  <c r="J126"/>
  <c r="J124"/>
  <c r="J121"/>
  <c r="J120"/>
  <c r="J117"/>
  <c r="J79"/>
  <c r="J115"/>
  <c r="J111"/>
  <c r="O111" s="1"/>
  <c r="P111" s="1"/>
  <c r="J110"/>
  <c r="J109"/>
  <c r="J108"/>
  <c r="J90"/>
  <c r="J87"/>
  <c r="O87" s="1"/>
  <c r="P87" s="1"/>
  <c r="O84"/>
  <c r="P84" s="1"/>
  <c r="O83"/>
  <c r="P83" s="1"/>
  <c r="J65"/>
  <c r="O65" s="1"/>
  <c r="P65" s="1"/>
  <c r="J64"/>
  <c r="O64" s="1"/>
  <c r="M63"/>
  <c r="K63"/>
  <c r="J63" s="1"/>
  <c r="H63"/>
  <c r="F63"/>
  <c r="J59"/>
  <c r="O59" s="1"/>
  <c r="P59" s="1"/>
  <c r="J58"/>
  <c r="O58" s="1"/>
  <c r="P58" s="1"/>
  <c r="J44"/>
  <c r="O44" s="1"/>
  <c r="P44" s="1"/>
  <c r="J43"/>
  <c r="O43" s="1"/>
  <c r="P43" s="1"/>
  <c r="M42"/>
  <c r="K42"/>
  <c r="H42"/>
  <c r="F42"/>
  <c r="J41"/>
  <c r="J40"/>
  <c r="M39"/>
  <c r="K39"/>
  <c r="H39"/>
  <c r="F39"/>
  <c r="Q63"/>
  <c r="Q33"/>
  <c r="O26"/>
  <c r="P26" s="1"/>
  <c r="J35"/>
  <c r="O35" s="1"/>
  <c r="P35" s="1"/>
  <c r="J34"/>
  <c r="O34" s="1"/>
  <c r="P34" s="1"/>
  <c r="H33"/>
  <c r="F33"/>
  <c r="J32"/>
  <c r="O32" s="1"/>
  <c r="P32" s="1"/>
  <c r="J31"/>
  <c r="O31" s="1"/>
  <c r="H30"/>
  <c r="F30"/>
  <c r="J29"/>
  <c r="O29" s="1"/>
  <c r="P29" s="1"/>
  <c r="J28"/>
  <c r="O28" s="1"/>
  <c r="M27"/>
  <c r="K27"/>
  <c r="H27"/>
  <c r="F27"/>
  <c r="J21"/>
  <c r="O21" s="1"/>
  <c r="P21" s="1"/>
  <c r="J20"/>
  <c r="J19"/>
  <c r="J16"/>
  <c r="O16" s="1"/>
  <c r="P16" s="1"/>
  <c r="J15"/>
  <c r="O190"/>
  <c r="J185"/>
  <c r="O185" s="1"/>
  <c r="P185" s="1"/>
  <c r="J184"/>
  <c r="O184" s="1"/>
  <c r="P184" s="1"/>
  <c r="J183"/>
  <c r="O183" s="1"/>
  <c r="P183" s="1"/>
  <c r="J181"/>
  <c r="O181" s="1"/>
  <c r="P181" s="1"/>
  <c r="J180"/>
  <c r="K14" l="1"/>
  <c r="M14"/>
  <c r="F14"/>
  <c r="F8" s="1"/>
  <c r="H14"/>
  <c r="O170"/>
  <c r="P170" s="1"/>
  <c r="J158"/>
  <c r="O90"/>
  <c r="O186"/>
  <c r="P186" s="1"/>
  <c r="P190"/>
  <c r="P31"/>
  <c r="P30" s="1"/>
  <c r="O30"/>
  <c r="J127"/>
  <c r="J130"/>
  <c r="J33"/>
  <c r="J39"/>
  <c r="O57"/>
  <c r="D14"/>
  <c r="E39"/>
  <c r="E14" s="1"/>
  <c r="J42"/>
  <c r="O42" s="1"/>
  <c r="P42" s="1"/>
  <c r="O63"/>
  <c r="P64"/>
  <c r="P63" s="1"/>
  <c r="O79"/>
  <c r="O27"/>
  <c r="J27"/>
  <c r="P28"/>
  <c r="P27" s="1"/>
  <c r="P33"/>
  <c r="O33"/>
  <c r="J116" l="1"/>
  <c r="P90"/>
  <c r="P57"/>
  <c r="P79"/>
  <c r="E8" l="1"/>
  <c r="D8" l="1"/>
  <c r="O153" l="1"/>
  <c r="P153" s="1"/>
  <c r="H8" l="1"/>
  <c r="I8"/>
  <c r="O112" l="1"/>
  <c r="P112" l="1"/>
  <c r="O110"/>
  <c r="P110" s="1"/>
  <c r="O109" l="1"/>
  <c r="P109" s="1"/>
  <c r="O108"/>
  <c r="P108" l="1"/>
  <c r="O172"/>
  <c r="P172" s="1"/>
  <c r="Q127" l="1"/>
  <c r="Q116" s="1"/>
  <c r="O104" l="1"/>
  <c r="P104" s="1"/>
  <c r="Q39" l="1"/>
  <c r="Q14" s="1"/>
  <c r="Q8" l="1"/>
  <c r="O164" l="1"/>
  <c r="P164" s="1"/>
  <c r="J107"/>
  <c r="J78" l="1"/>
  <c r="J14" s="1"/>
  <c r="O180"/>
  <c r="O102"/>
  <c r="P102" s="1"/>
  <c r="O107"/>
  <c r="P107" s="1"/>
  <c r="O103"/>
  <c r="P180" l="1"/>
  <c r="P103"/>
  <c r="O19"/>
  <c r="P19" l="1"/>
  <c r="J193"/>
  <c r="J177" s="1"/>
  <c r="O193" l="1"/>
  <c r="O177" s="1"/>
  <c r="O122"/>
  <c r="P122" s="1"/>
  <c r="O91"/>
  <c r="O101"/>
  <c r="P101" s="1"/>
  <c r="O126"/>
  <c r="P126" s="1"/>
  <c r="O128"/>
  <c r="O129"/>
  <c r="P129" s="1"/>
  <c r="O117"/>
  <c r="P193" l="1"/>
  <c r="P177" s="1"/>
  <c r="P91"/>
  <c r="O10"/>
  <c r="O127"/>
  <c r="P128"/>
  <c r="P127" s="1"/>
  <c r="P117"/>
  <c r="P10" l="1"/>
  <c r="O121"/>
  <c r="P121" s="1"/>
  <c r="O124"/>
  <c r="P124" s="1"/>
  <c r="O120" l="1"/>
  <c r="O165"/>
  <c r="P165" s="1"/>
  <c r="P120" l="1"/>
  <c r="O115" l="1"/>
  <c r="O78" s="1"/>
  <c r="P115" l="1"/>
  <c r="P78" s="1"/>
  <c r="O12"/>
  <c r="O9" s="1"/>
  <c r="O163"/>
  <c r="P163" s="1"/>
  <c r="O160"/>
  <c r="P160" s="1"/>
  <c r="O159"/>
  <c r="O144"/>
  <c r="P144" s="1"/>
  <c r="O143"/>
  <c r="P143" s="1"/>
  <c r="O139"/>
  <c r="P139" s="1"/>
  <c r="O135"/>
  <c r="P135" s="1"/>
  <c r="O131" l="1"/>
  <c r="P159"/>
  <c r="P12"/>
  <c r="P9" s="1"/>
  <c r="O20"/>
  <c r="P131" l="1"/>
  <c r="P20"/>
  <c r="O161" l="1"/>
  <c r="O162"/>
  <c r="P162" s="1"/>
  <c r="O166"/>
  <c r="P166" s="1"/>
  <c r="O157"/>
  <c r="P157" s="1"/>
  <c r="O41"/>
  <c r="P41" s="1"/>
  <c r="O40"/>
  <c r="K8" l="1"/>
  <c r="O176"/>
  <c r="O158" s="1"/>
  <c r="L8"/>
  <c r="N8"/>
  <c r="G8"/>
  <c r="O15"/>
  <c r="O148"/>
  <c r="O130" s="1"/>
  <c r="P161"/>
  <c r="P40"/>
  <c r="P39" s="1"/>
  <c r="O39"/>
  <c r="O14" l="1"/>
  <c r="O116"/>
  <c r="P176"/>
  <c r="P158" s="1"/>
  <c r="M8"/>
  <c r="P148"/>
  <c r="P130" s="1"/>
  <c r="P15"/>
  <c r="P14" s="1"/>
  <c r="P116" l="1"/>
  <c r="P8" s="1"/>
  <c r="J8"/>
  <c r="O8"/>
</calcChain>
</file>

<file path=xl/sharedStrings.xml><?xml version="1.0" encoding="utf-8"?>
<sst xmlns="http://schemas.openxmlformats.org/spreadsheetml/2006/main" count="272" uniqueCount="154">
  <si>
    <t>Дотации от других бюджетов бюджетной системы РФ</t>
  </si>
  <si>
    <t>Субсидии от других бюджетов бюджетной системы РФ</t>
  </si>
  <si>
    <t>в т.ч. Обл.средства</t>
  </si>
  <si>
    <t>в т.ч. Фед средства</t>
  </si>
  <si>
    <t>Прочие субсидии бюджетам городских округов</t>
  </si>
  <si>
    <t>Субвенции от других бюджетов бюджетной системы РФ</t>
  </si>
  <si>
    <t xml:space="preserve">Субвенции бюджетам городских округов на выполнение передаваемых полномочий </t>
  </si>
  <si>
    <t>Прочие субвенции, зачисляемые в бюджеты городских округов</t>
  </si>
  <si>
    <t>Всего</t>
  </si>
  <si>
    <t>БЕЗВОЗМЕЗДНЫЕ ПОСТУПЛЕНИЯ ЗА СЧЕТ СРЕДСТВ ВЫШЕСТОЯЩИХ БЮДЖЕТОВ</t>
  </si>
  <si>
    <t>В т.ч. остатки прошлых лет</t>
  </si>
  <si>
    <t>Уточнённый план</t>
  </si>
  <si>
    <t>Поступление средств</t>
  </si>
  <si>
    <t>Кассовое исполнение</t>
  </si>
  <si>
    <t>Наименование дотации, субсидии, субвенции</t>
  </si>
  <si>
    <t>Субвенции на ежемесячное вознаграждение за выполнение функций классного руководителя педагогическим работникам в муниципальных общеобразовательных организациях</t>
  </si>
  <si>
    <t>Субвенции на исполнение отдельных государственных полномочий Самарской области в сфере охраны окружающей среды</t>
  </si>
  <si>
    <t>Субвенции на исполнение переданных государственных полномочий по обеспечению жилыми помещениями отдельных категорий граждан</t>
  </si>
  <si>
    <t>Субвенции на исполнение государственных полномочий Самарской области по созданию и организации деятельности административных комиссий муниципальных районов, городских округов, районов городских округов и внутригородских районов городских округов с внутригородским делением Самарской области</t>
  </si>
  <si>
    <t>Субвенции на исполнение государственных полномочий по осуществлению денежных выплат на вознаграждение, причитающееся приемному родителю, патронатному воспитателю</t>
  </si>
  <si>
    <t>Субвенции на исполнение отдельных государственных полномочий Самарской области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</si>
  <si>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- на осуществление ежемесячной денежной выплаты в размере 5 000 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</si>
  <si>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</si>
  <si>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 xml:space="preserve"> - на предоставление общедоступного и бесплатного дошкольного образования в муниципальных дошкольных образовательных организациях</t>
  </si>
  <si>
    <t>ИНЫЕ межбюджетные трансферты</t>
  </si>
  <si>
    <t>Возврат в областной бюджет</t>
  </si>
  <si>
    <t>Потребность в возврате в бюджет г.о. Тольятти из вышестоящих бюджетов</t>
  </si>
  <si>
    <t>Субсидии бюджетам городских округов  на предоставление субсидий молодым  семьям для приобретения жилья</t>
  </si>
  <si>
    <t xml:space="preserve">Субвенции на осуществление полномочий по обеспечению жильем отдельных категорий граждан, установленных Федеральным законом
от 12 января 1995 года  № 5-ФЗ «О ветеранах» </t>
  </si>
  <si>
    <t>Код и наименование ГРБС</t>
  </si>
  <si>
    <t>914 ДГД</t>
  </si>
  <si>
    <t>909 ДДХиТ</t>
  </si>
  <si>
    <t>903 ДУМИ</t>
  </si>
  <si>
    <t>910 ДЭР</t>
  </si>
  <si>
    <t>920 ДГХ</t>
  </si>
  <si>
    <t>917 УФиС</t>
  </si>
  <si>
    <t>921ДИТИС</t>
  </si>
  <si>
    <t>913 ДО</t>
  </si>
  <si>
    <t>912 ДК</t>
  </si>
  <si>
    <t>906 ДОБ</t>
  </si>
  <si>
    <t>915 ДСО</t>
  </si>
  <si>
    <t>923 ОУ</t>
  </si>
  <si>
    <t>901 Админ</t>
  </si>
  <si>
    <t>902 ДФ</t>
  </si>
  <si>
    <t>тыс.руб.</t>
  </si>
  <si>
    <t>к пояснительной записке</t>
  </si>
  <si>
    <t xml:space="preserve">Иные МБТ на  обеспечение ОМС поддержка общественного самоуправления в части содержания управляющих микрорайонами      </t>
  </si>
  <si>
    <t>Иные МБТ на предоставление соц.выплат на приобретение жилья участникам ВОВ, членам сем.пог.инв.уч.ВОВ</t>
  </si>
  <si>
    <r>
      <t>Иные МБТ на создание модельных муниципальных библиотек</t>
    </r>
    <r>
      <rPr>
        <sz val="9"/>
        <color indexed="10"/>
        <rFont val="Arial Narrow"/>
        <family val="2"/>
        <charset val="204"/>
      </rPr>
      <t/>
    </r>
  </si>
  <si>
    <r>
      <t xml:space="preserve">Дотации на стимулирование предоставления госуслуг через МФЦ по принципу </t>
    </r>
    <r>
      <rPr>
        <sz val="10"/>
        <rFont val="Calibri"/>
        <family val="2"/>
        <charset val="204"/>
      </rPr>
      <t>«</t>
    </r>
    <r>
      <rPr>
        <sz val="10"/>
        <rFont val="Arial"/>
        <family val="2"/>
        <charset val="204"/>
      </rPr>
      <t>одного окна</t>
    </r>
    <r>
      <rPr>
        <sz val="10"/>
        <rFont val="Calibri"/>
        <family val="2"/>
        <charset val="204"/>
      </rPr>
      <t>»</t>
    </r>
  </si>
  <si>
    <t>Субсидии на проектирование и реконструкцию набережной Автозаводского района</t>
  </si>
  <si>
    <t>Субсидии на строительство дорог местного значения</t>
  </si>
  <si>
    <t xml:space="preserve">Субсидии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</si>
  <si>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Субсидии на поддержку творческой деятельности и техническое оснащение детских и кукольных театров</t>
  </si>
  <si>
    <t>Субсидии на поддержку и развитие малого и среднего предпринимательства</t>
  </si>
  <si>
    <t>Субсидии на поддержку муниципальных программ по формированию современной городской среды</t>
  </si>
  <si>
    <t xml:space="preserve">Субсидии на приобретение основных средств и инвентаря для муниципальных учреждений отдыха и оздоровления детей  </t>
  </si>
  <si>
    <t>Субсидии на организацию и проведение мероприятий с несовершеннолетними в период каникул и свободное от учебы время</t>
  </si>
  <si>
    <t>Субсидии на реализацию общественных проектов по благоустройству территорий городского округа Тольятти</t>
  </si>
  <si>
    <t>Субсидии на осуществление капитального ремонта находящихся в муниципальной собственности зданий, занимаемых государственными и муниципальными образовательными учреждениями, а также по благоустройству прилегающей территории</t>
  </si>
  <si>
    <t xml:space="preserve">Субсидии на проведение мероприятий по ликвидации несанкционированных мест размещения отходов </t>
  </si>
  <si>
    <t xml:space="preserve">Субсидия на проведение капитального ремонта и оснащение основными средствами и материальными запасами зданий (помещений) муниципальных образовательных учреждений, пригодных для создания дополнительных мест детям, обучающимся по основным общеобразовательным программам дошкольного образования, а также на благоустройство прилегающих к ним территорий  </t>
  </si>
  <si>
    <t xml:space="preserve">Субсидии на софинансирование расходных обязательств по обеспечению участия населения в охране общественного порядка, созданию условий для деятельности народных дружин </t>
  </si>
  <si>
    <t xml:space="preserve">913 ДО
</t>
  </si>
  <si>
    <t>Предоставление социальных выплат ветеранам, вдовам инвалидов и участников Великой Отечественной войны 1941-1945 годов для осуществления мероприятий, направленных на улучшение условий проживания</t>
  </si>
  <si>
    <t xml:space="preserve">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</t>
  </si>
  <si>
    <t>Субвенции на осуществление полномочий по составлению (изменению, дополнению) списков кандидатов в присяжные заседатели федеральных судов общей юрисдикции</t>
  </si>
  <si>
    <t>Субвенции на исполнение государственных полномочий Самарской области по осуществлению деятельности по опеке и попечительству в отношении совершеннолетних граждан</t>
  </si>
  <si>
    <t>Субвенции на исполнение полномочий в сфере архивного дела</t>
  </si>
  <si>
    <t>Субвенции на исполнение государственных полномочий Самарской области по осуществлению деятельности по опеке и попечительству над несовершеннолетними лицами и социальной поддержке семьи, материнства и детства</t>
  </si>
  <si>
    <t xml:space="preserve"> - на предоставление общедоступного и бесплатного начального общего, основного общего,  среднего общего образования в школах</t>
  </si>
  <si>
    <t xml:space="preserve"> - на предоставление общедоступного и бесплатного дополнительного образования детей в школах</t>
  </si>
  <si>
    <t xml:space="preserve"> - на осуществление ежемесячной денежной выплаты в размере 1 500 (одной тысячи пятьсот)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</si>
  <si>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Субвенции на обеспечение отдыха и оздоровления детей (на обеспечение мероприятий, связанных с организацией питания отдыхающих в лагерях с дневным пребыванием детей и направленных на соблюдение ими режима питания)</t>
  </si>
  <si>
    <t>Субвенции на выплаты  педагогическим работникам муниципальных общеобразовательных организаций, участвующим в подготовке и проведении государственной итоговой аттестации</t>
  </si>
  <si>
    <t>Субвенции на  обеспечение жилыми помещениями граждан, проработавших в тылу в период Великой Отечественной войны</t>
  </si>
  <si>
    <t xml:space="preserve">Субвенции на исполнение гос.полномочий по предоставлению единовременной социальной выплаты на ремонт жилого помещения лицу из числа детей-сирот и детей, оставшихся без попечения родителей  </t>
  </si>
  <si>
    <t>Субсидии на проектирование и строительство ФСК с универсальным игровым залом для МБУ ДО СДЮСШОР № 8 «Союз»</t>
  </si>
  <si>
    <t>Субвенции на создание благоприятных условий для обучающихся в муниципальных общеобразовательных организациях, являющихся базовыми школами федерального  государственного бюджетного учреждения «Российская академия наук»</t>
  </si>
  <si>
    <t>924 УВО</t>
  </si>
  <si>
    <t>Субсидии на проведение мероприятий  по приобретению мусоросборников, предназначенных для складирования ТКО</t>
  </si>
  <si>
    <t xml:space="preserve">Субсидии на проведение мероприятий по лесовосстановлению, проведению агротехнического ухода за лесными культурами, обработке почвы под лесные культуры, дополнение лесных культур, расчистка  неликвидных лесных участков, пострадавших в результате засухи и последствий пожаров </t>
  </si>
  <si>
    <t xml:space="preserve">Субсидии на создание, организацию деятельности и развитие МФЦ    </t>
  </si>
  <si>
    <t>Субсидии на поддержку муниципальных программ развития социально ориентированных некоммерческих организаций</t>
  </si>
  <si>
    <t>План, утверждённый
Думой *</t>
  </si>
  <si>
    <t>Субвенции на исполнение отдельных государственных полномочий Самарской области в сфере охраны труда</t>
  </si>
  <si>
    <t>Субвенции на исполнение отдельных государственных полномочий Самарской области по организации транспортного обслуживания</t>
  </si>
  <si>
    <t>Субсидии по устройству контейнерных площадок</t>
  </si>
  <si>
    <t>Субвенции на организацию мероприятий при осуществлении деятельности по обращению с животными без владельцев</t>
  </si>
  <si>
    <t>Субсидии на обустройство и приспособление приоритетных объектов дошкольного образования, дополнительного образования детей с целью обеспечения их доступности для инвалидов</t>
  </si>
  <si>
    <t>В кварт отчете не нужно</t>
  </si>
  <si>
    <t>Субсидии на содержание улично-дорожной сети</t>
  </si>
  <si>
    <t>Субсидии на строительство дорог местного значения (в том числе проектно-изыскательские работы)</t>
  </si>
  <si>
    <t>Субсидии на разработку проектной документации на строительство очистных сооружений дождевых сточных вод с селитебной территории Автозаводского района  г. Тольятти с подводящими трубопроводами и инженерно-техническим обеспечением</t>
  </si>
  <si>
    <t>Субсидии на строительство общеобразовательной школы на 1600 мест, расположенной по адресу: Самарская область, г.Тольятти, Автозаводский район, квартал 20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</si>
  <si>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</si>
  <si>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Субсидии на развитие инфраструктуры  учреждений отдыха и оздоровления детей</t>
  </si>
  <si>
    <t>- на  осуществление ежемесячных денежных выплат в размере 5 000 (пять тысяч) рублей на ставку заработной платы педагогическим работникам муниципальных образовательных учреждений, реализующих общеобразовательные программы дошкольного образования в муниципальных общеобразовательных и дошкольных образовательных учреждениях</t>
  </si>
  <si>
    <t>Субсидии юридическим лицам на создание условий для предоставления транспортных услуг населению и организацию транспортного обслуживания населения</t>
  </si>
  <si>
    <t>Cубсидии по оснащению зданий (объектов (территорий)) муниципальных образовательных учреждений техническими средствами комплексной безопасности</t>
  </si>
  <si>
    <t>Субсидии по оснащению оборудованием пищеблоков образовательных организаций</t>
  </si>
  <si>
    <t>Субсидии на создание комфортной городской среды</t>
  </si>
  <si>
    <t>Субсидии на приобретение лесопожарной техники и оборудования</t>
  </si>
  <si>
    <t xml:space="preserve">Субвенции на проведение Всероссийской переписи населения 2020 года </t>
  </si>
  <si>
    <t>Иные МБТ на исполнение актов государственных органов по обеспечению жилыми помещениями детей-сирот и детей, оставшихся без попечения родителей</t>
  </si>
  <si>
    <t>Иные МБТ на реализацию природоохранных мероприятий по предоставлению специализированной информации о состоянии окружающей среды</t>
  </si>
  <si>
    <t>Субсидии на реконструкцию дорог местного значения</t>
  </si>
  <si>
    <t>Субвенции на осуществление ежемесячных денежных выплат в размере 6 150 (шести тысяч ста пятидесяти) рублей на ставку заработной платы педагогическим работникам муниципальных образовательных организаций, реализующих общеобразовательные программы дошкольного образования, в период с 01.10.2021 по 31.12.2021</t>
  </si>
  <si>
    <t xml:space="preserve">Субсидии на реконструкцию дорог местного значения </t>
  </si>
  <si>
    <t>Субсидии на комплектование книжных фондов библиотек муниципальных образований</t>
  </si>
  <si>
    <t xml:space="preserve">Субсидии на техническое оснащение муниципальных музеев </t>
  </si>
  <si>
    <t xml:space="preserve">Субсидии бюджетам городских округов  на реализацию мероприятий по модернизации школьных систем образования 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</si>
  <si>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</si>
  <si>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 xml:space="preserve">Субсидии на создание в общеобразовательных организациях условий для инклюзивного образования детей-инвалидов </t>
  </si>
  <si>
    <t>Cубсидии на кап.ремонт и оснащение зданий  муниципальных образовательных учреждений</t>
  </si>
  <si>
    <t xml:space="preserve">Иные МБТ на осуществление ежемесячных денежных выплат пед.работникам АНО, реализ.общеобр. программы дошк.образования </t>
  </si>
  <si>
    <t>Создание дополнительных мест для детей в возрасте от 2 месяцев до 3 лет в организациях, осуществляющих образовательную деятельности по программам дошкольного образования</t>
  </si>
  <si>
    <t>Субсидии на  закупку контейнеров для раздельного накопления ТКО</t>
  </si>
  <si>
    <t>Субвенции на ежемесячные денежные выплаты в размере 3200 руб. педагогическим работникам мун.общеобразоват. организ., реализующих доп.общеобразовательные программы</t>
  </si>
  <si>
    <t xml:space="preserve">Иные МБТ на поощрение муниципальных управленчиских команд   </t>
  </si>
  <si>
    <t xml:space="preserve">Иные МБТ на выплату денежных поощрений за лучшие концертные программы и выставки декоративно-прикладного творчества </t>
  </si>
  <si>
    <t>Создание новых мест в общеобразовательных организациях за счет средств резервного фонда Правительства Российской Федерациии</t>
  </si>
  <si>
    <t>Субсидии на создание новых мест в общеобразовательных организациях за счет средств резервного фонда Правительства Российской Федерациии</t>
  </si>
  <si>
    <t xml:space="preserve"> - на осуществление в октябре 2022 года единовременной денежной выплаты в размере 10 000 (десяти тысяч) рублей на ставку заработной платы педагогическим работникам муниципальных дошкольных образовательных организаций</t>
  </si>
  <si>
    <t>Остаток средств вышестоящих бюджетов на 01.01.2023</t>
  </si>
  <si>
    <t>Субсидии на проведение мероприятий по ликвидации несанкционированных мест размещения отходов</t>
  </si>
  <si>
    <t>Субвенции на обеспечение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</t>
  </si>
  <si>
    <t xml:space="preserve">Субвенции на осуществление полномочий по обеспечению жильем отдельных категорий граждан, установленных Федеральным законом
от 24 ноября 1995 года № 181-ФЗ «О социальной защите инвалидов в Российской Федерации»     </t>
  </si>
  <si>
    <t xml:space="preserve">Иные МБТ на разрешение проблем в сфере обеспечения жильем детей-сирот и детей, оставшихся без попечения родителей, лиц из числа детей-сирот и детей, оставшихся без попечения родителей, в том числе лиц, которые относились к категории детей-сирот и детей, оставшихся без попечения родителей, лицам из числа детей-сирот и детей, оставшихся без попечения родителей, и достигли возраста 23 лет  </t>
  </si>
  <si>
    <t xml:space="preserve">Иные МБТ на осуществление присмотра и ухода за детьми в части взимания родительской платы за ребенка, один из родителей (законных представителей) которого относится к категории лиц, принимающих участие  в специальной военной операции, перечень которых установлен Правительством Самарской области </t>
  </si>
  <si>
    <t>Иные МБТ на обеспечение одноразовым бесплатным горячим питанием обучающихся 5 - 11 классов муниципальных общеобразовательных учреждений городского округа Тольятти, один из родителей (законных представителей) которых относится к категории лиц, принимающих участие в специальной военной операции</t>
  </si>
  <si>
    <t xml:space="preserve">Иные МБТ на обновление подвижного состава пассажирского транспорта для обеспечения организации регулярных перевозок по муниципальным маршрутам </t>
  </si>
  <si>
    <t>Субсидии на ремонт и капитальный ремонт автомобильных дорог местного значения (в том числе проектно-изыскательские работы)</t>
  </si>
  <si>
    <t>Остаток средств вышестоящих бюджетов на 01.01.2023 г.</t>
  </si>
  <si>
    <t>Восстановлено остатков прошлых лет за счет возврата в 2023 году ранее произведенных расходов</t>
  </si>
  <si>
    <t>Возврат остатков прошлых лет в областной бюджет в 2023 году</t>
  </si>
  <si>
    <t>В т.ч. средства 2023 г.</t>
  </si>
  <si>
    <t xml:space="preserve">Дотации местным бюджетам на поддержку мер по обеспечению сбалансированности местных бюджетов </t>
  </si>
  <si>
    <t>Дотации на выравнивание уровня бюджетной обеспеченности</t>
  </si>
  <si>
    <t>Субсидии на на создание школ креативных индустрий</t>
  </si>
  <si>
    <t xml:space="preserve">Субсидии на оснащение региональных и муниципальных театров </t>
  </si>
  <si>
    <t>917УФИС</t>
  </si>
  <si>
    <t>Субсидии на закупку спортивного оборудования для специализированных детско-юношеских спортивных школ олимпийского резерва</t>
  </si>
  <si>
    <t xml:space="preserve">Субсидии на проведение капитального ремонта  пищеблоков образовательных организаций </t>
  </si>
  <si>
    <t xml:space="preserve">Иные МБТ на обеспечение жильем отдельных категорий молодых семей </t>
  </si>
  <si>
    <t>Субвенции на предоставление меры социальной поддержки в виде жилищного сертификата лицам из числа детей-сирот и детей, оставшихся без попечения родителей, достигшим возраста 23 лет и старше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</si>
  <si>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</si>
  <si>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Информация об использовании средств вышестоящих бюджетов, полученных в 2023 году и остатков средств вышестоящих бюджетов прошлых лет, утвержденных в бюджете городского округа Тольятти, на 01.07.2023г.</t>
  </si>
  <si>
    <t>914 ДГД
909ДДХиТ (реконстр)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</si>
  <si>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</si>
  <si>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Дотации на стимулирование повышения качества управления муниципальным ЖКХ</t>
  </si>
  <si>
    <t>отчета об исполнении бюджета за I полугодие 2023 года</t>
  </si>
  <si>
    <t xml:space="preserve">  * В действующей на 01.07.2023 редакции - по Решению № 1572 от 07.06.2023</t>
  </si>
  <si>
    <t>Приложение № 3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</si>
</sst>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_ ;[Red]\-#,##0.00\ "/>
    <numFmt numFmtId="165" formatCode="0000000"/>
    <numFmt numFmtId="166" formatCode="#,##0.000"/>
    <numFmt numFmtId="167" formatCode="#,##0.000_ ;[Red]\-#,##0.000\ "/>
  </numFmts>
  <fonts count="2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9"/>
      <name val="Arial"/>
      <family val="2"/>
      <charset val="204"/>
    </font>
    <font>
      <i/>
      <sz val="9"/>
      <color theme="1"/>
      <name val="Arial"/>
      <family val="2"/>
      <charset val="204"/>
    </font>
    <font>
      <i/>
      <sz val="9"/>
      <name val="Arial"/>
      <family val="2"/>
      <charset val="204"/>
    </font>
    <font>
      <i/>
      <sz val="8"/>
      <color theme="1"/>
      <name val="Arial"/>
      <family val="2"/>
      <charset val="204"/>
    </font>
    <font>
      <sz val="9"/>
      <color indexed="10"/>
      <name val="Arial Narrow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9"/>
      <color rgb="FFC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1" fillId="0" borderId="0"/>
  </cellStyleXfs>
  <cellXfs count="181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Fill="1"/>
    <xf numFmtId="0" fontId="4" fillId="0" borderId="1" xfId="0" applyFont="1" applyFill="1" applyBorder="1" applyAlignment="1">
      <alignment wrapText="1"/>
    </xf>
    <xf numFmtId="164" fontId="0" fillId="0" borderId="0" xfId="0" applyNumberFormat="1" applyFill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1" fillId="3" borderId="1" xfId="0" applyFont="1" applyFill="1" applyBorder="1" applyAlignment="1">
      <alignment wrapText="1"/>
    </xf>
    <xf numFmtId="0" fontId="3" fillId="3" borderId="0" xfId="0" applyFont="1" applyFill="1" applyAlignment="1">
      <alignment horizontal="right"/>
    </xf>
    <xf numFmtId="0" fontId="2" fillId="3" borderId="0" xfId="0" applyFont="1" applyFill="1"/>
    <xf numFmtId="164" fontId="4" fillId="3" borderId="0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1" fillId="3" borderId="0" xfId="0" applyFont="1" applyFill="1"/>
    <xf numFmtId="0" fontId="9" fillId="3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5" borderId="1" xfId="0" applyFont="1" applyFill="1" applyBorder="1" applyAlignment="1">
      <alignment wrapText="1"/>
    </xf>
    <xf numFmtId="49" fontId="1" fillId="3" borderId="1" xfId="0" applyNumberFormat="1" applyFont="1" applyFill="1" applyBorder="1" applyAlignment="1">
      <alignment horizontal="left" wrapText="1"/>
    </xf>
    <xf numFmtId="0" fontId="1" fillId="3" borderId="1" xfId="0" applyNumberFormat="1" applyFont="1" applyFill="1" applyBorder="1" applyAlignment="1">
      <alignment horizontal="left" wrapText="1"/>
    </xf>
    <xf numFmtId="165" fontId="1" fillId="3" borderId="1" xfId="2" applyNumberFormat="1" applyFont="1" applyFill="1" applyBorder="1" applyAlignment="1" applyProtection="1">
      <alignment horizontal="left" wrapText="1"/>
      <protection hidden="1"/>
    </xf>
    <xf numFmtId="166" fontId="3" fillId="3" borderId="0" xfId="0" applyNumberFormat="1" applyFont="1" applyFill="1" applyBorder="1" applyAlignment="1">
      <alignment horizontal="center" vertical="center"/>
    </xf>
    <xf numFmtId="166" fontId="3" fillId="3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66" fontId="3" fillId="7" borderId="1" xfId="0" applyNumberFormat="1" applyFont="1" applyFill="1" applyBorder="1" applyAlignment="1">
      <alignment horizontal="center" vertical="center"/>
    </xf>
    <xf numFmtId="166" fontId="17" fillId="7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/>
    </xf>
    <xf numFmtId="166" fontId="3" fillId="3" borderId="1" xfId="0" applyNumberFormat="1" applyFont="1" applyFill="1" applyBorder="1" applyAlignment="1">
      <alignment horizontal="center" vertical="center" wrapText="1"/>
    </xf>
    <xf numFmtId="166" fontId="3" fillId="6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left" wrapText="1"/>
    </xf>
    <xf numFmtId="166" fontId="1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 shrinkToFit="1"/>
    </xf>
    <xf numFmtId="165" fontId="3" fillId="3" borderId="1" xfId="2" applyNumberFormat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 wrapText="1"/>
    </xf>
    <xf numFmtId="165" fontId="1" fillId="7" borderId="1" xfId="2" applyNumberFormat="1" applyFont="1" applyFill="1" applyBorder="1" applyAlignment="1" applyProtection="1">
      <alignment horizontal="left" wrapText="1"/>
      <protection hidden="1"/>
    </xf>
    <xf numFmtId="49" fontId="3" fillId="5" borderId="1" xfId="0" applyNumberFormat="1" applyFont="1" applyFill="1" applyBorder="1" applyAlignment="1">
      <alignment horizontal="left" wrapText="1"/>
    </xf>
    <xf numFmtId="0" fontId="11" fillId="7" borderId="1" xfId="0" applyFont="1" applyFill="1" applyBorder="1" applyAlignment="1">
      <alignment wrapText="1"/>
    </xf>
    <xf numFmtId="166" fontId="9" fillId="7" borderId="1" xfId="0" applyNumberFormat="1" applyFont="1" applyFill="1" applyBorder="1" applyAlignment="1">
      <alignment horizontal="center" vertical="center"/>
    </xf>
    <xf numFmtId="0" fontId="9" fillId="7" borderId="0" xfId="0" applyFont="1" applyFill="1"/>
    <xf numFmtId="0" fontId="3" fillId="7" borderId="0" xfId="0" applyFont="1" applyFill="1"/>
    <xf numFmtId="165" fontId="16" fillId="7" borderId="1" xfId="2" applyNumberFormat="1" applyFont="1" applyFill="1" applyBorder="1" applyAlignment="1" applyProtection="1">
      <alignment horizontal="left" wrapText="1"/>
      <protection hidden="1"/>
    </xf>
    <xf numFmtId="0" fontId="17" fillId="7" borderId="0" xfId="0" applyFont="1" applyFill="1"/>
    <xf numFmtId="0" fontId="9" fillId="3" borderId="0" xfId="0" applyFont="1" applyFill="1"/>
    <xf numFmtId="0" fontId="13" fillId="5" borderId="1" xfId="0" applyFont="1" applyFill="1" applyBorder="1" applyAlignment="1">
      <alignment wrapText="1"/>
    </xf>
    <xf numFmtId="166" fontId="3" fillId="6" borderId="1" xfId="0" applyNumberFormat="1" applyFont="1" applyFill="1" applyBorder="1" applyAlignment="1">
      <alignment horizontal="center" vertical="center" wrapText="1"/>
    </xf>
    <xf numFmtId="166" fontId="17" fillId="6" borderId="1" xfId="0" applyNumberFormat="1" applyFont="1" applyFill="1" applyBorder="1" applyAlignment="1">
      <alignment horizontal="center" vertical="center"/>
    </xf>
    <xf numFmtId="166" fontId="9" fillId="6" borderId="1" xfId="0" applyNumberFormat="1" applyFont="1" applyFill="1" applyBorder="1" applyAlignment="1">
      <alignment horizontal="center" vertical="center"/>
    </xf>
    <xf numFmtId="166" fontId="1" fillId="3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166" fontId="2" fillId="3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/>
    <xf numFmtId="0" fontId="4" fillId="2" borderId="1" xfId="0" applyFont="1" applyFill="1" applyBorder="1" applyAlignment="1">
      <alignment wrapText="1"/>
    </xf>
    <xf numFmtId="166" fontId="2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/>
    <xf numFmtId="166" fontId="3" fillId="3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 wrapText="1"/>
    </xf>
    <xf numFmtId="166" fontId="13" fillId="3" borderId="1" xfId="0" applyNumberFormat="1" applyFont="1" applyFill="1" applyBorder="1" applyAlignment="1">
      <alignment horizontal="center" wrapText="1"/>
    </xf>
    <xf numFmtId="166" fontId="3" fillId="3" borderId="1" xfId="0" applyNumberFormat="1" applyFont="1" applyFill="1" applyBorder="1" applyAlignment="1">
      <alignment horizontal="center" wrapText="1"/>
    </xf>
    <xf numFmtId="166" fontId="3" fillId="8" borderId="1" xfId="0" applyNumberFormat="1" applyFont="1" applyFill="1" applyBorder="1" applyAlignment="1">
      <alignment horizontal="center"/>
    </xf>
    <xf numFmtId="166" fontId="3" fillId="8" borderId="1" xfId="0" applyNumberFormat="1" applyFont="1" applyFill="1" applyBorder="1" applyAlignment="1">
      <alignment horizontal="center" wrapText="1"/>
    </xf>
    <xf numFmtId="166" fontId="1" fillId="6" borderId="1" xfId="0" applyNumberFormat="1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13" fillId="6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/>
    </xf>
    <xf numFmtId="166" fontId="13" fillId="8" borderId="1" xfId="0" applyNumberFormat="1" applyFont="1" applyFill="1" applyBorder="1" applyAlignment="1">
      <alignment horizontal="center"/>
    </xf>
    <xf numFmtId="166" fontId="1" fillId="7" borderId="1" xfId="0" applyNumberFormat="1" applyFont="1" applyFill="1" applyBorder="1" applyAlignment="1">
      <alignment horizontal="center"/>
    </xf>
    <xf numFmtId="166" fontId="3" fillId="7" borderId="1" xfId="0" applyNumberFormat="1" applyFont="1" applyFill="1" applyBorder="1" applyAlignment="1">
      <alignment horizontal="center"/>
    </xf>
    <xf numFmtId="166" fontId="13" fillId="7" borderId="1" xfId="0" applyNumberFormat="1" applyFont="1" applyFill="1" applyBorder="1" applyAlignment="1">
      <alignment horizontal="center"/>
    </xf>
    <xf numFmtId="0" fontId="3" fillId="7" borderId="1" xfId="0" applyFont="1" applyFill="1" applyBorder="1" applyAlignment="1"/>
    <xf numFmtId="0" fontId="2" fillId="3" borderId="1" xfId="0" applyFont="1" applyFill="1" applyBorder="1" applyAlignment="1"/>
    <xf numFmtId="0" fontId="4" fillId="3" borderId="1" xfId="0" applyFont="1" applyFill="1" applyBorder="1" applyAlignment="1">
      <alignment wrapText="1"/>
    </xf>
    <xf numFmtId="166" fontId="2" fillId="3" borderId="1" xfId="0" applyNumberFormat="1" applyFont="1" applyFill="1" applyBorder="1" applyAlignment="1">
      <alignment horizontal="center"/>
    </xf>
    <xf numFmtId="165" fontId="10" fillId="7" borderId="1" xfId="2" applyNumberFormat="1" applyFont="1" applyFill="1" applyBorder="1" applyAlignment="1" applyProtection="1">
      <alignment horizontal="left" wrapText="1"/>
      <protection hidden="1"/>
    </xf>
    <xf numFmtId="166" fontId="9" fillId="7" borderId="1" xfId="0" applyNumberFormat="1" applyFont="1" applyFill="1" applyBorder="1" applyAlignment="1">
      <alignment horizontal="center"/>
    </xf>
    <xf numFmtId="166" fontId="9" fillId="7" borderId="1" xfId="0" applyNumberFormat="1" applyFont="1" applyFill="1" applyBorder="1" applyAlignment="1">
      <alignment horizontal="center" wrapText="1"/>
    </xf>
    <xf numFmtId="166" fontId="17" fillId="7" borderId="1" xfId="0" applyNumberFormat="1" applyFont="1" applyFill="1" applyBorder="1" applyAlignment="1">
      <alignment horizontal="center"/>
    </xf>
    <xf numFmtId="166" fontId="16" fillId="7" borderId="1" xfId="0" applyNumberFormat="1" applyFont="1" applyFill="1" applyBorder="1" applyAlignment="1">
      <alignment horizontal="center" wrapText="1"/>
    </xf>
    <xf numFmtId="166" fontId="18" fillId="7" borderId="1" xfId="0" applyNumberFormat="1" applyFont="1" applyFill="1" applyBorder="1" applyAlignment="1">
      <alignment horizontal="center" wrapText="1"/>
    </xf>
    <xf numFmtId="166" fontId="17" fillId="7" borderId="1" xfId="0" applyNumberFormat="1" applyFont="1" applyFill="1" applyBorder="1" applyAlignment="1">
      <alignment horizontal="center" wrapText="1"/>
    </xf>
    <xf numFmtId="166" fontId="1" fillId="8" borderId="1" xfId="0" applyNumberFormat="1" applyFont="1" applyFill="1" applyBorder="1" applyAlignment="1">
      <alignment horizontal="center" wrapText="1"/>
    </xf>
    <xf numFmtId="166" fontId="13" fillId="8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/>
    </xf>
    <xf numFmtId="166" fontId="1" fillId="3" borderId="1" xfId="1" applyNumberFormat="1" applyFont="1" applyFill="1" applyBorder="1" applyAlignment="1">
      <alignment horizontal="center"/>
    </xf>
    <xf numFmtId="166" fontId="1" fillId="8" borderId="1" xfId="1" applyNumberFormat="1" applyFont="1" applyFill="1" applyBorder="1" applyAlignment="1">
      <alignment horizontal="center"/>
    </xf>
    <xf numFmtId="166" fontId="3" fillId="3" borderId="1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 shrinkToFit="1"/>
    </xf>
    <xf numFmtId="0" fontId="9" fillId="7" borderId="1" xfId="0" applyFont="1" applyFill="1" applyBorder="1" applyAlignment="1">
      <alignment wrapText="1" shrinkToFit="1"/>
    </xf>
    <xf numFmtId="0" fontId="10" fillId="7" borderId="1" xfId="0" applyFont="1" applyFill="1" applyBorder="1" applyAlignment="1">
      <alignment wrapText="1" shrinkToFit="1"/>
    </xf>
    <xf numFmtId="166" fontId="13" fillId="3" borderId="1" xfId="0" applyNumberFormat="1" applyFont="1" applyFill="1" applyBorder="1" applyAlignment="1">
      <alignment horizontal="center" wrapText="1" shrinkToFit="1"/>
    </xf>
    <xf numFmtId="0" fontId="2" fillId="2" borderId="1" xfId="0" applyFont="1" applyFill="1" applyBorder="1" applyAlignment="1"/>
    <xf numFmtId="166" fontId="2" fillId="8" borderId="1" xfId="0" applyNumberFormat="1" applyFont="1" applyFill="1" applyBorder="1" applyAlignment="1">
      <alignment horizontal="center" wrapText="1"/>
    </xf>
    <xf numFmtId="166" fontId="14" fillId="8" borderId="1" xfId="0" applyNumberFormat="1" applyFont="1" applyFill="1" applyBorder="1" applyAlignment="1">
      <alignment horizontal="center" wrapText="1"/>
    </xf>
    <xf numFmtId="166" fontId="14" fillId="3" borderId="1" xfId="0" applyNumberFormat="1" applyFont="1" applyFill="1" applyBorder="1" applyAlignment="1">
      <alignment horizontal="center" wrapText="1"/>
    </xf>
    <xf numFmtId="2" fontId="3" fillId="3" borderId="1" xfId="0" applyNumberFormat="1" applyFont="1" applyFill="1" applyBorder="1" applyAlignment="1">
      <alignment wrapText="1"/>
    </xf>
    <xf numFmtId="166" fontId="10" fillId="7" borderId="1" xfId="0" applyNumberFormat="1" applyFont="1" applyFill="1" applyBorder="1" applyAlignment="1">
      <alignment horizontal="center"/>
    </xf>
    <xf numFmtId="166" fontId="10" fillId="7" borderId="1" xfId="1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166" fontId="10" fillId="7" borderId="1" xfId="0" applyNumberFormat="1" applyFont="1" applyFill="1" applyBorder="1" applyAlignment="1">
      <alignment horizontal="center" wrapText="1" shrinkToFit="1"/>
    </xf>
    <xf numFmtId="0" fontId="0" fillId="3" borderId="1" xfId="0" applyFill="1" applyBorder="1" applyAlignment="1"/>
    <xf numFmtId="166" fontId="1" fillId="3" borderId="1" xfId="0" applyNumberFormat="1" applyFont="1" applyFill="1" applyBorder="1" applyAlignment="1">
      <alignment horizontal="center" wrapText="1" shrinkToFit="1"/>
    </xf>
    <xf numFmtId="166" fontId="9" fillId="3" borderId="1" xfId="0" applyNumberFormat="1" applyFont="1" applyFill="1" applyBorder="1" applyAlignment="1">
      <alignment horizontal="center"/>
    </xf>
    <xf numFmtId="166" fontId="3" fillId="3" borderId="1" xfId="0" applyNumberFormat="1" applyFont="1" applyFill="1" applyBorder="1" applyAlignment="1">
      <alignment horizontal="center" wrapText="1" shrinkToFi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 wrapText="1"/>
    </xf>
    <xf numFmtId="167" fontId="14" fillId="3" borderId="0" xfId="0" applyNumberFormat="1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164" fontId="8" fillId="3" borderId="0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/>
    </xf>
    <xf numFmtId="166" fontId="3" fillId="3" borderId="3" xfId="0" applyNumberFormat="1" applyFont="1" applyFill="1" applyBorder="1" applyAlignment="1">
      <alignment horizontal="center" vertical="center"/>
    </xf>
    <xf numFmtId="166" fontId="3" fillId="6" borderId="3" xfId="0" applyNumberFormat="1" applyFont="1" applyFill="1" applyBorder="1" applyAlignment="1">
      <alignment horizontal="center" vertical="center"/>
    </xf>
    <xf numFmtId="166" fontId="1" fillId="6" borderId="3" xfId="0" applyNumberFormat="1" applyFont="1" applyFill="1" applyBorder="1" applyAlignment="1">
      <alignment horizontal="center" vertical="center"/>
    </xf>
    <xf numFmtId="166" fontId="1" fillId="3" borderId="3" xfId="0" applyNumberFormat="1" applyFont="1" applyFill="1" applyBorder="1" applyAlignment="1">
      <alignment horizontal="center" vertical="center"/>
    </xf>
    <xf numFmtId="166" fontId="3" fillId="7" borderId="3" xfId="0" applyNumberFormat="1" applyFont="1" applyFill="1" applyBorder="1" applyAlignment="1">
      <alignment horizontal="center" vertical="center"/>
    </xf>
    <xf numFmtId="166" fontId="11" fillId="3" borderId="3" xfId="0" applyNumberFormat="1" applyFont="1" applyFill="1" applyBorder="1" applyAlignment="1">
      <alignment horizontal="center" vertical="center"/>
    </xf>
    <xf numFmtId="166" fontId="11" fillId="6" borderId="3" xfId="0" applyNumberFormat="1" applyFont="1" applyFill="1" applyBorder="1" applyAlignment="1">
      <alignment horizontal="center" vertical="center"/>
    </xf>
    <xf numFmtId="166" fontId="2" fillId="3" borderId="3" xfId="0" applyNumberFormat="1" applyFont="1" applyFill="1" applyBorder="1" applyAlignment="1">
      <alignment horizontal="center" vertical="center"/>
    </xf>
    <xf numFmtId="166" fontId="9" fillId="7" borderId="3" xfId="0" applyNumberFormat="1" applyFont="1" applyFill="1" applyBorder="1" applyAlignment="1">
      <alignment horizontal="center" vertical="center"/>
    </xf>
    <xf numFmtId="166" fontId="17" fillId="6" borderId="3" xfId="0" applyNumberFormat="1" applyFont="1" applyFill="1" applyBorder="1" applyAlignment="1">
      <alignment horizontal="center" vertical="center"/>
    </xf>
    <xf numFmtId="166" fontId="9" fillId="3" borderId="3" xfId="0" applyNumberFormat="1" applyFont="1" applyFill="1" applyBorder="1" applyAlignment="1">
      <alignment horizontal="center" vertical="center"/>
    </xf>
    <xf numFmtId="166" fontId="1" fillId="3" borderId="3" xfId="1" applyNumberFormat="1" applyFont="1" applyFill="1" applyBorder="1" applyAlignment="1">
      <alignment horizontal="center" vertical="center"/>
    </xf>
    <xf numFmtId="166" fontId="9" fillId="6" borderId="3" xfId="0" applyNumberFormat="1" applyFont="1" applyFill="1" applyBorder="1" applyAlignment="1">
      <alignment horizontal="center" vertical="center"/>
    </xf>
    <xf numFmtId="0" fontId="3" fillId="0" borderId="0" xfId="0" applyFont="1" applyBorder="1"/>
    <xf numFmtId="164" fontId="0" fillId="0" borderId="0" xfId="0" applyNumberFormat="1" applyFill="1" applyBorder="1" applyAlignment="1">
      <alignment horizontal="right"/>
    </xf>
    <xf numFmtId="166" fontId="3" fillId="0" borderId="0" xfId="0" applyNumberFormat="1" applyFont="1" applyBorder="1" applyAlignment="1">
      <alignment wrapText="1"/>
    </xf>
    <xf numFmtId="166" fontId="3" fillId="0" borderId="0" xfId="0" applyNumberFormat="1" applyFont="1" applyBorder="1"/>
    <xf numFmtId="0" fontId="3" fillId="3" borderId="0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3" fillId="7" borderId="0" xfId="0" applyFont="1" applyFill="1" applyBorder="1"/>
    <xf numFmtId="0" fontId="11" fillId="3" borderId="0" xfId="0" applyFont="1" applyFill="1" applyBorder="1"/>
    <xf numFmtId="0" fontId="2" fillId="3" borderId="0" xfId="0" applyFont="1" applyFill="1" applyBorder="1"/>
    <xf numFmtId="0" fontId="23" fillId="3" borderId="0" xfId="0" applyFont="1" applyFill="1" applyBorder="1"/>
    <xf numFmtId="0" fontId="21" fillId="7" borderId="0" xfId="0" applyFont="1" applyFill="1" applyBorder="1"/>
    <xf numFmtId="0" fontId="9" fillId="7" borderId="0" xfId="0" applyFont="1" applyFill="1" applyBorder="1"/>
    <xf numFmtId="0" fontId="17" fillId="7" borderId="0" xfId="0" applyFont="1" applyFill="1" applyBorder="1"/>
    <xf numFmtId="0" fontId="3" fillId="3" borderId="0" xfId="0" applyFont="1" applyFill="1" applyBorder="1" applyAlignment="1">
      <alignment horizontal="right"/>
    </xf>
    <xf numFmtId="0" fontId="9" fillId="3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49" fontId="3" fillId="3" borderId="0" xfId="0" applyNumberFormat="1" applyFont="1" applyFill="1" applyBorder="1" applyAlignment="1">
      <alignment horizontal="left"/>
    </xf>
    <xf numFmtId="166" fontId="2" fillId="3" borderId="0" xfId="0" applyNumberFormat="1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left"/>
    </xf>
    <xf numFmtId="0" fontId="9" fillId="3" borderId="0" xfId="0" applyFont="1" applyFill="1" applyBorder="1"/>
    <xf numFmtId="0" fontId="0" fillId="7" borderId="1" xfId="0" applyFill="1" applyBorder="1" applyAlignment="1"/>
    <xf numFmtId="166" fontId="3" fillId="3" borderId="0" xfId="0" applyNumberFormat="1" applyFont="1" applyFill="1" applyBorder="1"/>
    <xf numFmtId="166" fontId="3" fillId="3" borderId="1" xfId="1" applyNumberFormat="1" applyFont="1" applyFill="1" applyBorder="1" applyAlignment="1">
      <alignment horizontal="center" vertical="center"/>
    </xf>
    <xf numFmtId="166" fontId="3" fillId="3" borderId="3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1" fillId="3" borderId="1" xfId="2" applyNumberFormat="1" applyFont="1" applyFill="1" applyBorder="1" applyAlignment="1" applyProtection="1">
      <alignment horizontal="left" wrapText="1"/>
      <protection hidden="1"/>
    </xf>
    <xf numFmtId="0" fontId="3" fillId="3" borderId="1" xfId="0" applyFont="1" applyFill="1" applyBorder="1" applyAlignment="1">
      <alignment wrapText="1"/>
    </xf>
    <xf numFmtId="0" fontId="0" fillId="3" borderId="1" xfId="0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right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/>
    <xf numFmtId="0" fontId="0" fillId="0" borderId="1" xfId="0" applyBorder="1" applyAlignment="1"/>
    <xf numFmtId="0" fontId="0" fillId="3" borderId="1" xfId="0" applyFill="1" applyBorder="1" applyAlignment="1"/>
    <xf numFmtId="2" fontId="3" fillId="3" borderId="1" xfId="0" applyNumberFormat="1" applyFont="1" applyFill="1" applyBorder="1" applyAlignment="1"/>
    <xf numFmtId="2" fontId="0" fillId="0" borderId="1" xfId="0" applyNumberFormat="1" applyBorder="1" applyAlignment="1"/>
    <xf numFmtId="0" fontId="0" fillId="3" borderId="1" xfId="0" applyFill="1" applyBorder="1" applyAlignment="1">
      <alignment wrapText="1"/>
    </xf>
    <xf numFmtId="0" fontId="3" fillId="3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</cellXfs>
  <cellStyles count="4">
    <cellStyle name="Обычный" xfId="0" builtinId="0"/>
    <cellStyle name="Обычный 2" xfId="3"/>
    <cellStyle name="Обычный_tmp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4"/>
  <sheetViews>
    <sheetView tabSelected="1" view="pageBreakPreview" topLeftCell="B1" zoomScaleNormal="100" zoomScaleSheetLayoutView="100" workbookViewId="0">
      <selection activeCell="G8" sqref="G8"/>
    </sheetView>
  </sheetViews>
  <sheetFormatPr defaultColWidth="9.140625" defaultRowHeight="12.75"/>
  <cols>
    <col min="1" max="1" width="10" style="1" hidden="1" customWidth="1"/>
    <col min="2" max="2" width="51.85546875" style="1" customWidth="1"/>
    <col min="3" max="3" width="15" style="1" customWidth="1"/>
    <col min="4" max="4" width="14.42578125" style="1" customWidth="1"/>
    <col min="5" max="5" width="14" style="1" customWidth="1"/>
    <col min="6" max="6" width="15.28515625" style="1" customWidth="1"/>
    <col min="7" max="7" width="12.140625" style="1" customWidth="1"/>
    <col min="8" max="8" width="13.7109375" style="1" customWidth="1"/>
    <col min="9" max="9" width="14.140625" style="1" customWidth="1"/>
    <col min="10" max="10" width="14.5703125" style="1" customWidth="1"/>
    <col min="11" max="11" width="14.85546875" style="2" bestFit="1" customWidth="1"/>
    <col min="12" max="12" width="12.5703125" style="2" bestFit="1" customWidth="1"/>
    <col min="13" max="13" width="14.28515625" style="3" customWidth="1"/>
    <col min="14" max="14" width="12.5703125" style="2" customWidth="1"/>
    <col min="15" max="15" width="13.140625" style="2" hidden="1" customWidth="1"/>
    <col min="16" max="16" width="12.5703125" style="2" hidden="1" customWidth="1"/>
    <col min="17" max="17" width="13.140625" style="2" hidden="1" customWidth="1"/>
    <col min="18" max="18" width="14.140625" style="130" customWidth="1"/>
    <col min="19" max="19" width="11.140625" style="130" bestFit="1" customWidth="1"/>
    <col min="20" max="21" width="9.140625" style="130"/>
    <col min="22" max="16384" width="9.140625" style="1"/>
  </cols>
  <sheetData>
    <row r="1" spans="1:21" ht="15.75" customHeight="1">
      <c r="B1" s="159" t="s">
        <v>153</v>
      </c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</row>
    <row r="2" spans="1:21" ht="15.75" customHeight="1">
      <c r="B2" s="159" t="s">
        <v>45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</row>
    <row r="3" spans="1:21" s="5" customFormat="1" ht="15.75">
      <c r="B3" s="159" t="s">
        <v>151</v>
      </c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31"/>
      <c r="S3" s="131"/>
      <c r="T3" s="131"/>
      <c r="U3" s="131"/>
    </row>
    <row r="4" spans="1:21" s="5" customFormat="1" ht="54" customHeight="1">
      <c r="A4" s="164" t="s">
        <v>147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31"/>
      <c r="S4" s="131"/>
      <c r="T4" s="131"/>
      <c r="U4" s="131"/>
    </row>
    <row r="5" spans="1:21" s="5" customFormat="1" ht="20.25" customHeight="1">
      <c r="B5" s="6"/>
      <c r="C5" s="15"/>
      <c r="D5" s="27"/>
      <c r="E5" s="167"/>
      <c r="F5" s="168"/>
      <c r="G5" s="168"/>
      <c r="H5" s="111"/>
      <c r="I5" s="112"/>
      <c r="J5" s="113"/>
      <c r="K5" s="169"/>
      <c r="L5" s="170"/>
      <c r="M5" s="114"/>
      <c r="N5" s="20" t="s">
        <v>44</v>
      </c>
      <c r="O5" s="7"/>
      <c r="P5" s="28" t="s">
        <v>90</v>
      </c>
      <c r="Q5" s="20" t="s">
        <v>44</v>
      </c>
      <c r="R5" s="131"/>
      <c r="S5" s="131"/>
      <c r="T5" s="131"/>
      <c r="U5" s="131"/>
    </row>
    <row r="6" spans="1:21" ht="41.25" customHeight="1">
      <c r="A6" s="165" t="s">
        <v>29</v>
      </c>
      <c r="B6" s="171" t="s">
        <v>14</v>
      </c>
      <c r="C6" s="172" t="s">
        <v>133</v>
      </c>
      <c r="D6" s="172" t="s">
        <v>134</v>
      </c>
      <c r="E6" s="172" t="s">
        <v>135</v>
      </c>
      <c r="F6" s="158" t="s">
        <v>11</v>
      </c>
      <c r="G6" s="158"/>
      <c r="H6" s="172" t="s">
        <v>84</v>
      </c>
      <c r="I6" s="172"/>
      <c r="J6" s="158" t="s">
        <v>12</v>
      </c>
      <c r="K6" s="158"/>
      <c r="L6" s="158"/>
      <c r="M6" s="158" t="s">
        <v>13</v>
      </c>
      <c r="N6" s="158"/>
      <c r="O6" s="160" t="s">
        <v>124</v>
      </c>
      <c r="P6" s="160" t="s">
        <v>25</v>
      </c>
      <c r="Q6" s="162" t="s">
        <v>26</v>
      </c>
    </row>
    <row r="7" spans="1:21" ht="61.5" customHeight="1">
      <c r="A7" s="166"/>
      <c r="B7" s="171"/>
      <c r="C7" s="172"/>
      <c r="D7" s="172"/>
      <c r="E7" s="172"/>
      <c r="F7" s="110" t="s">
        <v>8</v>
      </c>
      <c r="G7" s="110" t="s">
        <v>10</v>
      </c>
      <c r="H7" s="110" t="s">
        <v>8</v>
      </c>
      <c r="I7" s="110" t="s">
        <v>10</v>
      </c>
      <c r="J7" s="110" t="s">
        <v>8</v>
      </c>
      <c r="K7" s="110" t="s">
        <v>136</v>
      </c>
      <c r="L7" s="110" t="s">
        <v>10</v>
      </c>
      <c r="M7" s="110" t="s">
        <v>8</v>
      </c>
      <c r="N7" s="110" t="s">
        <v>10</v>
      </c>
      <c r="O7" s="161"/>
      <c r="P7" s="161"/>
      <c r="Q7" s="163"/>
    </row>
    <row r="8" spans="1:21" ht="33.75" customHeight="1">
      <c r="A8" s="54"/>
      <c r="B8" s="4" t="s">
        <v>9</v>
      </c>
      <c r="C8" s="55">
        <f t="shared" ref="C8:Q8" si="0">C9+C14+C116+C177</f>
        <v>44139.31</v>
      </c>
      <c r="D8" s="55">
        <f t="shared" si="0"/>
        <v>59293.510999999999</v>
      </c>
      <c r="E8" s="55">
        <f t="shared" si="0"/>
        <v>103432.82</v>
      </c>
      <c r="F8" s="55">
        <f t="shared" si="0"/>
        <v>9664168.727</v>
      </c>
      <c r="G8" s="55">
        <f t="shared" si="0"/>
        <v>0</v>
      </c>
      <c r="H8" s="55">
        <f t="shared" si="0"/>
        <v>9661061</v>
      </c>
      <c r="I8" s="55">
        <f t="shared" si="0"/>
        <v>0</v>
      </c>
      <c r="J8" s="55">
        <f t="shared" si="0"/>
        <v>4752287.2690000003</v>
      </c>
      <c r="K8" s="55">
        <f t="shared" si="0"/>
        <v>4752287.2690000003</v>
      </c>
      <c r="L8" s="55">
        <f t="shared" si="0"/>
        <v>0</v>
      </c>
      <c r="M8" s="55">
        <f t="shared" si="0"/>
        <v>4383482.9710000018</v>
      </c>
      <c r="N8" s="55">
        <f t="shared" si="0"/>
        <v>0</v>
      </c>
      <c r="O8" s="9">
        <f t="shared" si="0"/>
        <v>368804.29900000006</v>
      </c>
      <c r="P8" s="9">
        <f t="shared" si="0"/>
        <v>368804.29900000006</v>
      </c>
      <c r="Q8" s="115">
        <f t="shared" si="0"/>
        <v>0</v>
      </c>
      <c r="R8" s="132"/>
      <c r="S8" s="133"/>
    </row>
    <row r="9" spans="1:21" ht="25.5">
      <c r="A9" s="56"/>
      <c r="B9" s="57" t="s">
        <v>0</v>
      </c>
      <c r="C9" s="58">
        <f>SUM(C10:C13)</f>
        <v>0</v>
      </c>
      <c r="D9" s="58">
        <f t="shared" ref="D9:Q9" si="1">SUM(D10:D13)</f>
        <v>0</v>
      </c>
      <c r="E9" s="58">
        <f t="shared" si="1"/>
        <v>0</v>
      </c>
      <c r="F9" s="58">
        <f t="shared" si="1"/>
        <v>696170</v>
      </c>
      <c r="G9" s="58">
        <f t="shared" si="1"/>
        <v>0</v>
      </c>
      <c r="H9" s="58">
        <f t="shared" si="1"/>
        <v>696170</v>
      </c>
      <c r="I9" s="58">
        <f t="shared" si="1"/>
        <v>0</v>
      </c>
      <c r="J9" s="58">
        <f t="shared" si="1"/>
        <v>365265.58600000001</v>
      </c>
      <c r="K9" s="58">
        <f t="shared" si="1"/>
        <v>365265.58600000001</v>
      </c>
      <c r="L9" s="58">
        <f t="shared" si="1"/>
        <v>0</v>
      </c>
      <c r="M9" s="58">
        <f t="shared" si="1"/>
        <v>365265.58600000001</v>
      </c>
      <c r="N9" s="58">
        <f t="shared" si="1"/>
        <v>0</v>
      </c>
      <c r="O9" s="8">
        <f t="shared" si="1"/>
        <v>0</v>
      </c>
      <c r="P9" s="8">
        <f t="shared" si="1"/>
        <v>0</v>
      </c>
      <c r="Q9" s="116">
        <f t="shared" si="1"/>
        <v>0</v>
      </c>
      <c r="R9" s="133"/>
      <c r="S9" s="133"/>
    </row>
    <row r="10" spans="1:21" s="11" customFormat="1" ht="36" customHeight="1">
      <c r="A10" s="59"/>
      <c r="B10" s="12" t="s">
        <v>138</v>
      </c>
      <c r="C10" s="60"/>
      <c r="D10" s="61"/>
      <c r="E10" s="61"/>
      <c r="F10" s="60">
        <v>128100</v>
      </c>
      <c r="G10" s="61"/>
      <c r="H10" s="60">
        <v>128100</v>
      </c>
      <c r="I10" s="62"/>
      <c r="J10" s="60">
        <f t="shared" ref="J10:J13" si="2">K10+L10</f>
        <v>65331</v>
      </c>
      <c r="K10" s="60">
        <v>65331</v>
      </c>
      <c r="L10" s="63"/>
      <c r="M10" s="60">
        <v>65331</v>
      </c>
      <c r="N10" s="60"/>
      <c r="O10" s="10">
        <f>C10+J10-M10+D10-E10</f>
        <v>0</v>
      </c>
      <c r="P10" s="10">
        <f>O10</f>
        <v>0</v>
      </c>
      <c r="Q10" s="117"/>
      <c r="R10" s="134"/>
      <c r="S10" s="133"/>
      <c r="T10" s="134"/>
      <c r="U10" s="134"/>
    </row>
    <row r="11" spans="1:21" s="11" customFormat="1" ht="25.5">
      <c r="A11" s="59"/>
      <c r="B11" s="12" t="s">
        <v>137</v>
      </c>
      <c r="C11" s="60"/>
      <c r="D11" s="61"/>
      <c r="E11" s="61"/>
      <c r="F11" s="60">
        <v>568070</v>
      </c>
      <c r="G11" s="61"/>
      <c r="H11" s="60">
        <v>568070</v>
      </c>
      <c r="I11" s="62"/>
      <c r="J11" s="60">
        <f t="shared" si="2"/>
        <v>296087.3</v>
      </c>
      <c r="K11" s="60">
        <v>296087.3</v>
      </c>
      <c r="L11" s="63"/>
      <c r="M11" s="60">
        <v>296087.3</v>
      </c>
      <c r="N11" s="60"/>
      <c r="O11" s="10"/>
      <c r="P11" s="10"/>
      <c r="Q11" s="117"/>
      <c r="R11" s="134"/>
      <c r="S11" s="133"/>
      <c r="T11" s="134"/>
      <c r="U11" s="134"/>
    </row>
    <row r="12" spans="1:21" s="11" customFormat="1" ht="25.5">
      <c r="A12" s="59"/>
      <c r="B12" s="12" t="s">
        <v>49</v>
      </c>
      <c r="C12" s="60"/>
      <c r="D12" s="61"/>
      <c r="E12" s="61"/>
      <c r="F12" s="60"/>
      <c r="G12" s="61"/>
      <c r="H12" s="60"/>
      <c r="I12" s="62"/>
      <c r="J12" s="60">
        <f t="shared" si="2"/>
        <v>7.2859999999999996</v>
      </c>
      <c r="K12" s="60">
        <v>7.2859999999999996</v>
      </c>
      <c r="L12" s="63"/>
      <c r="M12" s="60">
        <v>7.2859999999999996</v>
      </c>
      <c r="N12" s="60"/>
      <c r="O12" s="10">
        <f>C12+J12-M12+D12-E12</f>
        <v>0</v>
      </c>
      <c r="P12" s="10">
        <f>O12</f>
        <v>0</v>
      </c>
      <c r="Q12" s="117"/>
      <c r="R12" s="134"/>
      <c r="S12" s="133"/>
      <c r="T12" s="134"/>
      <c r="U12" s="134"/>
    </row>
    <row r="13" spans="1:21" s="11" customFormat="1" ht="29.25" customHeight="1">
      <c r="A13" s="59"/>
      <c r="B13" s="12" t="s">
        <v>150</v>
      </c>
      <c r="C13" s="60"/>
      <c r="D13" s="61"/>
      <c r="E13" s="61"/>
      <c r="F13" s="60"/>
      <c r="G13" s="61"/>
      <c r="H13" s="60"/>
      <c r="I13" s="62"/>
      <c r="J13" s="60">
        <f t="shared" si="2"/>
        <v>3840</v>
      </c>
      <c r="K13" s="60">
        <v>3840</v>
      </c>
      <c r="L13" s="63"/>
      <c r="M13" s="60">
        <v>3840</v>
      </c>
      <c r="N13" s="60"/>
      <c r="O13" s="33">
        <f>C13+J13-M13+D13-E13</f>
        <v>0</v>
      </c>
      <c r="P13" s="33">
        <f>O13</f>
        <v>0</v>
      </c>
      <c r="Q13" s="118"/>
      <c r="R13" s="134"/>
      <c r="S13" s="133"/>
      <c r="T13" s="134"/>
      <c r="U13" s="134"/>
    </row>
    <row r="14" spans="1:21" ht="33.75" customHeight="1">
      <c r="A14" s="56"/>
      <c r="B14" s="57" t="s">
        <v>1</v>
      </c>
      <c r="C14" s="58">
        <f>C15+C16+C17+C18+C19+C20+C21+C23+C26+C27+C30+C33+C36+C39+C42+C45+C48+C51+C54+C57+C60+C63+C66+C69+C72+C75+C78</f>
        <v>2066.9989999999998</v>
      </c>
      <c r="D14" s="58">
        <f t="shared" ref="D14:Q14" si="3">D15+D16+D17+D18+D19+D20+D21+D23+D26+D27+D30+D33+D36+D39+D42+D45+D48+D51+D54+D57+D60+D63+D66+D69+D72+D75+D78</f>
        <v>49197.476999999999</v>
      </c>
      <c r="E14" s="58">
        <f t="shared" si="3"/>
        <v>51264.475999999995</v>
      </c>
      <c r="F14" s="58">
        <f t="shared" si="3"/>
        <v>3422800.13</v>
      </c>
      <c r="G14" s="58">
        <f t="shared" si="3"/>
        <v>0</v>
      </c>
      <c r="H14" s="58">
        <f t="shared" si="3"/>
        <v>3422803</v>
      </c>
      <c r="I14" s="58">
        <f t="shared" si="3"/>
        <v>0</v>
      </c>
      <c r="J14" s="58">
        <f t="shared" si="3"/>
        <v>1186196.5660000001</v>
      </c>
      <c r="K14" s="58">
        <f t="shared" si="3"/>
        <v>1186196.5660000001</v>
      </c>
      <c r="L14" s="58">
        <f t="shared" si="3"/>
        <v>0</v>
      </c>
      <c r="M14" s="58">
        <f t="shared" si="3"/>
        <v>1182294.9300000002</v>
      </c>
      <c r="N14" s="58">
        <f t="shared" si="3"/>
        <v>0</v>
      </c>
      <c r="O14" s="8">
        <f t="shared" si="3"/>
        <v>3901.6360000000054</v>
      </c>
      <c r="P14" s="8">
        <f t="shared" si="3"/>
        <v>3901.6360000000054</v>
      </c>
      <c r="Q14" s="116">
        <f t="shared" si="3"/>
        <v>0</v>
      </c>
      <c r="R14" s="135"/>
      <c r="S14" s="133"/>
    </row>
    <row r="15" spans="1:21" s="11" customFormat="1" ht="25.5" hidden="1">
      <c r="A15" s="59" t="s">
        <v>30</v>
      </c>
      <c r="B15" s="21" t="s">
        <v>50</v>
      </c>
      <c r="C15" s="66">
        <v>0</v>
      </c>
      <c r="D15" s="66"/>
      <c r="E15" s="66"/>
      <c r="F15" s="67"/>
      <c r="G15" s="66"/>
      <c r="H15" s="67"/>
      <c r="I15" s="67"/>
      <c r="J15" s="67">
        <f t="shared" ref="J15:J20" si="4">K15+L15</f>
        <v>0</v>
      </c>
      <c r="K15" s="67"/>
      <c r="L15" s="67"/>
      <c r="M15" s="67"/>
      <c r="N15" s="66"/>
      <c r="O15" s="33">
        <f t="shared" ref="O15:O20" si="5">C15+J15-M15+D15-E15</f>
        <v>0</v>
      </c>
      <c r="P15" s="33">
        <f t="shared" ref="P15:P20" si="6">O15</f>
        <v>0</v>
      </c>
      <c r="Q15" s="119"/>
      <c r="R15" s="134"/>
      <c r="S15" s="133"/>
      <c r="T15" s="134"/>
      <c r="U15" s="134"/>
    </row>
    <row r="16" spans="1:21" s="11" customFormat="1" hidden="1">
      <c r="A16" s="173" t="s">
        <v>31</v>
      </c>
      <c r="B16" s="12" t="s">
        <v>51</v>
      </c>
      <c r="C16" s="66">
        <v>0</v>
      </c>
      <c r="D16" s="66"/>
      <c r="E16" s="66"/>
      <c r="F16" s="67"/>
      <c r="G16" s="67"/>
      <c r="H16" s="67"/>
      <c r="I16" s="68"/>
      <c r="J16" s="67">
        <f t="shared" si="4"/>
        <v>0</v>
      </c>
      <c r="K16" s="67"/>
      <c r="L16" s="67"/>
      <c r="M16" s="67"/>
      <c r="N16" s="66"/>
      <c r="O16" s="33">
        <f t="shared" ref="O16" si="7">C16+J16-M16+D16-E16</f>
        <v>0</v>
      </c>
      <c r="P16" s="33">
        <f t="shared" ref="P16" si="8">O16</f>
        <v>0</v>
      </c>
      <c r="Q16" s="119"/>
      <c r="R16" s="134"/>
      <c r="S16" s="133"/>
      <c r="T16" s="134"/>
      <c r="U16" s="134"/>
    </row>
    <row r="17" spans="1:21" s="11" customFormat="1" hidden="1">
      <c r="A17" s="173"/>
      <c r="B17" s="12" t="s">
        <v>106</v>
      </c>
      <c r="C17" s="69">
        <v>0</v>
      </c>
      <c r="D17" s="69"/>
      <c r="E17" s="69"/>
      <c r="F17" s="60"/>
      <c r="G17" s="60"/>
      <c r="H17" s="60"/>
      <c r="I17" s="70"/>
      <c r="J17" s="60">
        <f t="shared" ref="J17:J18" si="9">K17+L17</f>
        <v>0</v>
      </c>
      <c r="K17" s="60"/>
      <c r="L17" s="60"/>
      <c r="M17" s="60"/>
      <c r="N17" s="69"/>
      <c r="O17" s="33">
        <f t="shared" ref="O17" si="10">C17+J17-M17+D17-E17</f>
        <v>0</v>
      </c>
      <c r="P17" s="33">
        <f t="shared" ref="P17" si="11">O17</f>
        <v>0</v>
      </c>
      <c r="Q17" s="119"/>
      <c r="R17" s="134"/>
      <c r="S17" s="133"/>
      <c r="T17" s="134"/>
      <c r="U17" s="134"/>
    </row>
    <row r="18" spans="1:21" s="11" customFormat="1" ht="18" customHeight="1">
      <c r="A18" s="173"/>
      <c r="B18" s="12" t="s">
        <v>91</v>
      </c>
      <c r="C18" s="69"/>
      <c r="D18" s="69"/>
      <c r="E18" s="69"/>
      <c r="F18" s="60">
        <v>200000</v>
      </c>
      <c r="G18" s="60"/>
      <c r="H18" s="60">
        <v>200000</v>
      </c>
      <c r="I18" s="70"/>
      <c r="J18" s="60">
        <f t="shared" si="9"/>
        <v>60818.468999999997</v>
      </c>
      <c r="K18" s="60">
        <v>60818.468999999997</v>
      </c>
      <c r="L18" s="60"/>
      <c r="M18" s="60">
        <v>60818.468999999997</v>
      </c>
      <c r="N18" s="69"/>
      <c r="O18" s="10">
        <f t="shared" ref="O18" si="12">C18+J18-M18+D18-E18</f>
        <v>0</v>
      </c>
      <c r="P18" s="10">
        <f t="shared" ref="P18" si="13">O18</f>
        <v>0</v>
      </c>
      <c r="Q18" s="120"/>
      <c r="R18" s="134"/>
      <c r="S18" s="133"/>
      <c r="T18" s="134"/>
      <c r="U18" s="134"/>
    </row>
    <row r="19" spans="1:21" s="11" customFormat="1" ht="45.75" customHeight="1">
      <c r="A19" s="174"/>
      <c r="B19" s="12" t="s">
        <v>132</v>
      </c>
      <c r="C19" s="60"/>
      <c r="D19" s="69">
        <v>42145.137000000002</v>
      </c>
      <c r="E19" s="69">
        <v>42145.137000000002</v>
      </c>
      <c r="F19" s="60">
        <v>1207000</v>
      </c>
      <c r="G19" s="60"/>
      <c r="H19" s="60">
        <v>1207000</v>
      </c>
      <c r="I19" s="70"/>
      <c r="J19" s="60">
        <f t="shared" si="4"/>
        <v>630431.40099999995</v>
      </c>
      <c r="K19" s="60">
        <v>630431.40099999995</v>
      </c>
      <c r="L19" s="60"/>
      <c r="M19" s="60">
        <v>630431.40099999995</v>
      </c>
      <c r="N19" s="60"/>
      <c r="O19" s="10">
        <f t="shared" si="5"/>
        <v>0</v>
      </c>
      <c r="P19" s="10">
        <f t="shared" si="6"/>
        <v>0</v>
      </c>
      <c r="Q19" s="117"/>
      <c r="R19" s="134"/>
      <c r="S19" s="133"/>
      <c r="T19" s="134"/>
      <c r="U19" s="134"/>
    </row>
    <row r="20" spans="1:21" s="11" customFormat="1" ht="51" hidden="1">
      <c r="A20" s="174"/>
      <c r="B20" s="12" t="s">
        <v>52</v>
      </c>
      <c r="C20" s="60"/>
      <c r="D20" s="71"/>
      <c r="E20" s="71"/>
      <c r="F20" s="64"/>
      <c r="G20" s="64"/>
      <c r="H20" s="64"/>
      <c r="I20" s="72"/>
      <c r="J20" s="64">
        <f t="shared" si="4"/>
        <v>0</v>
      </c>
      <c r="K20" s="64"/>
      <c r="L20" s="64"/>
      <c r="M20" s="64"/>
      <c r="N20" s="64"/>
      <c r="O20" s="33">
        <f t="shared" si="5"/>
        <v>0</v>
      </c>
      <c r="P20" s="33">
        <f t="shared" si="6"/>
        <v>0</v>
      </c>
      <c r="Q20" s="118"/>
      <c r="R20" s="134"/>
      <c r="S20" s="133"/>
      <c r="T20" s="134"/>
      <c r="U20" s="134"/>
    </row>
    <row r="21" spans="1:21" s="11" customFormat="1" ht="63.75" hidden="1">
      <c r="A21" s="156" t="s">
        <v>148</v>
      </c>
      <c r="B21" s="21" t="s">
        <v>93</v>
      </c>
      <c r="C21" s="69"/>
      <c r="D21" s="71"/>
      <c r="E21" s="71"/>
      <c r="F21" s="64"/>
      <c r="G21" s="64"/>
      <c r="H21" s="64"/>
      <c r="I21" s="64"/>
      <c r="J21" s="64">
        <f t="shared" ref="J21" si="14">K21+L21</f>
        <v>0</v>
      </c>
      <c r="K21" s="64"/>
      <c r="L21" s="64"/>
      <c r="M21" s="64"/>
      <c r="N21" s="64"/>
      <c r="O21" s="10">
        <f t="shared" ref="O21:O26" si="15">C21+J21-M21+D21-E21</f>
        <v>0</v>
      </c>
      <c r="P21" s="10">
        <f t="shared" ref="P21:P26" si="16">O21</f>
        <v>0</v>
      </c>
      <c r="Q21" s="117"/>
      <c r="R21" s="134"/>
      <c r="S21" s="133"/>
      <c r="T21" s="134"/>
      <c r="U21" s="134"/>
    </row>
    <row r="22" spans="1:21" s="11" customFormat="1" ht="42" hidden="1" customHeight="1">
      <c r="A22" s="173"/>
      <c r="B22" s="49" t="s">
        <v>121</v>
      </c>
      <c r="C22" s="69"/>
      <c r="D22" s="71"/>
      <c r="E22" s="71"/>
      <c r="F22" s="64"/>
      <c r="G22" s="64"/>
      <c r="H22" s="64"/>
      <c r="I22" s="64"/>
      <c r="J22" s="64"/>
      <c r="K22" s="64"/>
      <c r="L22" s="64"/>
      <c r="M22" s="64"/>
      <c r="N22" s="64"/>
      <c r="O22" s="33"/>
      <c r="P22" s="33"/>
      <c r="Q22" s="118"/>
      <c r="R22" s="134"/>
      <c r="S22" s="133"/>
      <c r="T22" s="134"/>
      <c r="U22" s="134"/>
    </row>
    <row r="23" spans="1:21" s="11" customFormat="1" ht="25.5">
      <c r="A23" s="174"/>
      <c r="B23" s="12" t="s">
        <v>92</v>
      </c>
      <c r="C23" s="69"/>
      <c r="D23" s="69"/>
      <c r="E23" s="69"/>
      <c r="F23" s="69">
        <f t="shared" ref="F23:Q23" si="17">F24+F25</f>
        <v>47047.936999999998</v>
      </c>
      <c r="G23" s="69"/>
      <c r="H23" s="69">
        <f t="shared" si="17"/>
        <v>47048</v>
      </c>
      <c r="I23" s="69"/>
      <c r="J23" s="69"/>
      <c r="K23" s="69"/>
      <c r="L23" s="69"/>
      <c r="M23" s="69"/>
      <c r="N23" s="69"/>
      <c r="O23" s="35">
        <f t="shared" si="17"/>
        <v>0</v>
      </c>
      <c r="P23" s="35">
        <f t="shared" si="17"/>
        <v>0</v>
      </c>
      <c r="Q23" s="120">
        <f t="shared" si="17"/>
        <v>0</v>
      </c>
      <c r="R23" s="134"/>
      <c r="S23" s="133"/>
      <c r="T23" s="134"/>
      <c r="U23" s="134"/>
    </row>
    <row r="24" spans="1:21" s="45" customFormat="1" hidden="1">
      <c r="A24" s="174"/>
      <c r="B24" s="22" t="s">
        <v>2</v>
      </c>
      <c r="C24" s="73"/>
      <c r="D24" s="73"/>
      <c r="E24" s="73"/>
      <c r="F24" s="74">
        <v>47047.936999999998</v>
      </c>
      <c r="G24" s="74"/>
      <c r="H24" s="74">
        <v>47048</v>
      </c>
      <c r="I24" s="74"/>
      <c r="J24" s="74"/>
      <c r="K24" s="74"/>
      <c r="L24" s="74"/>
      <c r="M24" s="74"/>
      <c r="N24" s="74"/>
      <c r="O24" s="29">
        <f t="shared" ref="O24:O25" si="18">C24+J24-M24+D24-E24</f>
        <v>0</v>
      </c>
      <c r="P24" s="29">
        <f t="shared" ref="P24:P25" si="19">O24</f>
        <v>0</v>
      </c>
      <c r="Q24" s="121"/>
      <c r="R24" s="136"/>
      <c r="S24" s="133"/>
      <c r="T24" s="136"/>
      <c r="U24" s="136"/>
    </row>
    <row r="25" spans="1:21" s="45" customFormat="1" hidden="1">
      <c r="A25" s="174"/>
      <c r="B25" s="22" t="s">
        <v>3</v>
      </c>
      <c r="C25" s="73"/>
      <c r="D25" s="73"/>
      <c r="E25" s="73"/>
      <c r="F25" s="74"/>
      <c r="G25" s="74"/>
      <c r="H25" s="74"/>
      <c r="I25" s="74"/>
      <c r="J25" s="74"/>
      <c r="K25" s="74"/>
      <c r="L25" s="74"/>
      <c r="M25" s="74"/>
      <c r="N25" s="74"/>
      <c r="O25" s="29">
        <f t="shared" si="18"/>
        <v>0</v>
      </c>
      <c r="P25" s="29">
        <f t="shared" si="19"/>
        <v>0</v>
      </c>
      <c r="Q25" s="121"/>
      <c r="R25" s="136"/>
      <c r="S25" s="133"/>
      <c r="T25" s="136"/>
      <c r="U25" s="136"/>
    </row>
    <row r="26" spans="1:21" s="11" customFormat="1">
      <c r="A26" s="174"/>
      <c r="B26" s="12" t="s">
        <v>108</v>
      </c>
      <c r="C26" s="69"/>
      <c r="D26" s="69"/>
      <c r="E26" s="69"/>
      <c r="F26" s="69">
        <f>196000+110000</f>
        <v>306000</v>
      </c>
      <c r="G26" s="69"/>
      <c r="H26" s="60">
        <f>196000+110000</f>
        <v>306000</v>
      </c>
      <c r="I26" s="60"/>
      <c r="J26" s="60"/>
      <c r="K26" s="60"/>
      <c r="L26" s="60"/>
      <c r="M26" s="60"/>
      <c r="N26" s="60"/>
      <c r="O26" s="10">
        <f t="shared" si="15"/>
        <v>0</v>
      </c>
      <c r="P26" s="10">
        <f t="shared" si="16"/>
        <v>0</v>
      </c>
      <c r="Q26" s="117"/>
      <c r="R26" s="134"/>
      <c r="S26" s="133"/>
      <c r="T26" s="134"/>
      <c r="U26" s="134"/>
    </row>
    <row r="27" spans="1:21" s="11" customFormat="1" ht="38.25" hidden="1">
      <c r="A27" s="174"/>
      <c r="B27" s="12" t="s">
        <v>77</v>
      </c>
      <c r="C27" s="60">
        <v>0</v>
      </c>
      <c r="D27" s="64"/>
      <c r="E27" s="64"/>
      <c r="F27" s="64">
        <f t="shared" ref="F27:H27" si="20">F28+F29</f>
        <v>0</v>
      </c>
      <c r="G27" s="64"/>
      <c r="H27" s="64">
        <f t="shared" si="20"/>
        <v>0</v>
      </c>
      <c r="I27" s="64"/>
      <c r="J27" s="64">
        <f t="shared" ref="J27:J77" si="21">K27+L27</f>
        <v>0</v>
      </c>
      <c r="K27" s="64">
        <f t="shared" ref="K27:P27" si="22">K28+K29</f>
        <v>0</v>
      </c>
      <c r="L27" s="64"/>
      <c r="M27" s="64">
        <f t="shared" si="22"/>
        <v>0</v>
      </c>
      <c r="N27" s="64"/>
      <c r="O27" s="33">
        <f t="shared" si="22"/>
        <v>0</v>
      </c>
      <c r="P27" s="33">
        <f t="shared" si="22"/>
        <v>0</v>
      </c>
      <c r="Q27" s="118"/>
      <c r="R27" s="134"/>
      <c r="S27" s="133"/>
      <c r="T27" s="134"/>
      <c r="U27" s="134"/>
    </row>
    <row r="28" spans="1:21" s="11" customFormat="1" hidden="1">
      <c r="A28" s="59"/>
      <c r="B28" s="22" t="s">
        <v>2</v>
      </c>
      <c r="C28" s="60">
        <v>0</v>
      </c>
      <c r="D28" s="71"/>
      <c r="E28" s="71"/>
      <c r="F28" s="64"/>
      <c r="G28" s="71"/>
      <c r="H28" s="64"/>
      <c r="I28" s="64"/>
      <c r="J28" s="64">
        <f t="shared" si="21"/>
        <v>0</v>
      </c>
      <c r="K28" s="64"/>
      <c r="L28" s="64"/>
      <c r="M28" s="64"/>
      <c r="N28" s="64"/>
      <c r="O28" s="33">
        <f t="shared" ref="O28:O29" si="23">C28+J28-M28+D28-E28</f>
        <v>0</v>
      </c>
      <c r="P28" s="33">
        <f t="shared" ref="P28:P29" si="24">O28</f>
        <v>0</v>
      </c>
      <c r="Q28" s="118"/>
      <c r="R28" s="134"/>
      <c r="S28" s="133"/>
      <c r="T28" s="134"/>
      <c r="U28" s="134"/>
    </row>
    <row r="29" spans="1:21" s="11" customFormat="1" hidden="1">
      <c r="A29" s="59"/>
      <c r="B29" s="22" t="s">
        <v>3</v>
      </c>
      <c r="C29" s="60">
        <v>0</v>
      </c>
      <c r="D29" s="71"/>
      <c r="E29" s="71"/>
      <c r="F29" s="64"/>
      <c r="G29" s="71"/>
      <c r="H29" s="64"/>
      <c r="I29" s="64"/>
      <c r="J29" s="64">
        <f t="shared" si="21"/>
        <v>0</v>
      </c>
      <c r="K29" s="64"/>
      <c r="L29" s="64"/>
      <c r="M29" s="64"/>
      <c r="N29" s="64"/>
      <c r="O29" s="33">
        <f t="shared" si="23"/>
        <v>0</v>
      </c>
      <c r="P29" s="33">
        <f t="shared" si="24"/>
        <v>0</v>
      </c>
      <c r="Q29" s="118"/>
      <c r="R29" s="134"/>
      <c r="S29" s="133"/>
      <c r="T29" s="134"/>
      <c r="U29" s="134"/>
    </row>
    <row r="30" spans="1:21" s="11" customFormat="1" ht="44.25" customHeight="1">
      <c r="A30" s="59" t="s">
        <v>30</v>
      </c>
      <c r="B30" s="12" t="s">
        <v>94</v>
      </c>
      <c r="C30" s="60">
        <f>C31+C32</f>
        <v>1927.4369999999999</v>
      </c>
      <c r="D30" s="60"/>
      <c r="E30" s="60">
        <f>E31+E32</f>
        <v>1927.4369999999999</v>
      </c>
      <c r="F30" s="60">
        <f t="shared" ref="F30:H30" si="25">F31+F32</f>
        <v>14273.933999999999</v>
      </c>
      <c r="G30" s="60"/>
      <c r="H30" s="60">
        <f t="shared" si="25"/>
        <v>14274</v>
      </c>
      <c r="I30" s="70"/>
      <c r="J30" s="60"/>
      <c r="K30" s="60"/>
      <c r="L30" s="60"/>
      <c r="M30" s="60"/>
      <c r="N30" s="60"/>
      <c r="O30" s="10">
        <f t="shared" ref="O30:Q30" si="26">O31+O32</f>
        <v>0</v>
      </c>
      <c r="P30" s="10">
        <f t="shared" si="26"/>
        <v>0</v>
      </c>
      <c r="Q30" s="117">
        <f t="shared" si="26"/>
        <v>0</v>
      </c>
      <c r="R30" s="134"/>
      <c r="S30" s="133"/>
      <c r="T30" s="134"/>
      <c r="U30" s="134"/>
    </row>
    <row r="31" spans="1:21" s="11" customFormat="1" hidden="1">
      <c r="A31" s="59"/>
      <c r="B31" s="34" t="s">
        <v>2</v>
      </c>
      <c r="C31" s="74">
        <f>1927.437</f>
        <v>1927.4369999999999</v>
      </c>
      <c r="D31" s="73"/>
      <c r="E31" s="74">
        <v>1927.4369999999999</v>
      </c>
      <c r="F31" s="74">
        <v>14273.933999999999</v>
      </c>
      <c r="G31" s="74"/>
      <c r="H31" s="74">
        <v>14274</v>
      </c>
      <c r="I31" s="75"/>
      <c r="J31" s="74">
        <f t="shared" si="21"/>
        <v>0</v>
      </c>
      <c r="K31" s="74"/>
      <c r="L31" s="74"/>
      <c r="M31" s="74"/>
      <c r="N31" s="74"/>
      <c r="O31" s="10">
        <f t="shared" ref="O31" si="27">C31+J31-M31+D31-E31</f>
        <v>0</v>
      </c>
      <c r="P31" s="10">
        <f t="shared" ref="P31:P32" si="28">O31</f>
        <v>0</v>
      </c>
      <c r="Q31" s="117"/>
      <c r="R31" s="134"/>
      <c r="S31" s="133"/>
      <c r="T31" s="134"/>
      <c r="U31" s="134"/>
    </row>
    <row r="32" spans="1:21" s="11" customFormat="1" hidden="1">
      <c r="A32" s="59"/>
      <c r="B32" s="34" t="s">
        <v>3</v>
      </c>
      <c r="C32" s="74"/>
      <c r="D32" s="73"/>
      <c r="E32" s="73"/>
      <c r="F32" s="74"/>
      <c r="G32" s="73"/>
      <c r="H32" s="74"/>
      <c r="I32" s="75"/>
      <c r="J32" s="74">
        <f t="shared" si="21"/>
        <v>0</v>
      </c>
      <c r="K32" s="74"/>
      <c r="L32" s="74"/>
      <c r="M32" s="74"/>
      <c r="N32" s="74"/>
      <c r="O32" s="10">
        <f>C32+J32-M32+D32-E32</f>
        <v>0</v>
      </c>
      <c r="P32" s="10">
        <f t="shared" si="28"/>
        <v>0</v>
      </c>
      <c r="Q32" s="117"/>
      <c r="R32" s="134"/>
      <c r="S32" s="133"/>
      <c r="T32" s="134"/>
      <c r="U32" s="134"/>
    </row>
    <row r="33" spans="1:21" s="11" customFormat="1" ht="51.75" hidden="1" customHeight="1">
      <c r="A33" s="59" t="s">
        <v>30</v>
      </c>
      <c r="B33" s="41" t="s">
        <v>116</v>
      </c>
      <c r="C33" s="69">
        <f>C34+C35</f>
        <v>0</v>
      </c>
      <c r="D33" s="64">
        <f t="shared" ref="D33:I33" si="29">D34+D35</f>
        <v>0</v>
      </c>
      <c r="E33" s="64">
        <f t="shared" si="29"/>
        <v>0</v>
      </c>
      <c r="F33" s="64">
        <f t="shared" si="29"/>
        <v>0</v>
      </c>
      <c r="G33" s="64"/>
      <c r="H33" s="64">
        <f t="shared" si="29"/>
        <v>0</v>
      </c>
      <c r="I33" s="64">
        <f t="shared" si="29"/>
        <v>0</v>
      </c>
      <c r="J33" s="64">
        <f t="shared" si="21"/>
        <v>0</v>
      </c>
      <c r="K33" s="64"/>
      <c r="L33" s="64"/>
      <c r="M33" s="64"/>
      <c r="N33" s="64"/>
      <c r="O33" s="10">
        <f t="shared" ref="O33:Q33" si="30">O34+O35</f>
        <v>0</v>
      </c>
      <c r="P33" s="10">
        <f t="shared" si="30"/>
        <v>0</v>
      </c>
      <c r="Q33" s="117">
        <f t="shared" si="30"/>
        <v>0</v>
      </c>
      <c r="R33" s="134"/>
      <c r="S33" s="133"/>
      <c r="T33" s="134"/>
      <c r="U33" s="134"/>
    </row>
    <row r="34" spans="1:21" s="45" customFormat="1" hidden="1">
      <c r="A34" s="59"/>
      <c r="B34" s="34" t="s">
        <v>2</v>
      </c>
      <c r="C34" s="60"/>
      <c r="D34" s="73"/>
      <c r="E34" s="73"/>
      <c r="F34" s="74"/>
      <c r="G34" s="73"/>
      <c r="H34" s="74"/>
      <c r="I34" s="74"/>
      <c r="J34" s="74">
        <f t="shared" si="21"/>
        <v>0</v>
      </c>
      <c r="K34" s="74"/>
      <c r="L34" s="74"/>
      <c r="M34" s="74"/>
      <c r="N34" s="74"/>
      <c r="O34" s="29">
        <f t="shared" ref="O34:O35" si="31">C34+J34-M34+D34-E34</f>
        <v>0</v>
      </c>
      <c r="P34" s="29">
        <f t="shared" ref="P34:P35" si="32">O34</f>
        <v>0</v>
      </c>
      <c r="Q34" s="121"/>
      <c r="R34" s="136"/>
      <c r="S34" s="133"/>
      <c r="T34" s="136"/>
      <c r="U34" s="136"/>
    </row>
    <row r="35" spans="1:21" s="45" customFormat="1" hidden="1">
      <c r="A35" s="59"/>
      <c r="B35" s="34" t="s">
        <v>3</v>
      </c>
      <c r="C35" s="60"/>
      <c r="D35" s="73"/>
      <c r="E35" s="73"/>
      <c r="F35" s="74"/>
      <c r="G35" s="73"/>
      <c r="H35" s="74"/>
      <c r="I35" s="74"/>
      <c r="J35" s="74">
        <f t="shared" si="21"/>
        <v>0</v>
      </c>
      <c r="K35" s="74"/>
      <c r="L35" s="74"/>
      <c r="M35" s="74"/>
      <c r="N35" s="74"/>
      <c r="O35" s="29">
        <f t="shared" si="31"/>
        <v>0</v>
      </c>
      <c r="P35" s="29">
        <f t="shared" si="32"/>
        <v>0</v>
      </c>
      <c r="Q35" s="121"/>
      <c r="R35" s="136"/>
      <c r="S35" s="133"/>
      <c r="T35" s="136"/>
      <c r="U35" s="136"/>
    </row>
    <row r="36" spans="1:21" s="11" customFormat="1" ht="51" hidden="1">
      <c r="A36" s="59" t="s">
        <v>30</v>
      </c>
      <c r="B36" s="21" t="s">
        <v>122</v>
      </c>
      <c r="C36" s="60">
        <f t="shared" ref="C36" si="33">C37+C38</f>
        <v>0</v>
      </c>
      <c r="D36" s="64"/>
      <c r="E36" s="64"/>
      <c r="F36" s="64">
        <f t="shared" ref="F36:I36" si="34">F37+F38</f>
        <v>0</v>
      </c>
      <c r="G36" s="64"/>
      <c r="H36" s="64">
        <f t="shared" si="34"/>
        <v>0</v>
      </c>
      <c r="I36" s="64">
        <f t="shared" si="34"/>
        <v>0</v>
      </c>
      <c r="J36" s="64">
        <f t="shared" ref="J36" si="35">K36+L36</f>
        <v>0</v>
      </c>
      <c r="K36" s="64">
        <f t="shared" ref="K36:Q36" si="36">K37+K38</f>
        <v>0</v>
      </c>
      <c r="L36" s="64">
        <f t="shared" si="36"/>
        <v>0</v>
      </c>
      <c r="M36" s="64">
        <f t="shared" si="36"/>
        <v>0</v>
      </c>
      <c r="N36" s="64"/>
      <c r="O36" s="10">
        <f t="shared" si="36"/>
        <v>0</v>
      </c>
      <c r="P36" s="10">
        <f t="shared" si="36"/>
        <v>0</v>
      </c>
      <c r="Q36" s="117">
        <f t="shared" si="36"/>
        <v>0</v>
      </c>
      <c r="R36" s="134"/>
      <c r="S36" s="133"/>
      <c r="T36" s="134"/>
      <c r="U36" s="134"/>
    </row>
    <row r="37" spans="1:21" s="11" customFormat="1" hidden="1">
      <c r="A37" s="59"/>
      <c r="B37" s="34" t="s">
        <v>2</v>
      </c>
      <c r="C37" s="74"/>
      <c r="D37" s="73"/>
      <c r="E37" s="73"/>
      <c r="F37" s="74"/>
      <c r="G37" s="73"/>
      <c r="H37" s="74"/>
      <c r="I37" s="74"/>
      <c r="J37" s="74">
        <f t="shared" ref="J37:J38" si="37">K37+L37</f>
        <v>0</v>
      </c>
      <c r="K37" s="74"/>
      <c r="L37" s="74"/>
      <c r="M37" s="74"/>
      <c r="N37" s="74"/>
      <c r="O37" s="10">
        <f t="shared" ref="O37:O38" si="38">C37+J37-M37+D37-E37</f>
        <v>0</v>
      </c>
      <c r="P37" s="10">
        <f t="shared" ref="P37:P38" si="39">O37</f>
        <v>0</v>
      </c>
      <c r="Q37" s="117"/>
      <c r="R37" s="134"/>
      <c r="S37" s="133"/>
      <c r="T37" s="134"/>
      <c r="U37" s="134"/>
    </row>
    <row r="38" spans="1:21" s="11" customFormat="1" hidden="1">
      <c r="A38" s="59"/>
      <c r="B38" s="34" t="s">
        <v>3</v>
      </c>
      <c r="C38" s="74"/>
      <c r="D38" s="73"/>
      <c r="E38" s="73"/>
      <c r="F38" s="74"/>
      <c r="G38" s="73"/>
      <c r="H38" s="74"/>
      <c r="I38" s="74"/>
      <c r="J38" s="74">
        <f t="shared" si="37"/>
        <v>0</v>
      </c>
      <c r="K38" s="74"/>
      <c r="L38" s="74"/>
      <c r="M38" s="74"/>
      <c r="N38" s="74"/>
      <c r="O38" s="10">
        <f t="shared" si="38"/>
        <v>0</v>
      </c>
      <c r="P38" s="10">
        <f t="shared" si="39"/>
        <v>0</v>
      </c>
      <c r="Q38" s="117"/>
      <c r="R38" s="134"/>
      <c r="S38" s="133"/>
      <c r="T38" s="134"/>
      <c r="U38" s="134"/>
    </row>
    <row r="39" spans="1:21" s="11" customFormat="1" ht="38.25">
      <c r="A39" s="59" t="s">
        <v>32</v>
      </c>
      <c r="B39" s="12" t="s">
        <v>27</v>
      </c>
      <c r="C39" s="60">
        <f t="shared" ref="C39:H39" si="40">C40+C41</f>
        <v>139.56200000000001</v>
      </c>
      <c r="D39" s="60"/>
      <c r="E39" s="60">
        <f t="shared" si="40"/>
        <v>139.56200000000001</v>
      </c>
      <c r="F39" s="60">
        <f t="shared" si="40"/>
        <v>201296.88</v>
      </c>
      <c r="G39" s="60"/>
      <c r="H39" s="60">
        <f t="shared" si="40"/>
        <v>201297</v>
      </c>
      <c r="I39" s="60"/>
      <c r="J39" s="60">
        <f t="shared" si="21"/>
        <v>201296.88</v>
      </c>
      <c r="K39" s="60">
        <f t="shared" ref="K39:M39" si="41">K40+K41</f>
        <v>201296.88</v>
      </c>
      <c r="L39" s="60"/>
      <c r="M39" s="60">
        <f t="shared" si="41"/>
        <v>201296.88</v>
      </c>
      <c r="N39" s="60"/>
      <c r="O39" s="10">
        <f t="shared" ref="O39:Q39" si="42">O40+O41</f>
        <v>5.3503868002735544E-12</v>
      </c>
      <c r="P39" s="10">
        <f t="shared" si="42"/>
        <v>5.3503868002735544E-12</v>
      </c>
      <c r="Q39" s="117">
        <f t="shared" si="42"/>
        <v>0</v>
      </c>
      <c r="R39" s="134"/>
      <c r="S39" s="133"/>
      <c r="T39" s="134"/>
      <c r="U39" s="134"/>
    </row>
    <row r="40" spans="1:21" s="11" customFormat="1">
      <c r="A40" s="59"/>
      <c r="B40" s="22" t="s">
        <v>2</v>
      </c>
      <c r="C40" s="60">
        <v>115.483</v>
      </c>
      <c r="D40" s="69"/>
      <c r="E40" s="60">
        <v>115.483</v>
      </c>
      <c r="F40" s="60">
        <v>159909.44899999999</v>
      </c>
      <c r="G40" s="69"/>
      <c r="H40" s="60">
        <v>159910</v>
      </c>
      <c r="I40" s="60"/>
      <c r="J40" s="60">
        <f t="shared" si="21"/>
        <v>159909.44899999999</v>
      </c>
      <c r="K40" s="60">
        <v>159909.44899999999</v>
      </c>
      <c r="L40" s="60"/>
      <c r="M40" s="60">
        <v>159909.44899999999</v>
      </c>
      <c r="N40" s="60"/>
      <c r="O40" s="10">
        <f t="shared" ref="O40:O42" si="43">C40+J40-M40+D40-E40</f>
        <v>7.4464878707658499E-12</v>
      </c>
      <c r="P40" s="10">
        <f t="shared" ref="P40:P42" si="44">O40</f>
        <v>7.4464878707658499E-12</v>
      </c>
      <c r="Q40" s="117"/>
      <c r="R40" s="134"/>
      <c r="S40" s="151"/>
      <c r="T40" s="134"/>
      <c r="U40" s="134"/>
    </row>
    <row r="41" spans="1:21" s="11" customFormat="1">
      <c r="A41" s="59"/>
      <c r="B41" s="22" t="s">
        <v>3</v>
      </c>
      <c r="C41" s="60">
        <v>24.079000000000001</v>
      </c>
      <c r="D41" s="69"/>
      <c r="E41" s="60">
        <v>24.079000000000001</v>
      </c>
      <c r="F41" s="60">
        <v>41387.430999999997</v>
      </c>
      <c r="G41" s="69"/>
      <c r="H41" s="60">
        <v>41387</v>
      </c>
      <c r="I41" s="60"/>
      <c r="J41" s="60">
        <f t="shared" si="21"/>
        <v>41387.430999999997</v>
      </c>
      <c r="K41" s="60">
        <v>41387.430999999997</v>
      </c>
      <c r="L41" s="60"/>
      <c r="M41" s="60">
        <v>41387.430999999997</v>
      </c>
      <c r="N41" s="60"/>
      <c r="O41" s="10">
        <f t="shared" si="43"/>
        <v>-2.0961010704922955E-12</v>
      </c>
      <c r="P41" s="10">
        <f t="shared" si="44"/>
        <v>-2.0961010704922955E-12</v>
      </c>
      <c r="Q41" s="117"/>
      <c r="R41" s="134"/>
      <c r="S41" s="151"/>
      <c r="T41" s="134"/>
      <c r="U41" s="134"/>
    </row>
    <row r="42" spans="1:21" s="11" customFormat="1" ht="25.5">
      <c r="A42" s="59" t="s">
        <v>38</v>
      </c>
      <c r="B42" s="12" t="s">
        <v>53</v>
      </c>
      <c r="C42" s="60"/>
      <c r="D42" s="60"/>
      <c r="E42" s="60"/>
      <c r="F42" s="60">
        <f t="shared" ref="F42:H42" si="45">F43+F44</f>
        <v>6524.5309999999999</v>
      </c>
      <c r="G42" s="60"/>
      <c r="H42" s="60">
        <f t="shared" si="45"/>
        <v>6525</v>
      </c>
      <c r="I42" s="60"/>
      <c r="J42" s="60">
        <f t="shared" si="21"/>
        <v>3046.627</v>
      </c>
      <c r="K42" s="60">
        <f>K43+K44</f>
        <v>3046.627</v>
      </c>
      <c r="L42" s="60"/>
      <c r="M42" s="60">
        <f t="shared" ref="M42" si="46">M43+M44</f>
        <v>3046.627</v>
      </c>
      <c r="N42" s="60"/>
      <c r="O42" s="10">
        <f t="shared" si="43"/>
        <v>0</v>
      </c>
      <c r="P42" s="10">
        <f t="shared" si="44"/>
        <v>0</v>
      </c>
      <c r="Q42" s="117">
        <f t="shared" ref="Q42" si="47">Q43+Q44</f>
        <v>0</v>
      </c>
      <c r="R42" s="134"/>
      <c r="S42" s="133"/>
      <c r="T42" s="134"/>
      <c r="U42" s="134"/>
    </row>
    <row r="43" spans="1:21" s="11" customFormat="1">
      <c r="A43" s="59"/>
      <c r="B43" s="22" t="s">
        <v>2</v>
      </c>
      <c r="C43" s="60"/>
      <c r="D43" s="69"/>
      <c r="E43" s="69"/>
      <c r="F43" s="60">
        <v>2348.8310000000001</v>
      </c>
      <c r="G43" s="69"/>
      <c r="H43" s="60">
        <v>2349</v>
      </c>
      <c r="I43" s="60"/>
      <c r="J43" s="60">
        <f t="shared" si="21"/>
        <v>1096.7860000000001</v>
      </c>
      <c r="K43" s="60">
        <v>1096.7860000000001</v>
      </c>
      <c r="L43" s="60"/>
      <c r="M43" s="60">
        <v>1096.7860000000001</v>
      </c>
      <c r="N43" s="60"/>
      <c r="O43" s="10">
        <f>C43+J43-M43+D43-E43</f>
        <v>0</v>
      </c>
      <c r="P43" s="10">
        <f>O43</f>
        <v>0</v>
      </c>
      <c r="Q43" s="120"/>
      <c r="R43" s="134"/>
      <c r="S43" s="151"/>
      <c r="T43" s="134"/>
      <c r="U43" s="134"/>
    </row>
    <row r="44" spans="1:21" s="11" customFormat="1">
      <c r="A44" s="59"/>
      <c r="B44" s="22" t="s">
        <v>3</v>
      </c>
      <c r="C44" s="60"/>
      <c r="D44" s="69"/>
      <c r="E44" s="69"/>
      <c r="F44" s="60">
        <v>4175.7</v>
      </c>
      <c r="G44" s="69"/>
      <c r="H44" s="60">
        <v>4176</v>
      </c>
      <c r="I44" s="60"/>
      <c r="J44" s="60">
        <f t="shared" si="21"/>
        <v>1949.8409999999999</v>
      </c>
      <c r="K44" s="60">
        <v>1949.8409999999999</v>
      </c>
      <c r="L44" s="60"/>
      <c r="M44" s="60">
        <v>1949.8409999999999</v>
      </c>
      <c r="N44" s="60"/>
      <c r="O44" s="10">
        <f>C44+J44-M44+D44-E44</f>
        <v>0</v>
      </c>
      <c r="P44" s="10">
        <f>O44</f>
        <v>0</v>
      </c>
      <c r="Q44" s="117"/>
      <c r="R44" s="134"/>
      <c r="S44" s="151"/>
      <c r="T44" s="134"/>
      <c r="U44" s="134"/>
    </row>
    <row r="45" spans="1:21" s="11" customFormat="1">
      <c r="A45" s="59" t="s">
        <v>38</v>
      </c>
      <c r="B45" s="12" t="s">
        <v>139</v>
      </c>
      <c r="C45" s="60"/>
      <c r="D45" s="60"/>
      <c r="E45" s="60"/>
      <c r="F45" s="60">
        <f t="shared" ref="F45" si="48">F46+F47</f>
        <v>44123.906000000003</v>
      </c>
      <c r="G45" s="60"/>
      <c r="H45" s="60">
        <f t="shared" ref="H45" si="49">H46+H47</f>
        <v>44124</v>
      </c>
      <c r="I45" s="60"/>
      <c r="J45" s="60">
        <f t="shared" ref="J45:J47" si="50">K45+L45</f>
        <v>3542.1530000000002</v>
      </c>
      <c r="K45" s="60">
        <f>K46+K47</f>
        <v>3542.1530000000002</v>
      </c>
      <c r="L45" s="60"/>
      <c r="M45" s="60">
        <f t="shared" ref="M45" si="51">M46+M47</f>
        <v>3542.1530000000002</v>
      </c>
      <c r="N45" s="60"/>
      <c r="O45" s="10">
        <f t="shared" ref="O45" si="52">C45+J45-M45+D45-E45</f>
        <v>0</v>
      </c>
      <c r="P45" s="10">
        <f t="shared" ref="P45" si="53">O45</f>
        <v>0</v>
      </c>
      <c r="Q45" s="117">
        <f t="shared" ref="Q45" si="54">Q46+Q47</f>
        <v>0</v>
      </c>
      <c r="R45" s="134"/>
      <c r="S45" s="133"/>
      <c r="T45" s="134"/>
      <c r="U45" s="134"/>
    </row>
    <row r="46" spans="1:21" s="11" customFormat="1">
      <c r="A46" s="59"/>
      <c r="B46" s="22" t="s">
        <v>2</v>
      </c>
      <c r="C46" s="60"/>
      <c r="D46" s="69"/>
      <c r="E46" s="69"/>
      <c r="F46" s="60">
        <v>15884.606</v>
      </c>
      <c r="G46" s="69"/>
      <c r="H46" s="60">
        <v>15885</v>
      </c>
      <c r="I46" s="60"/>
      <c r="J46" s="60">
        <f t="shared" si="50"/>
        <v>1275.175</v>
      </c>
      <c r="K46" s="60">
        <v>1275.175</v>
      </c>
      <c r="L46" s="60"/>
      <c r="M46" s="60">
        <v>1275.175</v>
      </c>
      <c r="N46" s="60"/>
      <c r="O46" s="10">
        <f>C46+J46-M46+D46-E46</f>
        <v>0</v>
      </c>
      <c r="P46" s="10">
        <f>O46</f>
        <v>0</v>
      </c>
      <c r="Q46" s="120"/>
      <c r="R46" s="134"/>
      <c r="S46" s="151"/>
      <c r="T46" s="134"/>
      <c r="U46" s="134"/>
    </row>
    <row r="47" spans="1:21" s="11" customFormat="1">
      <c r="A47" s="59"/>
      <c r="B47" s="22" t="s">
        <v>3</v>
      </c>
      <c r="C47" s="60"/>
      <c r="D47" s="69"/>
      <c r="E47" s="69"/>
      <c r="F47" s="60">
        <v>28239.3</v>
      </c>
      <c r="G47" s="69"/>
      <c r="H47" s="60">
        <v>28239</v>
      </c>
      <c r="I47" s="60"/>
      <c r="J47" s="60">
        <f t="shared" si="50"/>
        <v>2266.9780000000001</v>
      </c>
      <c r="K47" s="60">
        <v>2266.9780000000001</v>
      </c>
      <c r="L47" s="60"/>
      <c r="M47" s="60">
        <v>2266.9780000000001</v>
      </c>
      <c r="N47" s="60"/>
      <c r="O47" s="10">
        <f>C47+J47-M47+D47-E47</f>
        <v>0</v>
      </c>
      <c r="P47" s="10">
        <f>O47</f>
        <v>0</v>
      </c>
      <c r="Q47" s="117"/>
      <c r="R47" s="134"/>
      <c r="S47" s="151"/>
      <c r="T47" s="134"/>
      <c r="U47" s="134"/>
    </row>
    <row r="48" spans="1:21" s="11" customFormat="1" ht="25.5">
      <c r="A48" s="59" t="s">
        <v>38</v>
      </c>
      <c r="B48" s="12" t="s">
        <v>109</v>
      </c>
      <c r="C48" s="60"/>
      <c r="D48" s="60"/>
      <c r="E48" s="60"/>
      <c r="F48" s="60">
        <f t="shared" ref="F48" si="55">F49+F50</f>
        <v>2849.2339999999999</v>
      </c>
      <c r="G48" s="60"/>
      <c r="H48" s="60">
        <f t="shared" ref="H48" si="56">H49+H50</f>
        <v>2849</v>
      </c>
      <c r="I48" s="60"/>
      <c r="J48" s="60">
        <f t="shared" si="21"/>
        <v>1267.9090000000001</v>
      </c>
      <c r="K48" s="60">
        <f>K49+K50</f>
        <v>1267.9090000000001</v>
      </c>
      <c r="L48" s="60"/>
      <c r="M48" s="60">
        <f t="shared" ref="M48" si="57">M49+M50</f>
        <v>1267.9090000000001</v>
      </c>
      <c r="N48" s="60"/>
      <c r="O48" s="10">
        <f t="shared" ref="O48" si="58">C48+J48-M48+D48-E48</f>
        <v>0</v>
      </c>
      <c r="P48" s="10">
        <f t="shared" ref="P48" si="59">O48</f>
        <v>0</v>
      </c>
      <c r="Q48" s="117">
        <f t="shared" ref="Q48" si="60">Q49+Q50</f>
        <v>0</v>
      </c>
      <c r="R48" s="134"/>
      <c r="S48" s="151"/>
      <c r="T48" s="134"/>
      <c r="U48" s="134"/>
    </row>
    <row r="49" spans="1:21" s="11" customFormat="1">
      <c r="A49" s="59"/>
      <c r="B49" s="22" t="s">
        <v>2</v>
      </c>
      <c r="C49" s="60"/>
      <c r="D49" s="69"/>
      <c r="E49" s="69"/>
      <c r="F49" s="60">
        <v>1025.7239999999999</v>
      </c>
      <c r="G49" s="69"/>
      <c r="H49" s="60">
        <v>1026</v>
      </c>
      <c r="I49" s="60"/>
      <c r="J49" s="60">
        <f t="shared" si="21"/>
        <v>456.447</v>
      </c>
      <c r="K49" s="60">
        <v>456.447</v>
      </c>
      <c r="L49" s="60"/>
      <c r="M49" s="60">
        <v>456.447</v>
      </c>
      <c r="N49" s="60"/>
      <c r="O49" s="10">
        <f>C49+J49-M49+D49-E49</f>
        <v>0</v>
      </c>
      <c r="P49" s="10">
        <f>O49</f>
        <v>0</v>
      </c>
      <c r="Q49" s="120"/>
      <c r="R49" s="134"/>
      <c r="S49" s="151"/>
      <c r="T49" s="134"/>
      <c r="U49" s="134"/>
    </row>
    <row r="50" spans="1:21" s="11" customFormat="1">
      <c r="A50" s="59"/>
      <c r="B50" s="22" t="s">
        <v>3</v>
      </c>
      <c r="C50" s="60"/>
      <c r="D50" s="69"/>
      <c r="E50" s="69"/>
      <c r="F50" s="60">
        <v>1823.51</v>
      </c>
      <c r="G50" s="69"/>
      <c r="H50" s="60">
        <v>1823</v>
      </c>
      <c r="I50" s="60"/>
      <c r="J50" s="60">
        <f t="shared" si="21"/>
        <v>811.46199999999999</v>
      </c>
      <c r="K50" s="60">
        <v>811.46199999999999</v>
      </c>
      <c r="L50" s="60"/>
      <c r="M50" s="60">
        <v>811.46199999999999</v>
      </c>
      <c r="N50" s="60"/>
      <c r="O50" s="10">
        <f>C50+J50-M50+D50-E50</f>
        <v>0</v>
      </c>
      <c r="P50" s="10">
        <f>O50</f>
        <v>0</v>
      </c>
      <c r="Q50" s="117"/>
      <c r="R50" s="134"/>
      <c r="S50" s="151"/>
      <c r="T50" s="134"/>
      <c r="U50" s="134"/>
    </row>
    <row r="51" spans="1:21" s="11" customFormat="1" ht="25.5">
      <c r="A51" s="59" t="s">
        <v>38</v>
      </c>
      <c r="B51" s="12" t="s">
        <v>140</v>
      </c>
      <c r="C51" s="60"/>
      <c r="D51" s="60"/>
      <c r="E51" s="60"/>
      <c r="F51" s="60">
        <f t="shared" ref="F51" si="61">F52+F53</f>
        <v>17441.86</v>
      </c>
      <c r="G51" s="60"/>
      <c r="H51" s="60">
        <f t="shared" ref="H51" si="62">H52+H53</f>
        <v>17442</v>
      </c>
      <c r="I51" s="60"/>
      <c r="J51" s="60"/>
      <c r="K51" s="60"/>
      <c r="L51" s="60"/>
      <c r="M51" s="60"/>
      <c r="N51" s="60"/>
      <c r="O51" s="10">
        <f t="shared" ref="O51" si="63">C51+J51-M51+D51-E51</f>
        <v>0</v>
      </c>
      <c r="P51" s="10">
        <f t="shared" ref="P51" si="64">O51</f>
        <v>0</v>
      </c>
      <c r="Q51" s="117">
        <f t="shared" ref="Q51" si="65">Q52+Q53</f>
        <v>0</v>
      </c>
      <c r="R51" s="134"/>
      <c r="S51" s="151"/>
      <c r="T51" s="134"/>
      <c r="U51" s="134"/>
    </row>
    <row r="52" spans="1:21" s="11" customFormat="1">
      <c r="A52" s="59"/>
      <c r="B52" s="22" t="s">
        <v>2</v>
      </c>
      <c r="C52" s="60"/>
      <c r="D52" s="69"/>
      <c r="E52" s="69"/>
      <c r="F52" s="60">
        <v>2441.86</v>
      </c>
      <c r="G52" s="69"/>
      <c r="H52" s="60">
        <v>2442</v>
      </c>
      <c r="I52" s="60"/>
      <c r="J52" s="60"/>
      <c r="K52" s="60"/>
      <c r="L52" s="60"/>
      <c r="M52" s="60"/>
      <c r="N52" s="60"/>
      <c r="O52" s="10">
        <f>C52+J52-M52+D52-E52</f>
        <v>0</v>
      </c>
      <c r="P52" s="10">
        <f>O52</f>
        <v>0</v>
      </c>
      <c r="Q52" s="120"/>
      <c r="R52" s="134"/>
      <c r="S52" s="151"/>
      <c r="T52" s="134"/>
      <c r="U52" s="134"/>
    </row>
    <row r="53" spans="1:21" s="11" customFormat="1">
      <c r="A53" s="59"/>
      <c r="B53" s="22" t="s">
        <v>3</v>
      </c>
      <c r="C53" s="60"/>
      <c r="D53" s="69"/>
      <c r="E53" s="69"/>
      <c r="F53" s="60">
        <v>15000</v>
      </c>
      <c r="G53" s="69"/>
      <c r="H53" s="60">
        <v>15000</v>
      </c>
      <c r="I53" s="60"/>
      <c r="J53" s="60"/>
      <c r="K53" s="60"/>
      <c r="L53" s="60"/>
      <c r="M53" s="60"/>
      <c r="N53" s="60"/>
      <c r="O53" s="10">
        <f>C53+J53-M53+D53-E53</f>
        <v>0</v>
      </c>
      <c r="P53" s="10">
        <f>O53</f>
        <v>0</v>
      </c>
      <c r="Q53" s="117"/>
      <c r="R53" s="134"/>
      <c r="S53" s="151"/>
      <c r="T53" s="134"/>
      <c r="U53" s="134"/>
    </row>
    <row r="54" spans="1:21" s="11" customFormat="1" ht="25.5">
      <c r="A54" s="59" t="s">
        <v>38</v>
      </c>
      <c r="B54" s="12" t="s">
        <v>110</v>
      </c>
      <c r="C54" s="60"/>
      <c r="D54" s="60"/>
      <c r="E54" s="60"/>
      <c r="F54" s="60">
        <f t="shared" ref="F54" si="66">F55+F56</f>
        <v>4813.0230000000001</v>
      </c>
      <c r="G54" s="60"/>
      <c r="H54" s="60">
        <v>4814</v>
      </c>
      <c r="I54" s="60"/>
      <c r="J54" s="60">
        <f t="shared" ref="J54:J56" si="67">K54+L54</f>
        <v>3564.5439999999999</v>
      </c>
      <c r="K54" s="60">
        <f>K55+K56</f>
        <v>3564.5439999999999</v>
      </c>
      <c r="L54" s="60"/>
      <c r="M54" s="60">
        <f t="shared" ref="M54" si="68">M55+M56</f>
        <v>3564.5439999999999</v>
      </c>
      <c r="N54" s="60"/>
      <c r="O54" s="10">
        <f t="shared" ref="O54" si="69">C54+J54-M54+D54-E54</f>
        <v>0</v>
      </c>
      <c r="P54" s="10">
        <f t="shared" ref="P54" si="70">O54</f>
        <v>0</v>
      </c>
      <c r="Q54" s="117">
        <f t="shared" ref="Q54" si="71">Q55+Q56</f>
        <v>0</v>
      </c>
      <c r="R54" s="134"/>
      <c r="S54" s="151"/>
      <c r="T54" s="134"/>
      <c r="U54" s="134"/>
    </row>
    <row r="55" spans="1:21" s="11" customFormat="1">
      <c r="A55" s="59"/>
      <c r="B55" s="22" t="s">
        <v>2</v>
      </c>
      <c r="C55" s="60"/>
      <c r="D55" s="69"/>
      <c r="E55" s="69"/>
      <c r="F55" s="60">
        <v>673.82299999999998</v>
      </c>
      <c r="G55" s="69"/>
      <c r="H55" s="60">
        <v>590</v>
      </c>
      <c r="I55" s="60"/>
      <c r="J55" s="60">
        <f t="shared" si="67"/>
        <v>499.036</v>
      </c>
      <c r="K55" s="60">
        <v>499.036</v>
      </c>
      <c r="L55" s="60"/>
      <c r="M55" s="60">
        <v>499.036</v>
      </c>
      <c r="N55" s="60"/>
      <c r="O55" s="10">
        <f>C55+J55-M55+D55-E55</f>
        <v>0</v>
      </c>
      <c r="P55" s="10">
        <f>O55</f>
        <v>0</v>
      </c>
      <c r="Q55" s="120"/>
      <c r="R55" s="134"/>
      <c r="S55" s="151"/>
      <c r="T55" s="134"/>
      <c r="U55" s="134"/>
    </row>
    <row r="56" spans="1:21" s="11" customFormat="1">
      <c r="A56" s="59"/>
      <c r="B56" s="22" t="s">
        <v>3</v>
      </c>
      <c r="C56" s="60"/>
      <c r="D56" s="69"/>
      <c r="E56" s="69"/>
      <c r="F56" s="60">
        <v>4139.2</v>
      </c>
      <c r="G56" s="69"/>
      <c r="H56" s="60">
        <v>3626</v>
      </c>
      <c r="I56" s="60"/>
      <c r="J56" s="60">
        <f t="shared" si="67"/>
        <v>3065.5079999999998</v>
      </c>
      <c r="K56" s="60">
        <v>3065.5079999999998</v>
      </c>
      <c r="L56" s="60"/>
      <c r="M56" s="60">
        <v>3065.5079999999998</v>
      </c>
      <c r="N56" s="60"/>
      <c r="O56" s="10">
        <f>C56+J56-M56+D56-E56</f>
        <v>0</v>
      </c>
      <c r="P56" s="10">
        <f>O56</f>
        <v>0</v>
      </c>
      <c r="Q56" s="117"/>
      <c r="R56" s="134"/>
      <c r="S56" s="151"/>
      <c r="T56" s="134"/>
      <c r="U56" s="134"/>
    </row>
    <row r="57" spans="1:21" s="11" customFormat="1" ht="25.5">
      <c r="A57" s="59" t="s">
        <v>33</v>
      </c>
      <c r="B57" s="12" t="s">
        <v>54</v>
      </c>
      <c r="C57" s="69"/>
      <c r="D57" s="69">
        <v>25.678999999999998</v>
      </c>
      <c r="E57" s="69">
        <v>25.678999999999998</v>
      </c>
      <c r="F57" s="60"/>
      <c r="G57" s="60"/>
      <c r="H57" s="60"/>
      <c r="I57" s="60"/>
      <c r="J57" s="60"/>
      <c r="K57" s="60"/>
      <c r="L57" s="60"/>
      <c r="M57" s="60"/>
      <c r="N57" s="60"/>
      <c r="O57" s="10">
        <f t="shared" ref="O57:O59" si="72">C57+J57-M57+D57-E57</f>
        <v>0</v>
      </c>
      <c r="P57" s="10">
        <f t="shared" ref="P57:P59" si="73">O57</f>
        <v>0</v>
      </c>
      <c r="Q57" s="117"/>
      <c r="R57" s="134"/>
      <c r="S57" s="133"/>
      <c r="T57" s="134"/>
      <c r="U57" s="134"/>
    </row>
    <row r="58" spans="1:21" s="45" customFormat="1" hidden="1">
      <c r="A58" s="76"/>
      <c r="B58" s="34" t="s">
        <v>2</v>
      </c>
      <c r="C58" s="64"/>
      <c r="D58" s="71"/>
      <c r="E58" s="71"/>
      <c r="F58" s="64"/>
      <c r="G58" s="71"/>
      <c r="H58" s="64"/>
      <c r="I58" s="64"/>
      <c r="J58" s="64">
        <f t="shared" si="21"/>
        <v>0</v>
      </c>
      <c r="K58" s="64"/>
      <c r="L58" s="64"/>
      <c r="M58" s="64"/>
      <c r="N58" s="64"/>
      <c r="O58" s="30">
        <f t="shared" si="72"/>
        <v>0</v>
      </c>
      <c r="P58" s="30">
        <f t="shared" si="73"/>
        <v>0</v>
      </c>
      <c r="Q58" s="121"/>
      <c r="R58" s="136"/>
      <c r="S58" s="133"/>
      <c r="T58" s="136"/>
      <c r="U58" s="136"/>
    </row>
    <row r="59" spans="1:21" s="45" customFormat="1" hidden="1">
      <c r="A59" s="76"/>
      <c r="B59" s="34" t="s">
        <v>3</v>
      </c>
      <c r="C59" s="64"/>
      <c r="D59" s="71">
        <v>136.55199999999999</v>
      </c>
      <c r="E59" s="71">
        <v>136.55199999999999</v>
      </c>
      <c r="F59" s="64"/>
      <c r="G59" s="71"/>
      <c r="H59" s="64"/>
      <c r="I59" s="64"/>
      <c r="J59" s="64">
        <f t="shared" si="21"/>
        <v>0</v>
      </c>
      <c r="K59" s="64"/>
      <c r="L59" s="64"/>
      <c r="M59" s="64"/>
      <c r="N59" s="64"/>
      <c r="O59" s="30">
        <f t="shared" si="72"/>
        <v>0</v>
      </c>
      <c r="P59" s="30">
        <f t="shared" si="73"/>
        <v>0</v>
      </c>
      <c r="Q59" s="121"/>
      <c r="R59" s="136"/>
      <c r="S59" s="133"/>
      <c r="T59" s="136"/>
      <c r="U59" s="136"/>
    </row>
    <row r="60" spans="1:21" s="11" customFormat="1" ht="46.5" customHeight="1">
      <c r="A60" s="176" t="s">
        <v>34</v>
      </c>
      <c r="B60" s="12" t="s">
        <v>112</v>
      </c>
      <c r="C60" s="60"/>
      <c r="D60" s="60"/>
      <c r="E60" s="60"/>
      <c r="F60" s="60">
        <f t="shared" ref="F60" si="74">F61+F62</f>
        <v>607958.4</v>
      </c>
      <c r="G60" s="60"/>
      <c r="H60" s="60">
        <f t="shared" ref="H60" si="75">H61+H62</f>
        <v>607958</v>
      </c>
      <c r="I60" s="60"/>
      <c r="J60" s="60">
        <f t="shared" ref="J60:J62" si="76">K60+L60</f>
        <v>9636.8760000000002</v>
      </c>
      <c r="K60" s="60">
        <f>K61+K62</f>
        <v>9636.8760000000002</v>
      </c>
      <c r="L60" s="60"/>
      <c r="M60" s="60">
        <f t="shared" ref="M60" si="77">M61+M62</f>
        <v>9636.8760000000002</v>
      </c>
      <c r="N60" s="60"/>
      <c r="O60" s="10">
        <f t="shared" ref="O60:Q60" si="78">O61+O62</f>
        <v>0</v>
      </c>
      <c r="P60" s="10">
        <f t="shared" si="78"/>
        <v>0</v>
      </c>
      <c r="Q60" s="117">
        <f t="shared" si="78"/>
        <v>0</v>
      </c>
      <c r="R60" s="134"/>
      <c r="S60" s="133"/>
      <c r="T60" s="134"/>
      <c r="U60" s="134"/>
    </row>
    <row r="61" spans="1:21" s="11" customFormat="1">
      <c r="A61" s="177"/>
      <c r="B61" s="22" t="s">
        <v>2</v>
      </c>
      <c r="C61" s="60"/>
      <c r="D61" s="69"/>
      <c r="E61" s="69"/>
      <c r="F61" s="60">
        <v>218865.1</v>
      </c>
      <c r="G61" s="69"/>
      <c r="H61" s="60">
        <v>218865</v>
      </c>
      <c r="I61" s="60"/>
      <c r="J61" s="60">
        <f t="shared" si="76"/>
        <v>3469.277</v>
      </c>
      <c r="K61" s="60">
        <v>3469.277</v>
      </c>
      <c r="L61" s="60"/>
      <c r="M61" s="60">
        <v>3469.277</v>
      </c>
      <c r="N61" s="60"/>
      <c r="O61" s="10">
        <f t="shared" ref="O61:O62" si="79">C61+J61-M61+D61-E61</f>
        <v>0</v>
      </c>
      <c r="P61" s="10">
        <f t="shared" ref="P61:P62" si="80">O61</f>
        <v>0</v>
      </c>
      <c r="Q61" s="120"/>
      <c r="R61" s="134"/>
      <c r="S61" s="151"/>
      <c r="T61" s="134"/>
      <c r="U61" s="134"/>
    </row>
    <row r="62" spans="1:21" s="11" customFormat="1">
      <c r="A62" s="177"/>
      <c r="B62" s="22" t="s">
        <v>3</v>
      </c>
      <c r="C62" s="60"/>
      <c r="D62" s="69"/>
      <c r="E62" s="60"/>
      <c r="F62" s="60">
        <v>389093.3</v>
      </c>
      <c r="G62" s="69"/>
      <c r="H62" s="60">
        <v>389093</v>
      </c>
      <c r="I62" s="60"/>
      <c r="J62" s="60">
        <f t="shared" si="76"/>
        <v>6167.5990000000002</v>
      </c>
      <c r="K62" s="60">
        <v>6167.5990000000002</v>
      </c>
      <c r="L62" s="60"/>
      <c r="M62" s="60">
        <v>6167.5990000000002</v>
      </c>
      <c r="N62" s="60"/>
      <c r="O62" s="10">
        <f t="shared" si="79"/>
        <v>0</v>
      </c>
      <c r="P62" s="10">
        <f t="shared" si="80"/>
        <v>0</v>
      </c>
      <c r="Q62" s="117"/>
      <c r="R62" s="134"/>
      <c r="S62" s="151"/>
      <c r="T62" s="134"/>
      <c r="U62" s="134"/>
    </row>
    <row r="63" spans="1:21" s="11" customFormat="1" ht="33" customHeight="1">
      <c r="A63" s="177"/>
      <c r="B63" s="12" t="s">
        <v>55</v>
      </c>
      <c r="C63" s="60"/>
      <c r="D63" s="60"/>
      <c r="E63" s="60"/>
      <c r="F63" s="60">
        <f t="shared" ref="F63:H63" si="81">F64+F65</f>
        <v>145152.628</v>
      </c>
      <c r="G63" s="60"/>
      <c r="H63" s="60">
        <f t="shared" si="81"/>
        <v>145153</v>
      </c>
      <c r="I63" s="60"/>
      <c r="J63" s="60">
        <f t="shared" si="21"/>
        <v>40738.78</v>
      </c>
      <c r="K63" s="60">
        <f>K64+K65</f>
        <v>40738.78</v>
      </c>
      <c r="L63" s="60"/>
      <c r="M63" s="60">
        <f t="shared" ref="M63" si="82">M64+M65</f>
        <v>40738.78</v>
      </c>
      <c r="N63" s="60"/>
      <c r="O63" s="10">
        <f t="shared" ref="O63:Q63" si="83">O64+O65</f>
        <v>0</v>
      </c>
      <c r="P63" s="10">
        <f t="shared" si="83"/>
        <v>0</v>
      </c>
      <c r="Q63" s="117">
        <f t="shared" si="83"/>
        <v>0</v>
      </c>
      <c r="R63" s="134"/>
      <c r="S63" s="151"/>
      <c r="T63" s="134"/>
      <c r="U63" s="134"/>
    </row>
    <row r="64" spans="1:21" s="11" customFormat="1">
      <c r="A64" s="177"/>
      <c r="B64" s="22" t="s">
        <v>2</v>
      </c>
      <c r="C64" s="60"/>
      <c r="D64" s="69"/>
      <c r="E64" s="69"/>
      <c r="F64" s="60">
        <v>20321.367999999999</v>
      </c>
      <c r="G64" s="69"/>
      <c r="H64" s="60">
        <v>20322</v>
      </c>
      <c r="I64" s="60"/>
      <c r="J64" s="60">
        <f t="shared" si="21"/>
        <v>5703.4290000000001</v>
      </c>
      <c r="K64" s="60">
        <v>5703.4290000000001</v>
      </c>
      <c r="L64" s="60"/>
      <c r="M64" s="60">
        <v>5703.4290000000001</v>
      </c>
      <c r="N64" s="60"/>
      <c r="O64" s="10">
        <f t="shared" ref="O64:O68" si="84">C64+J64-M64+D64-E64</f>
        <v>0</v>
      </c>
      <c r="P64" s="10">
        <f t="shared" ref="P64:P68" si="85">O64</f>
        <v>0</v>
      </c>
      <c r="Q64" s="120"/>
      <c r="R64" s="134"/>
      <c r="S64" s="151"/>
      <c r="T64" s="134"/>
      <c r="U64" s="134"/>
    </row>
    <row r="65" spans="1:21" s="11" customFormat="1">
      <c r="A65" s="177"/>
      <c r="B65" s="22" t="s">
        <v>3</v>
      </c>
      <c r="C65" s="60"/>
      <c r="D65" s="69"/>
      <c r="E65" s="60"/>
      <c r="F65" s="60">
        <v>124831.26</v>
      </c>
      <c r="G65" s="69"/>
      <c r="H65" s="60">
        <v>124831</v>
      </c>
      <c r="I65" s="60"/>
      <c r="J65" s="60">
        <f t="shared" si="21"/>
        <v>35035.351000000002</v>
      </c>
      <c r="K65" s="60">
        <v>35035.351000000002</v>
      </c>
      <c r="L65" s="60"/>
      <c r="M65" s="60">
        <v>35035.351000000002</v>
      </c>
      <c r="N65" s="60"/>
      <c r="O65" s="10">
        <f t="shared" si="84"/>
        <v>0</v>
      </c>
      <c r="P65" s="10">
        <f t="shared" si="85"/>
        <v>0</v>
      </c>
      <c r="Q65" s="117"/>
      <c r="R65" s="134"/>
      <c r="S65" s="151"/>
      <c r="T65" s="134"/>
      <c r="U65" s="134"/>
    </row>
    <row r="66" spans="1:21" s="17" customFormat="1" ht="56.25" customHeight="1">
      <c r="A66" s="156" t="s">
        <v>37</v>
      </c>
      <c r="B66" s="23" t="s">
        <v>95</v>
      </c>
      <c r="C66" s="63"/>
      <c r="D66" s="63">
        <f t="shared" ref="D66:E66" si="86">D67+D68</f>
        <v>7026.6610000000001</v>
      </c>
      <c r="E66" s="63">
        <f t="shared" si="86"/>
        <v>7026.6610000000001</v>
      </c>
      <c r="F66" s="63">
        <f>F67+F68</f>
        <v>368417.18</v>
      </c>
      <c r="G66" s="63"/>
      <c r="H66" s="63">
        <f>H67+H68</f>
        <v>368417</v>
      </c>
      <c r="I66" s="63"/>
      <c r="J66" s="63">
        <f t="shared" ref="J66:M66" si="87">J67+J68</f>
        <v>187218.511</v>
      </c>
      <c r="K66" s="63">
        <f t="shared" si="87"/>
        <v>187218.511</v>
      </c>
      <c r="L66" s="63"/>
      <c r="M66" s="63">
        <f t="shared" si="87"/>
        <v>187218.511</v>
      </c>
      <c r="N66" s="63"/>
      <c r="O66" s="10">
        <f t="shared" si="84"/>
        <v>0</v>
      </c>
      <c r="P66" s="10">
        <f t="shared" si="85"/>
        <v>0</v>
      </c>
      <c r="Q66" s="122"/>
      <c r="R66" s="137"/>
      <c r="S66" s="151"/>
      <c r="T66" s="137"/>
      <c r="U66" s="137"/>
    </row>
    <row r="67" spans="1:21" s="17" customFormat="1">
      <c r="A67" s="178"/>
      <c r="B67" s="22" t="s">
        <v>2</v>
      </c>
      <c r="C67" s="60"/>
      <c r="D67" s="69">
        <v>2529.598</v>
      </c>
      <c r="E67" s="69">
        <v>2529.598</v>
      </c>
      <c r="F67" s="63">
        <v>132630.185</v>
      </c>
      <c r="G67" s="69"/>
      <c r="H67" s="63">
        <v>132630</v>
      </c>
      <c r="I67" s="70"/>
      <c r="J67" s="60">
        <f t="shared" si="21"/>
        <v>67398.664000000004</v>
      </c>
      <c r="K67" s="60">
        <v>67398.664000000004</v>
      </c>
      <c r="L67" s="60"/>
      <c r="M67" s="60">
        <v>67398.664000000004</v>
      </c>
      <c r="N67" s="60"/>
      <c r="O67" s="10">
        <f t="shared" si="84"/>
        <v>0</v>
      </c>
      <c r="P67" s="10">
        <f t="shared" si="85"/>
        <v>0</v>
      </c>
      <c r="Q67" s="122"/>
      <c r="R67" s="137"/>
      <c r="S67" s="151"/>
      <c r="T67" s="137"/>
      <c r="U67" s="137"/>
    </row>
    <row r="68" spans="1:21" s="17" customFormat="1">
      <c r="A68" s="178"/>
      <c r="B68" s="22" t="s">
        <v>3</v>
      </c>
      <c r="C68" s="60"/>
      <c r="D68" s="69">
        <v>4497.0630000000001</v>
      </c>
      <c r="E68" s="69">
        <v>4497.0630000000001</v>
      </c>
      <c r="F68" s="63">
        <v>235786.995</v>
      </c>
      <c r="G68" s="69"/>
      <c r="H68" s="63">
        <v>235787</v>
      </c>
      <c r="I68" s="70"/>
      <c r="J68" s="60">
        <f t="shared" si="21"/>
        <v>119819.84699999999</v>
      </c>
      <c r="K68" s="60">
        <v>119819.84699999999</v>
      </c>
      <c r="L68" s="60"/>
      <c r="M68" s="60">
        <v>119819.84699999999</v>
      </c>
      <c r="N68" s="60"/>
      <c r="O68" s="10">
        <f t="shared" si="84"/>
        <v>0</v>
      </c>
      <c r="P68" s="10">
        <f t="shared" si="85"/>
        <v>0</v>
      </c>
      <c r="Q68" s="122"/>
      <c r="R68" s="137"/>
      <c r="S68" s="151"/>
      <c r="T68" s="137"/>
      <c r="U68" s="137"/>
    </row>
    <row r="69" spans="1:21" s="17" customFormat="1" ht="51" hidden="1">
      <c r="A69" s="178"/>
      <c r="B69" s="22" t="s">
        <v>146</v>
      </c>
      <c r="C69" s="60">
        <f>C70+C71</f>
        <v>0</v>
      </c>
      <c r="D69" s="60">
        <f t="shared" ref="D69:N69" si="88">D70+D71</f>
        <v>0</v>
      </c>
      <c r="E69" s="60">
        <f t="shared" si="88"/>
        <v>0</v>
      </c>
      <c r="F69" s="60">
        <f t="shared" si="88"/>
        <v>0</v>
      </c>
      <c r="G69" s="60">
        <f t="shared" si="88"/>
        <v>0</v>
      </c>
      <c r="H69" s="60">
        <f t="shared" si="88"/>
        <v>0</v>
      </c>
      <c r="I69" s="60">
        <f t="shared" si="88"/>
        <v>0</v>
      </c>
      <c r="J69" s="60">
        <f t="shared" si="88"/>
        <v>0</v>
      </c>
      <c r="K69" s="60">
        <f t="shared" si="88"/>
        <v>0</v>
      </c>
      <c r="L69" s="60">
        <f t="shared" si="88"/>
        <v>0</v>
      </c>
      <c r="M69" s="60">
        <f t="shared" si="88"/>
        <v>0</v>
      </c>
      <c r="N69" s="60">
        <f t="shared" si="88"/>
        <v>0</v>
      </c>
      <c r="O69" s="10"/>
      <c r="P69" s="10"/>
      <c r="Q69" s="122"/>
      <c r="R69" s="137"/>
      <c r="S69" s="151"/>
      <c r="T69" s="137"/>
      <c r="U69" s="137"/>
    </row>
    <row r="70" spans="1:21" s="17" customFormat="1" hidden="1">
      <c r="A70" s="178"/>
      <c r="B70" s="22" t="s">
        <v>2</v>
      </c>
      <c r="C70" s="60"/>
      <c r="D70" s="69"/>
      <c r="E70" s="60"/>
      <c r="F70" s="60"/>
      <c r="G70" s="69"/>
      <c r="H70" s="60"/>
      <c r="I70" s="60"/>
      <c r="J70" s="60">
        <f t="shared" ref="J70:J71" si="89">K70+L70</f>
        <v>0</v>
      </c>
      <c r="K70" s="60"/>
      <c r="L70" s="60"/>
      <c r="M70" s="60"/>
      <c r="N70" s="60"/>
      <c r="O70" s="10"/>
      <c r="P70" s="10"/>
      <c r="Q70" s="122"/>
      <c r="R70" s="137"/>
      <c r="S70" s="151"/>
      <c r="T70" s="137"/>
      <c r="U70" s="137"/>
    </row>
    <row r="71" spans="1:21" s="17" customFormat="1" hidden="1">
      <c r="A71" s="178"/>
      <c r="B71" s="22" t="s">
        <v>3</v>
      </c>
      <c r="C71" s="60"/>
      <c r="D71" s="69"/>
      <c r="E71" s="60"/>
      <c r="F71" s="60"/>
      <c r="G71" s="69"/>
      <c r="H71" s="60"/>
      <c r="I71" s="60"/>
      <c r="J71" s="60">
        <f t="shared" si="89"/>
        <v>0</v>
      </c>
      <c r="K71" s="60"/>
      <c r="L71" s="60"/>
      <c r="M71" s="60"/>
      <c r="N71" s="60"/>
      <c r="O71" s="10"/>
      <c r="P71" s="10"/>
      <c r="Q71" s="122"/>
      <c r="R71" s="137"/>
      <c r="S71" s="151"/>
      <c r="T71" s="137"/>
      <c r="U71" s="137"/>
    </row>
    <row r="72" spans="1:21" s="11" customFormat="1" ht="38.25" hidden="1">
      <c r="A72" s="178"/>
      <c r="B72" s="39" t="s">
        <v>111</v>
      </c>
      <c r="C72" s="60">
        <f>C73+C74</f>
        <v>0</v>
      </c>
      <c r="D72" s="60">
        <f t="shared" ref="D72:N72" si="90">D73+D74</f>
        <v>0</v>
      </c>
      <c r="E72" s="60">
        <f t="shared" si="90"/>
        <v>0</v>
      </c>
      <c r="F72" s="60">
        <f t="shared" si="90"/>
        <v>0</v>
      </c>
      <c r="G72" s="60">
        <f t="shared" si="90"/>
        <v>0</v>
      </c>
      <c r="H72" s="60">
        <f t="shared" si="90"/>
        <v>0</v>
      </c>
      <c r="I72" s="60">
        <f t="shared" si="90"/>
        <v>0</v>
      </c>
      <c r="J72" s="60">
        <f t="shared" si="90"/>
        <v>0</v>
      </c>
      <c r="K72" s="60">
        <f t="shared" si="90"/>
        <v>0</v>
      </c>
      <c r="L72" s="60">
        <f t="shared" si="90"/>
        <v>0</v>
      </c>
      <c r="M72" s="60">
        <f t="shared" si="90"/>
        <v>0</v>
      </c>
      <c r="N72" s="60">
        <f t="shared" si="90"/>
        <v>0</v>
      </c>
      <c r="O72" s="10">
        <f t="shared" ref="O72:O77" si="91">C72+J72-M72+D72-E72</f>
        <v>0</v>
      </c>
      <c r="P72" s="10">
        <f t="shared" ref="P72:P77" si="92">O72</f>
        <v>0</v>
      </c>
      <c r="Q72" s="122"/>
      <c r="R72" s="134"/>
      <c r="S72" s="151"/>
      <c r="T72" s="134"/>
      <c r="U72" s="134"/>
    </row>
    <row r="73" spans="1:21" s="11" customFormat="1" ht="12.75" hidden="1" customHeight="1">
      <c r="A73" s="178"/>
      <c r="B73" s="22" t="s">
        <v>2</v>
      </c>
      <c r="C73" s="60"/>
      <c r="D73" s="69"/>
      <c r="E73" s="60"/>
      <c r="F73" s="60"/>
      <c r="G73" s="69"/>
      <c r="H73" s="60"/>
      <c r="I73" s="60"/>
      <c r="J73" s="60">
        <f t="shared" si="21"/>
        <v>0</v>
      </c>
      <c r="K73" s="60"/>
      <c r="L73" s="60"/>
      <c r="M73" s="60"/>
      <c r="N73" s="60"/>
      <c r="O73" s="10">
        <f t="shared" si="91"/>
        <v>0</v>
      </c>
      <c r="P73" s="10">
        <f t="shared" si="92"/>
        <v>0</v>
      </c>
      <c r="Q73" s="122"/>
      <c r="R73" s="134"/>
      <c r="S73" s="151"/>
      <c r="T73" s="134"/>
      <c r="U73" s="134"/>
    </row>
    <row r="74" spans="1:21" s="11" customFormat="1" ht="12.75" hidden="1" customHeight="1">
      <c r="A74" s="178"/>
      <c r="B74" s="22" t="s">
        <v>3</v>
      </c>
      <c r="C74" s="60"/>
      <c r="D74" s="69"/>
      <c r="E74" s="60"/>
      <c r="F74" s="60"/>
      <c r="G74" s="69"/>
      <c r="H74" s="60"/>
      <c r="I74" s="60"/>
      <c r="J74" s="60">
        <f t="shared" si="21"/>
        <v>0</v>
      </c>
      <c r="K74" s="60"/>
      <c r="L74" s="60"/>
      <c r="M74" s="60"/>
      <c r="N74" s="60"/>
      <c r="O74" s="10">
        <f t="shared" si="91"/>
        <v>0</v>
      </c>
      <c r="P74" s="10">
        <f t="shared" si="92"/>
        <v>0</v>
      </c>
      <c r="Q74" s="122"/>
      <c r="R74" s="134"/>
      <c r="S74" s="151"/>
      <c r="T74" s="134"/>
      <c r="U74" s="134"/>
    </row>
    <row r="75" spans="1:21" s="11" customFormat="1" ht="38.25">
      <c r="A75" s="156" t="s">
        <v>141</v>
      </c>
      <c r="B75" s="22" t="s">
        <v>142</v>
      </c>
      <c r="C75" s="60"/>
      <c r="D75" s="60"/>
      <c r="E75" s="60"/>
      <c r="F75" s="60">
        <f t="shared" ref="F75:M75" si="93">F76+F77</f>
        <v>9883.7209999999995</v>
      </c>
      <c r="G75" s="60"/>
      <c r="H75" s="60">
        <f t="shared" si="93"/>
        <v>9884</v>
      </c>
      <c r="I75" s="60"/>
      <c r="J75" s="60">
        <f t="shared" si="93"/>
        <v>317.97300000000001</v>
      </c>
      <c r="K75" s="60">
        <f t="shared" si="93"/>
        <v>317.97300000000001</v>
      </c>
      <c r="L75" s="60"/>
      <c r="M75" s="60">
        <f t="shared" si="93"/>
        <v>317.97300000000001</v>
      </c>
      <c r="N75" s="60"/>
      <c r="O75" s="10">
        <f t="shared" si="91"/>
        <v>0</v>
      </c>
      <c r="P75" s="10">
        <f t="shared" si="92"/>
        <v>0</v>
      </c>
      <c r="Q75" s="122"/>
      <c r="R75" s="134"/>
      <c r="S75" s="151"/>
      <c r="T75" s="134"/>
      <c r="U75" s="134"/>
    </row>
    <row r="76" spans="1:21" s="11" customFormat="1" ht="12.75" customHeight="1">
      <c r="A76" s="156"/>
      <c r="B76" s="22" t="s">
        <v>2</v>
      </c>
      <c r="C76" s="60"/>
      <c r="D76" s="69"/>
      <c r="E76" s="60"/>
      <c r="F76" s="60">
        <v>1383.721</v>
      </c>
      <c r="G76" s="69"/>
      <c r="H76" s="60">
        <v>1384</v>
      </c>
      <c r="I76" s="60"/>
      <c r="J76" s="60">
        <f t="shared" si="21"/>
        <v>44.515999999999998</v>
      </c>
      <c r="K76" s="60">
        <v>44.515999999999998</v>
      </c>
      <c r="L76" s="60"/>
      <c r="M76" s="60">
        <v>44.515999999999998</v>
      </c>
      <c r="N76" s="60"/>
      <c r="O76" s="10">
        <f t="shared" si="91"/>
        <v>0</v>
      </c>
      <c r="P76" s="10">
        <f t="shared" si="92"/>
        <v>0</v>
      </c>
      <c r="Q76" s="122"/>
      <c r="R76" s="134"/>
      <c r="S76" s="151"/>
      <c r="T76" s="134"/>
      <c r="U76" s="134"/>
    </row>
    <row r="77" spans="1:21" s="11" customFormat="1" ht="12.75" customHeight="1">
      <c r="A77" s="156"/>
      <c r="B77" s="22" t="s">
        <v>3</v>
      </c>
      <c r="C77" s="60"/>
      <c r="D77" s="69"/>
      <c r="E77" s="60"/>
      <c r="F77" s="60">
        <v>8500</v>
      </c>
      <c r="G77" s="69"/>
      <c r="H77" s="60">
        <v>8500</v>
      </c>
      <c r="I77" s="60"/>
      <c r="J77" s="60">
        <f t="shared" si="21"/>
        <v>273.45699999999999</v>
      </c>
      <c r="K77" s="60">
        <v>273.45699999999999</v>
      </c>
      <c r="L77" s="60"/>
      <c r="M77" s="60">
        <v>273.45699999999999</v>
      </c>
      <c r="N77" s="60"/>
      <c r="O77" s="10">
        <f t="shared" si="91"/>
        <v>0</v>
      </c>
      <c r="P77" s="10">
        <f t="shared" si="92"/>
        <v>0</v>
      </c>
      <c r="Q77" s="122"/>
      <c r="R77" s="134"/>
      <c r="S77" s="151"/>
      <c r="T77" s="134"/>
      <c r="U77" s="134"/>
    </row>
    <row r="78" spans="1:21" s="14" customFormat="1" ht="25.5" customHeight="1">
      <c r="A78" s="77"/>
      <c r="B78" s="78" t="s">
        <v>4</v>
      </c>
      <c r="C78" s="79">
        <f t="shared" ref="C78:G78" si="94">C79+C80+C81+C82+C83+C84+C87+C90+C91+C96+C101+C102+C103+C104+C105+C106+C107+C108+C109+C110+C111+C112+C113+C114+C115</f>
        <v>0</v>
      </c>
      <c r="D78" s="79">
        <f t="shared" si="94"/>
        <v>0</v>
      </c>
      <c r="E78" s="79">
        <f t="shared" si="94"/>
        <v>0</v>
      </c>
      <c r="F78" s="79">
        <f t="shared" si="94"/>
        <v>240016.89600000001</v>
      </c>
      <c r="G78" s="79">
        <f t="shared" si="94"/>
        <v>0</v>
      </c>
      <c r="H78" s="79">
        <f>H79+H80+H81+H82+H83+H84+H87+H90+H91+H96+H101+H102+H103+H104+H105+H106+H107+H108+H109+H110+H111+H112+H113+H114+H115</f>
        <v>240018</v>
      </c>
      <c r="I78" s="79">
        <f t="shared" ref="I78:N78" si="95">I79+I80+I81+I82+I83+I84+I87+I90+I91+I96+I101+I102+I103+I104+I105+I106+I107+I108+I109+I110+I111+I112+I113+I114+I115</f>
        <v>0</v>
      </c>
      <c r="J78" s="79">
        <f t="shared" si="95"/>
        <v>44316.442999999999</v>
      </c>
      <c r="K78" s="79">
        <f t="shared" si="95"/>
        <v>44316.442999999999</v>
      </c>
      <c r="L78" s="79">
        <f t="shared" si="95"/>
        <v>0</v>
      </c>
      <c r="M78" s="79">
        <f t="shared" si="95"/>
        <v>40414.807000000001</v>
      </c>
      <c r="N78" s="79">
        <f t="shared" si="95"/>
        <v>0</v>
      </c>
      <c r="O78" s="31">
        <f>O79+O80+O81+O82+O83+O84+O87+O90+O91+O96+O101+O102+O103+O104+O105+O107+O108+O109+O110+O111+O112+O113+O114+O115</f>
        <v>3901.636</v>
      </c>
      <c r="P78" s="31">
        <f>P79+P80+P81+P82+P83+P84+P87+P90+P91+P96+P101+P102+P103+P104+P105+P107+P108+P109+P110+P111+P112+P113+P114+P115</f>
        <v>3901.636</v>
      </c>
      <c r="Q78" s="124">
        <f>Q79+Q80+Q81+Q82+Q83+Q84+Q87+Q90+Q91+Q96+Q101+Q102+Q103+Q104+Q105+Q107+Q108+Q109+Q110+Q111+Q112+Q113+Q114+Q115</f>
        <v>0</v>
      </c>
      <c r="R78" s="138"/>
      <c r="S78" s="133"/>
      <c r="T78" s="138"/>
      <c r="U78" s="138"/>
    </row>
    <row r="79" spans="1:21" s="11" customFormat="1" hidden="1">
      <c r="A79" s="173" t="s">
        <v>34</v>
      </c>
      <c r="B79" s="22" t="s">
        <v>101</v>
      </c>
      <c r="C79" s="67">
        <v>0</v>
      </c>
      <c r="D79" s="66"/>
      <c r="E79" s="67"/>
      <c r="F79" s="67"/>
      <c r="G79" s="67"/>
      <c r="H79" s="67"/>
      <c r="I79" s="67"/>
      <c r="J79" s="67">
        <f>L79+K79</f>
        <v>0</v>
      </c>
      <c r="K79" s="67"/>
      <c r="L79" s="67"/>
      <c r="M79" s="67"/>
      <c r="N79" s="67"/>
      <c r="O79" s="33">
        <f t="shared" ref="O79:O115" si="96">C79+J79-M79+D79-E79</f>
        <v>0</v>
      </c>
      <c r="P79" s="33">
        <f t="shared" ref="P79:P115" si="97">O79</f>
        <v>0</v>
      </c>
      <c r="Q79" s="118"/>
      <c r="R79" s="134"/>
      <c r="S79" s="133"/>
      <c r="T79" s="134"/>
      <c r="U79" s="134"/>
    </row>
    <row r="80" spans="1:21" s="17" customFormat="1" ht="84" customHeight="1">
      <c r="A80" s="174"/>
      <c r="B80" s="23" t="s">
        <v>81</v>
      </c>
      <c r="C80" s="60"/>
      <c r="D80" s="69"/>
      <c r="E80" s="60"/>
      <c r="F80" s="60">
        <v>25640.661</v>
      </c>
      <c r="G80" s="69"/>
      <c r="H80" s="63">
        <v>25641</v>
      </c>
      <c r="I80" s="70"/>
      <c r="J80" s="60"/>
      <c r="K80" s="60"/>
      <c r="L80" s="60"/>
      <c r="M80" s="60"/>
      <c r="N80" s="60"/>
      <c r="O80" s="10">
        <f t="shared" ref="O80:O90" si="98">C80+J80-M80+D80-E80</f>
        <v>0</v>
      </c>
      <c r="P80" s="10">
        <f t="shared" ref="P80:P90" si="99">O80</f>
        <v>0</v>
      </c>
      <c r="Q80" s="122"/>
      <c r="R80" s="137"/>
      <c r="S80" s="133"/>
      <c r="T80" s="137"/>
      <c r="U80" s="137"/>
    </row>
    <row r="81" spans="1:21" s="17" customFormat="1" ht="17.25" customHeight="1">
      <c r="A81" s="174"/>
      <c r="B81" s="23" t="s">
        <v>87</v>
      </c>
      <c r="C81" s="60"/>
      <c r="D81" s="69"/>
      <c r="E81" s="60"/>
      <c r="F81" s="60">
        <v>500</v>
      </c>
      <c r="G81" s="69"/>
      <c r="H81" s="63">
        <v>500</v>
      </c>
      <c r="I81" s="70"/>
      <c r="J81" s="60"/>
      <c r="K81" s="60"/>
      <c r="L81" s="60"/>
      <c r="M81" s="60"/>
      <c r="N81" s="60"/>
      <c r="O81" s="10">
        <f t="shared" si="98"/>
        <v>0</v>
      </c>
      <c r="P81" s="10">
        <f t="shared" si="99"/>
        <v>0</v>
      </c>
      <c r="Q81" s="122"/>
      <c r="R81" s="139"/>
      <c r="S81" s="133"/>
      <c r="T81" s="137"/>
      <c r="U81" s="137"/>
    </row>
    <row r="82" spans="1:21" s="17" customFormat="1" ht="28.5" hidden="1" customHeight="1">
      <c r="A82" s="174"/>
      <c r="B82" s="23" t="s">
        <v>117</v>
      </c>
      <c r="C82" s="60"/>
      <c r="D82" s="71"/>
      <c r="E82" s="64"/>
      <c r="F82" s="64"/>
      <c r="G82" s="71"/>
      <c r="H82" s="65"/>
      <c r="I82" s="72"/>
      <c r="J82" s="64"/>
      <c r="K82" s="64"/>
      <c r="L82" s="64"/>
      <c r="M82" s="64"/>
      <c r="N82" s="64"/>
      <c r="O82" s="10">
        <f t="shared" ref="O82" si="100">C82+J82-M82+D82-E82</f>
        <v>0</v>
      </c>
      <c r="P82" s="10">
        <f t="shared" ref="P82" si="101">O82</f>
        <v>0</v>
      </c>
      <c r="Q82" s="122"/>
      <c r="R82" s="137"/>
      <c r="S82" s="133"/>
      <c r="T82" s="137"/>
      <c r="U82" s="137"/>
    </row>
    <row r="83" spans="1:21" s="17" customFormat="1" ht="39.75" customHeight="1">
      <c r="A83" s="174"/>
      <c r="B83" s="24" t="s">
        <v>125</v>
      </c>
      <c r="C83" s="60"/>
      <c r="D83" s="69"/>
      <c r="E83" s="60"/>
      <c r="F83" s="60">
        <v>8000</v>
      </c>
      <c r="G83" s="69"/>
      <c r="H83" s="60">
        <v>8000</v>
      </c>
      <c r="I83" s="70"/>
      <c r="J83" s="60"/>
      <c r="K83" s="60"/>
      <c r="L83" s="60"/>
      <c r="M83" s="60"/>
      <c r="N83" s="60"/>
      <c r="O83" s="10">
        <f t="shared" si="98"/>
        <v>0</v>
      </c>
      <c r="P83" s="10">
        <f t="shared" si="99"/>
        <v>0</v>
      </c>
      <c r="Q83" s="122"/>
      <c r="R83" s="139"/>
      <c r="S83" s="133"/>
      <c r="T83" s="137"/>
      <c r="U83" s="137"/>
    </row>
    <row r="84" spans="1:21" s="17" customFormat="1" ht="25.5">
      <c r="A84" s="16"/>
      <c r="B84" s="24" t="s">
        <v>96</v>
      </c>
      <c r="C84" s="60"/>
      <c r="D84" s="60"/>
      <c r="E84" s="60"/>
      <c r="F84" s="60">
        <v>33815.699999999997</v>
      </c>
      <c r="G84" s="63"/>
      <c r="H84" s="63">
        <v>33816</v>
      </c>
      <c r="I84" s="62"/>
      <c r="J84" s="60"/>
      <c r="K84" s="60"/>
      <c r="L84" s="63"/>
      <c r="M84" s="60"/>
      <c r="N84" s="60"/>
      <c r="O84" s="33">
        <f t="shared" si="98"/>
        <v>0</v>
      </c>
      <c r="P84" s="33">
        <f t="shared" si="99"/>
        <v>0</v>
      </c>
      <c r="Q84" s="123"/>
      <c r="R84" s="140"/>
      <c r="S84" s="133"/>
      <c r="T84" s="137"/>
      <c r="U84" s="137"/>
    </row>
    <row r="85" spans="1:21" s="44" customFormat="1" hidden="1">
      <c r="A85" s="42" t="s">
        <v>37</v>
      </c>
      <c r="B85" s="80"/>
      <c r="C85" s="74"/>
      <c r="D85" s="81"/>
      <c r="E85" s="81"/>
      <c r="F85" s="81"/>
      <c r="G85" s="82"/>
      <c r="H85" s="81">
        <v>18343</v>
      </c>
      <c r="I85" s="82"/>
      <c r="J85" s="83">
        <f t="shared" ref="J85:J86" si="102">K85+L85</f>
        <v>0</v>
      </c>
      <c r="K85" s="81"/>
      <c r="L85" s="82"/>
      <c r="M85" s="81"/>
      <c r="N85" s="81"/>
      <c r="O85" s="43"/>
      <c r="P85" s="43"/>
      <c r="Q85" s="125"/>
      <c r="R85" s="141"/>
      <c r="S85" s="133"/>
      <c r="T85" s="141"/>
      <c r="U85" s="141"/>
    </row>
    <row r="86" spans="1:21" s="44" customFormat="1" hidden="1">
      <c r="A86" s="42" t="s">
        <v>35</v>
      </c>
      <c r="B86" s="80"/>
      <c r="C86" s="74"/>
      <c r="D86" s="81"/>
      <c r="E86" s="81"/>
      <c r="F86" s="81"/>
      <c r="G86" s="82"/>
      <c r="H86" s="81">
        <v>15473</v>
      </c>
      <c r="I86" s="82"/>
      <c r="J86" s="83">
        <f t="shared" si="102"/>
        <v>0</v>
      </c>
      <c r="K86" s="81"/>
      <c r="L86" s="82"/>
      <c r="M86" s="81"/>
      <c r="N86" s="81"/>
      <c r="O86" s="43"/>
      <c r="P86" s="43"/>
      <c r="Q86" s="125"/>
      <c r="R86" s="141"/>
      <c r="S86" s="133"/>
      <c r="T86" s="141"/>
      <c r="U86" s="141"/>
    </row>
    <row r="87" spans="1:21" s="17" customFormat="1" ht="38.25" hidden="1">
      <c r="A87" s="16"/>
      <c r="B87" s="24" t="s">
        <v>56</v>
      </c>
      <c r="C87" s="60"/>
      <c r="D87" s="64"/>
      <c r="E87" s="64"/>
      <c r="F87" s="64"/>
      <c r="G87" s="64"/>
      <c r="H87" s="64"/>
      <c r="I87" s="72"/>
      <c r="J87" s="64">
        <f>K87</f>
        <v>0</v>
      </c>
      <c r="K87" s="64"/>
      <c r="L87" s="64"/>
      <c r="M87" s="64"/>
      <c r="N87" s="64"/>
      <c r="O87" s="33">
        <f t="shared" si="98"/>
        <v>0</v>
      </c>
      <c r="P87" s="33">
        <f t="shared" si="99"/>
        <v>0</v>
      </c>
      <c r="Q87" s="123"/>
      <c r="R87" s="137"/>
      <c r="S87" s="133"/>
      <c r="T87" s="137"/>
      <c r="U87" s="137"/>
    </row>
    <row r="88" spans="1:21" s="44" customFormat="1" hidden="1">
      <c r="A88" s="42" t="s">
        <v>37</v>
      </c>
      <c r="B88" s="80"/>
      <c r="C88" s="74"/>
      <c r="D88" s="81"/>
      <c r="E88" s="81"/>
      <c r="F88" s="81"/>
      <c r="G88" s="82"/>
      <c r="H88" s="81"/>
      <c r="I88" s="82"/>
      <c r="J88" s="83">
        <f t="shared" ref="J88:J89" si="103">K88</f>
        <v>0</v>
      </c>
      <c r="K88" s="81"/>
      <c r="L88" s="82"/>
      <c r="M88" s="81"/>
      <c r="N88" s="81"/>
      <c r="O88" s="43"/>
      <c r="P88" s="43"/>
      <c r="Q88" s="125"/>
      <c r="R88" s="141"/>
      <c r="S88" s="133"/>
      <c r="T88" s="141"/>
      <c r="U88" s="141"/>
    </row>
    <row r="89" spans="1:21" s="44" customFormat="1" hidden="1">
      <c r="A89" s="42" t="s">
        <v>35</v>
      </c>
      <c r="B89" s="80"/>
      <c r="C89" s="74"/>
      <c r="D89" s="81"/>
      <c r="E89" s="81"/>
      <c r="F89" s="81"/>
      <c r="G89" s="82"/>
      <c r="H89" s="81"/>
      <c r="I89" s="82"/>
      <c r="J89" s="83">
        <f t="shared" si="103"/>
        <v>0</v>
      </c>
      <c r="K89" s="81"/>
      <c r="L89" s="82"/>
      <c r="M89" s="81"/>
      <c r="N89" s="81"/>
      <c r="O89" s="43"/>
      <c r="P89" s="43"/>
      <c r="Q89" s="125"/>
      <c r="R89" s="141"/>
      <c r="S89" s="133"/>
      <c r="T89" s="141"/>
      <c r="U89" s="141"/>
    </row>
    <row r="90" spans="1:21" s="17" customFormat="1" ht="38.25">
      <c r="A90" s="59" t="s">
        <v>37</v>
      </c>
      <c r="B90" s="24" t="s">
        <v>57</v>
      </c>
      <c r="C90" s="60"/>
      <c r="D90" s="60"/>
      <c r="E90" s="60"/>
      <c r="F90" s="60">
        <v>10396.062</v>
      </c>
      <c r="G90" s="60"/>
      <c r="H90" s="60">
        <v>10396</v>
      </c>
      <c r="I90" s="70"/>
      <c r="J90" s="60">
        <f>K90</f>
        <v>3800</v>
      </c>
      <c r="K90" s="60">
        <v>3800</v>
      </c>
      <c r="L90" s="60"/>
      <c r="M90" s="60">
        <v>1511.9639999999999</v>
      </c>
      <c r="N90" s="60"/>
      <c r="O90" s="10">
        <f t="shared" si="98"/>
        <v>2288.0360000000001</v>
      </c>
      <c r="P90" s="10">
        <f t="shared" si="99"/>
        <v>2288.0360000000001</v>
      </c>
      <c r="Q90" s="122"/>
      <c r="R90" s="139"/>
      <c r="S90" s="133"/>
      <c r="T90" s="137"/>
      <c r="U90" s="137"/>
    </row>
    <row r="91" spans="1:21" s="11" customFormat="1" ht="35.25" customHeight="1">
      <c r="A91" s="59"/>
      <c r="B91" s="24" t="s">
        <v>58</v>
      </c>
      <c r="C91" s="60"/>
      <c r="D91" s="61"/>
      <c r="E91" s="60"/>
      <c r="F91" s="60">
        <v>35916.258999999998</v>
      </c>
      <c r="G91" s="61"/>
      <c r="H91" s="60">
        <v>35917</v>
      </c>
      <c r="I91" s="62"/>
      <c r="J91" s="60"/>
      <c r="K91" s="60"/>
      <c r="L91" s="63"/>
      <c r="M91" s="60"/>
      <c r="N91" s="60"/>
      <c r="O91" s="10">
        <f t="shared" si="96"/>
        <v>0</v>
      </c>
      <c r="P91" s="10">
        <f t="shared" si="97"/>
        <v>0</v>
      </c>
      <c r="Q91" s="117"/>
      <c r="R91" s="139"/>
      <c r="S91" s="133"/>
      <c r="T91" s="134"/>
      <c r="U91" s="134"/>
    </row>
    <row r="92" spans="1:21" s="45" customFormat="1" hidden="1">
      <c r="A92" s="42" t="s">
        <v>38</v>
      </c>
      <c r="B92" s="40"/>
      <c r="C92" s="83"/>
      <c r="D92" s="84"/>
      <c r="E92" s="83"/>
      <c r="F92" s="83"/>
      <c r="G92" s="84"/>
      <c r="H92" s="83"/>
      <c r="I92" s="85"/>
      <c r="J92" s="83"/>
      <c r="K92" s="83"/>
      <c r="L92" s="86"/>
      <c r="M92" s="83"/>
      <c r="N92" s="83"/>
      <c r="O92" s="33">
        <f t="shared" si="96"/>
        <v>0</v>
      </c>
      <c r="P92" s="33">
        <f t="shared" si="97"/>
        <v>0</v>
      </c>
      <c r="Q92" s="126"/>
      <c r="R92" s="136"/>
      <c r="S92" s="133"/>
      <c r="T92" s="136"/>
      <c r="U92" s="136"/>
    </row>
    <row r="93" spans="1:21" s="47" customFormat="1" hidden="1">
      <c r="A93" s="42" t="s">
        <v>37</v>
      </c>
      <c r="B93" s="46"/>
      <c r="C93" s="83"/>
      <c r="D93" s="84"/>
      <c r="E93" s="83"/>
      <c r="F93" s="83"/>
      <c r="G93" s="84"/>
      <c r="H93" s="83">
        <v>9373</v>
      </c>
      <c r="I93" s="85"/>
      <c r="J93" s="83"/>
      <c r="K93" s="83"/>
      <c r="L93" s="86"/>
      <c r="M93" s="83"/>
      <c r="N93" s="83"/>
      <c r="O93" s="33">
        <f t="shared" ref="O93:O95" si="104">C93+J93-M93+D93-E93</f>
        <v>0</v>
      </c>
      <c r="P93" s="33">
        <f t="shared" ref="P93:P95" si="105">O93</f>
        <v>0</v>
      </c>
      <c r="Q93" s="126"/>
      <c r="R93" s="142"/>
      <c r="S93" s="133"/>
      <c r="T93" s="142"/>
      <c r="U93" s="142"/>
    </row>
    <row r="94" spans="1:21" s="47" customFormat="1" hidden="1">
      <c r="A94" s="42" t="s">
        <v>35</v>
      </c>
      <c r="B94" s="46"/>
      <c r="C94" s="83"/>
      <c r="D94" s="84"/>
      <c r="E94" s="83"/>
      <c r="F94" s="83"/>
      <c r="G94" s="83"/>
      <c r="H94" s="83">
        <v>9044</v>
      </c>
      <c r="I94" s="85"/>
      <c r="J94" s="83"/>
      <c r="K94" s="83"/>
      <c r="L94" s="83"/>
      <c r="M94" s="83"/>
      <c r="N94" s="83"/>
      <c r="O94" s="51">
        <f t="shared" si="104"/>
        <v>0</v>
      </c>
      <c r="P94" s="51">
        <f t="shared" si="105"/>
        <v>0</v>
      </c>
      <c r="Q94" s="126"/>
      <c r="R94" s="142"/>
      <c r="S94" s="133"/>
      <c r="T94" s="142"/>
      <c r="U94" s="142"/>
    </row>
    <row r="95" spans="1:21" s="47" customFormat="1" hidden="1">
      <c r="A95" s="42" t="s">
        <v>34</v>
      </c>
      <c r="B95" s="46"/>
      <c r="C95" s="83"/>
      <c r="D95" s="84"/>
      <c r="E95" s="83"/>
      <c r="F95" s="83"/>
      <c r="G95" s="84"/>
      <c r="H95" s="83">
        <v>17500</v>
      </c>
      <c r="I95" s="85"/>
      <c r="J95" s="83"/>
      <c r="K95" s="83"/>
      <c r="L95" s="86"/>
      <c r="M95" s="83"/>
      <c r="N95" s="83"/>
      <c r="O95" s="33">
        <f t="shared" si="104"/>
        <v>0</v>
      </c>
      <c r="P95" s="33">
        <f t="shared" si="105"/>
        <v>0</v>
      </c>
      <c r="Q95" s="126"/>
      <c r="R95" s="142"/>
      <c r="S95" s="133"/>
      <c r="T95" s="142"/>
      <c r="U95" s="142"/>
    </row>
    <row r="96" spans="1:21" s="11" customFormat="1" ht="38.25" hidden="1">
      <c r="A96" s="16"/>
      <c r="B96" s="24" t="s">
        <v>80</v>
      </c>
      <c r="C96" s="60"/>
      <c r="D96" s="87"/>
      <c r="E96" s="64"/>
      <c r="F96" s="64"/>
      <c r="G96" s="65"/>
      <c r="H96" s="64"/>
      <c r="I96" s="88"/>
      <c r="J96" s="64"/>
      <c r="K96" s="64"/>
      <c r="L96" s="65"/>
      <c r="M96" s="65"/>
      <c r="N96" s="65"/>
      <c r="O96" s="10">
        <f t="shared" ref="O96:O100" si="106">C96+J96-M96+D96-E96</f>
        <v>0</v>
      </c>
      <c r="P96" s="10">
        <f t="shared" ref="P96:P100" si="107">O96</f>
        <v>0</v>
      </c>
      <c r="Q96" s="117"/>
      <c r="R96" s="134"/>
      <c r="S96" s="133"/>
      <c r="T96" s="134"/>
      <c r="U96" s="134"/>
    </row>
    <row r="97" spans="1:21" s="47" customFormat="1" hidden="1">
      <c r="A97" s="42" t="s">
        <v>38</v>
      </c>
      <c r="B97" s="46"/>
      <c r="C97" s="83"/>
      <c r="D97" s="84"/>
      <c r="E97" s="83"/>
      <c r="F97" s="83"/>
      <c r="G97" s="83"/>
      <c r="H97" s="83"/>
      <c r="I97" s="85"/>
      <c r="J97" s="83"/>
      <c r="K97" s="83"/>
      <c r="L97" s="83"/>
      <c r="M97" s="83"/>
      <c r="N97" s="83"/>
      <c r="O97" s="51">
        <f t="shared" si="106"/>
        <v>0</v>
      </c>
      <c r="P97" s="51">
        <f t="shared" si="107"/>
        <v>0</v>
      </c>
      <c r="Q97" s="126"/>
      <c r="R97" s="142"/>
      <c r="S97" s="133"/>
      <c r="T97" s="142"/>
      <c r="U97" s="142"/>
    </row>
    <row r="98" spans="1:21" s="47" customFormat="1" hidden="1">
      <c r="A98" s="42" t="s">
        <v>37</v>
      </c>
      <c r="B98" s="46"/>
      <c r="C98" s="83"/>
      <c r="D98" s="84"/>
      <c r="E98" s="83"/>
      <c r="F98" s="83"/>
      <c r="G98" s="83"/>
      <c r="H98" s="83"/>
      <c r="I98" s="85"/>
      <c r="J98" s="83"/>
      <c r="K98" s="83"/>
      <c r="L98" s="83"/>
      <c r="M98" s="83"/>
      <c r="N98" s="83"/>
      <c r="O98" s="51">
        <f t="shared" si="106"/>
        <v>0</v>
      </c>
      <c r="P98" s="51">
        <f t="shared" si="107"/>
        <v>0</v>
      </c>
      <c r="Q98" s="126"/>
      <c r="R98" s="142"/>
      <c r="S98" s="133"/>
      <c r="T98" s="142"/>
      <c r="U98" s="142"/>
    </row>
    <row r="99" spans="1:21" s="47" customFormat="1" hidden="1">
      <c r="A99" s="42" t="s">
        <v>35</v>
      </c>
      <c r="B99" s="46"/>
      <c r="C99" s="83"/>
      <c r="D99" s="84"/>
      <c r="E99" s="83"/>
      <c r="F99" s="83"/>
      <c r="G99" s="83"/>
      <c r="H99" s="83"/>
      <c r="I99" s="85"/>
      <c r="J99" s="83"/>
      <c r="K99" s="83"/>
      <c r="L99" s="83"/>
      <c r="M99" s="83"/>
      <c r="N99" s="83"/>
      <c r="O99" s="51">
        <f t="shared" si="106"/>
        <v>0</v>
      </c>
      <c r="P99" s="51">
        <f t="shared" si="107"/>
        <v>0</v>
      </c>
      <c r="Q99" s="126"/>
      <c r="R99" s="142"/>
      <c r="S99" s="133"/>
      <c r="T99" s="142"/>
      <c r="U99" s="142"/>
    </row>
    <row r="100" spans="1:21" s="47" customFormat="1" hidden="1">
      <c r="A100" s="42" t="s">
        <v>34</v>
      </c>
      <c r="B100" s="46"/>
      <c r="C100" s="83"/>
      <c r="D100" s="84"/>
      <c r="E100" s="83"/>
      <c r="F100" s="83"/>
      <c r="G100" s="84"/>
      <c r="H100" s="83"/>
      <c r="I100" s="85"/>
      <c r="J100" s="83"/>
      <c r="K100" s="83"/>
      <c r="L100" s="86"/>
      <c r="M100" s="83"/>
      <c r="N100" s="83"/>
      <c r="O100" s="51">
        <f t="shared" si="106"/>
        <v>0</v>
      </c>
      <c r="P100" s="51">
        <f t="shared" si="107"/>
        <v>0</v>
      </c>
      <c r="Q100" s="126"/>
      <c r="R100" s="142"/>
      <c r="S100" s="133"/>
      <c r="T100" s="142"/>
      <c r="U100" s="142"/>
    </row>
    <row r="101" spans="1:21" s="11" customFormat="1" ht="63.75" hidden="1">
      <c r="A101" s="173" t="s">
        <v>37</v>
      </c>
      <c r="B101" s="24" t="s">
        <v>59</v>
      </c>
      <c r="C101" s="60"/>
      <c r="D101" s="65"/>
      <c r="E101" s="64"/>
      <c r="F101" s="64"/>
      <c r="G101" s="65"/>
      <c r="H101" s="64"/>
      <c r="I101" s="88"/>
      <c r="J101" s="64"/>
      <c r="K101" s="64"/>
      <c r="L101" s="65"/>
      <c r="M101" s="64"/>
      <c r="N101" s="64"/>
      <c r="O101" s="33">
        <f t="shared" si="96"/>
        <v>0</v>
      </c>
      <c r="P101" s="33">
        <f t="shared" si="97"/>
        <v>0</v>
      </c>
      <c r="Q101" s="118"/>
      <c r="R101" s="134"/>
      <c r="S101" s="133"/>
      <c r="T101" s="134"/>
      <c r="U101" s="134"/>
    </row>
    <row r="102" spans="1:21" s="11" customFormat="1" ht="38.25">
      <c r="A102" s="174"/>
      <c r="B102" s="24" t="s">
        <v>113</v>
      </c>
      <c r="C102" s="60"/>
      <c r="D102" s="61"/>
      <c r="E102" s="60"/>
      <c r="F102" s="60">
        <v>737.28599999999994</v>
      </c>
      <c r="G102" s="61"/>
      <c r="H102" s="60">
        <v>737</v>
      </c>
      <c r="I102" s="63"/>
      <c r="J102" s="60"/>
      <c r="K102" s="60"/>
      <c r="L102" s="63"/>
      <c r="M102" s="60"/>
      <c r="N102" s="60"/>
      <c r="O102" s="10">
        <f t="shared" si="96"/>
        <v>0</v>
      </c>
      <c r="P102" s="10">
        <f t="shared" si="97"/>
        <v>0</v>
      </c>
      <c r="Q102" s="117"/>
      <c r="R102" s="134"/>
      <c r="S102" s="133"/>
      <c r="T102" s="134"/>
      <c r="U102" s="134"/>
    </row>
    <row r="103" spans="1:21" s="11" customFormat="1" ht="38.25" hidden="1">
      <c r="A103" s="174"/>
      <c r="B103" s="24" t="s">
        <v>99</v>
      </c>
      <c r="C103" s="60"/>
      <c r="D103" s="87"/>
      <c r="E103" s="64"/>
      <c r="F103" s="64"/>
      <c r="G103" s="87"/>
      <c r="H103" s="64"/>
      <c r="I103" s="88"/>
      <c r="J103" s="60"/>
      <c r="K103" s="60"/>
      <c r="L103" s="63"/>
      <c r="M103" s="60"/>
      <c r="N103" s="60"/>
      <c r="O103" s="10">
        <f t="shared" si="96"/>
        <v>0</v>
      </c>
      <c r="P103" s="10">
        <f t="shared" si="97"/>
        <v>0</v>
      </c>
      <c r="Q103" s="117"/>
      <c r="R103" s="134"/>
      <c r="S103" s="133"/>
      <c r="T103" s="134"/>
      <c r="U103" s="134"/>
    </row>
    <row r="104" spans="1:21" s="11" customFormat="1" ht="54" customHeight="1">
      <c r="A104" s="174"/>
      <c r="B104" s="24" t="s">
        <v>89</v>
      </c>
      <c r="C104" s="60"/>
      <c r="D104" s="61"/>
      <c r="E104" s="60"/>
      <c r="F104" s="60">
        <v>768.29300000000001</v>
      </c>
      <c r="G104" s="61"/>
      <c r="H104" s="60">
        <v>768</v>
      </c>
      <c r="I104" s="62"/>
      <c r="J104" s="60"/>
      <c r="K104" s="60"/>
      <c r="L104" s="63"/>
      <c r="M104" s="60"/>
      <c r="N104" s="60"/>
      <c r="O104" s="10">
        <f t="shared" ref="O104" si="108">C104+J104-M104+D104-E104</f>
        <v>0</v>
      </c>
      <c r="P104" s="10">
        <f t="shared" si="97"/>
        <v>0</v>
      </c>
      <c r="Q104" s="117"/>
      <c r="R104" s="134"/>
      <c r="S104" s="133"/>
      <c r="T104" s="134"/>
      <c r="U104" s="134"/>
    </row>
    <row r="105" spans="1:21" s="11" customFormat="1" ht="25.5">
      <c r="A105" s="174"/>
      <c r="B105" s="24" t="s">
        <v>114</v>
      </c>
      <c r="C105" s="60"/>
      <c r="D105" s="61"/>
      <c r="E105" s="60"/>
      <c r="F105" s="60">
        <v>42082.16</v>
      </c>
      <c r="G105" s="61"/>
      <c r="H105" s="60">
        <v>42082</v>
      </c>
      <c r="I105" s="62"/>
      <c r="J105" s="60"/>
      <c r="K105" s="60"/>
      <c r="L105" s="63"/>
      <c r="M105" s="60"/>
      <c r="N105" s="60"/>
      <c r="O105" s="10"/>
      <c r="P105" s="10"/>
      <c r="Q105" s="117"/>
      <c r="R105" s="134"/>
      <c r="S105" s="133"/>
      <c r="T105" s="134"/>
      <c r="U105" s="134"/>
    </row>
    <row r="106" spans="1:21" s="11" customFormat="1" ht="25.5">
      <c r="A106" s="174"/>
      <c r="B106" s="24" t="s">
        <v>143</v>
      </c>
      <c r="C106" s="60"/>
      <c r="D106" s="61"/>
      <c r="E106" s="60"/>
      <c r="F106" s="60">
        <v>2998</v>
      </c>
      <c r="G106" s="61"/>
      <c r="H106" s="60">
        <v>2998</v>
      </c>
      <c r="I106" s="62"/>
      <c r="J106" s="60">
        <f>K106</f>
        <v>259.66699999999997</v>
      </c>
      <c r="K106" s="60">
        <v>259.66699999999997</v>
      </c>
      <c r="L106" s="63"/>
      <c r="M106" s="60">
        <v>259.66699999999997</v>
      </c>
      <c r="N106" s="60"/>
      <c r="O106" s="10"/>
      <c r="P106" s="10"/>
      <c r="Q106" s="117"/>
      <c r="R106" s="134"/>
      <c r="S106" s="133"/>
      <c r="T106" s="134"/>
      <c r="U106" s="134"/>
    </row>
    <row r="107" spans="1:21" s="11" customFormat="1" ht="32.25" customHeight="1">
      <c r="A107" s="174"/>
      <c r="B107" s="24" t="s">
        <v>100</v>
      </c>
      <c r="C107" s="60"/>
      <c r="D107" s="61"/>
      <c r="E107" s="60"/>
      <c r="F107" s="60">
        <v>2793</v>
      </c>
      <c r="G107" s="61"/>
      <c r="H107" s="60">
        <v>2793</v>
      </c>
      <c r="I107" s="61"/>
      <c r="J107" s="60">
        <f t="shared" ref="J107:J112" si="109">K107</f>
        <v>1265.239</v>
      </c>
      <c r="K107" s="60">
        <v>1265.239</v>
      </c>
      <c r="L107" s="61"/>
      <c r="M107" s="60">
        <v>1265.239</v>
      </c>
      <c r="N107" s="60"/>
      <c r="O107" s="10">
        <f t="shared" si="96"/>
        <v>0</v>
      </c>
      <c r="P107" s="10">
        <f t="shared" si="97"/>
        <v>0</v>
      </c>
      <c r="Q107" s="117"/>
      <c r="R107" s="134"/>
      <c r="S107" s="133"/>
      <c r="T107" s="134"/>
      <c r="U107" s="134"/>
    </row>
    <row r="108" spans="1:21" s="13" customFormat="1" ht="48.75" customHeight="1">
      <c r="A108" s="59" t="s">
        <v>31</v>
      </c>
      <c r="B108" s="24" t="s">
        <v>98</v>
      </c>
      <c r="C108" s="60"/>
      <c r="D108" s="61"/>
      <c r="E108" s="60"/>
      <c r="F108" s="60">
        <v>74755.875</v>
      </c>
      <c r="G108" s="61"/>
      <c r="H108" s="60">
        <v>74756</v>
      </c>
      <c r="I108" s="62"/>
      <c r="J108" s="60">
        <f t="shared" si="109"/>
        <v>37377.936999999998</v>
      </c>
      <c r="K108" s="60">
        <v>37377.936999999998</v>
      </c>
      <c r="L108" s="63"/>
      <c r="M108" s="60">
        <v>37377.936999999998</v>
      </c>
      <c r="N108" s="60"/>
      <c r="O108" s="10">
        <f t="shared" ref="O108" si="110">C108+J108-M108+D108-E108</f>
        <v>0</v>
      </c>
      <c r="P108" s="10">
        <f t="shared" ref="P108" si="111">O108</f>
        <v>0</v>
      </c>
      <c r="Q108" s="117"/>
      <c r="R108" s="143"/>
      <c r="S108" s="133"/>
      <c r="T108" s="143"/>
      <c r="U108" s="143"/>
    </row>
    <row r="109" spans="1:21" s="13" customFormat="1" ht="25.5" hidden="1">
      <c r="A109" s="59" t="s">
        <v>34</v>
      </c>
      <c r="B109" s="24" t="s">
        <v>60</v>
      </c>
      <c r="C109" s="60"/>
      <c r="D109" s="87"/>
      <c r="E109" s="64"/>
      <c r="F109" s="64"/>
      <c r="G109" s="87"/>
      <c r="H109" s="64"/>
      <c r="I109" s="88"/>
      <c r="J109" s="64">
        <f t="shared" si="109"/>
        <v>0</v>
      </c>
      <c r="K109" s="64"/>
      <c r="L109" s="65"/>
      <c r="M109" s="64"/>
      <c r="N109" s="64"/>
      <c r="O109" s="33">
        <f t="shared" ref="O109" si="112">C109+J109-M109+D109-E109</f>
        <v>0</v>
      </c>
      <c r="P109" s="33">
        <f t="shared" ref="P109" si="113">O109</f>
        <v>0</v>
      </c>
      <c r="Q109" s="118"/>
      <c r="R109" s="143"/>
      <c r="S109" s="133"/>
      <c r="T109" s="143"/>
      <c r="U109" s="143"/>
    </row>
    <row r="110" spans="1:21" s="13" customFormat="1" ht="120.75" hidden="1" customHeight="1">
      <c r="A110" s="36" t="s">
        <v>63</v>
      </c>
      <c r="B110" s="24" t="s">
        <v>61</v>
      </c>
      <c r="C110" s="60"/>
      <c r="D110" s="87"/>
      <c r="E110" s="64"/>
      <c r="F110" s="71"/>
      <c r="G110" s="87"/>
      <c r="H110" s="64"/>
      <c r="I110" s="88"/>
      <c r="J110" s="64">
        <f t="shared" si="109"/>
        <v>0</v>
      </c>
      <c r="K110" s="64"/>
      <c r="L110" s="65"/>
      <c r="M110" s="64"/>
      <c r="N110" s="64"/>
      <c r="O110" s="33">
        <f t="shared" ref="O110:O111" si="114">C110+J110-M110+D110-E110</f>
        <v>0</v>
      </c>
      <c r="P110" s="33">
        <f t="shared" ref="P110:P111" si="115">O110</f>
        <v>0</v>
      </c>
      <c r="Q110" s="118"/>
      <c r="R110" s="143"/>
      <c r="S110" s="133"/>
      <c r="T110" s="143"/>
      <c r="U110" s="143"/>
    </row>
    <row r="111" spans="1:21" s="18" customFormat="1" ht="51">
      <c r="A111" s="89" t="s">
        <v>39</v>
      </c>
      <c r="B111" s="24" t="s">
        <v>62</v>
      </c>
      <c r="C111" s="60"/>
      <c r="D111" s="61"/>
      <c r="E111" s="60"/>
      <c r="F111" s="60">
        <v>1613.6</v>
      </c>
      <c r="G111" s="61"/>
      <c r="H111" s="60">
        <v>1614</v>
      </c>
      <c r="I111" s="62"/>
      <c r="J111" s="60">
        <f t="shared" si="109"/>
        <v>1613.6</v>
      </c>
      <c r="K111" s="60">
        <v>1613.6</v>
      </c>
      <c r="L111" s="63"/>
      <c r="M111" s="60"/>
      <c r="N111" s="60"/>
      <c r="O111" s="10">
        <f t="shared" si="114"/>
        <v>1613.6</v>
      </c>
      <c r="P111" s="10">
        <f t="shared" si="115"/>
        <v>1613.6</v>
      </c>
      <c r="Q111" s="127"/>
      <c r="R111" s="144"/>
      <c r="S111" s="133"/>
      <c r="T111" s="144"/>
      <c r="U111" s="144"/>
    </row>
    <row r="112" spans="1:21" s="13" customFormat="1" ht="25.5" hidden="1">
      <c r="A112" s="89" t="s">
        <v>41</v>
      </c>
      <c r="B112" s="24" t="s">
        <v>102</v>
      </c>
      <c r="C112" s="60"/>
      <c r="D112" s="87"/>
      <c r="E112" s="64"/>
      <c r="F112" s="64"/>
      <c r="G112" s="64"/>
      <c r="H112" s="64"/>
      <c r="I112" s="64"/>
      <c r="J112" s="64">
        <f t="shared" si="109"/>
        <v>0</v>
      </c>
      <c r="K112" s="64"/>
      <c r="L112" s="64"/>
      <c r="M112" s="64"/>
      <c r="N112" s="64"/>
      <c r="O112" s="33">
        <f t="shared" ref="O112" si="116">C112+J112-M112+D112-E112</f>
        <v>0</v>
      </c>
      <c r="P112" s="33">
        <f t="shared" ref="P112" si="117">O112</f>
        <v>0</v>
      </c>
      <c r="Q112" s="118"/>
      <c r="R112" s="143"/>
      <c r="S112" s="133"/>
      <c r="T112" s="143"/>
      <c r="U112" s="143"/>
    </row>
    <row r="113" spans="1:21" s="13" customFormat="1" ht="38.25" hidden="1">
      <c r="A113" s="59" t="s">
        <v>79</v>
      </c>
      <c r="B113" s="24" t="s">
        <v>83</v>
      </c>
      <c r="C113" s="60">
        <v>0</v>
      </c>
      <c r="D113" s="87"/>
      <c r="E113" s="64"/>
      <c r="F113" s="64"/>
      <c r="G113" s="87"/>
      <c r="H113" s="64"/>
      <c r="I113" s="64"/>
      <c r="J113" s="64">
        <f t="shared" ref="J113:J114" si="118">K113+L113</f>
        <v>0</v>
      </c>
      <c r="K113" s="64"/>
      <c r="L113" s="65"/>
      <c r="M113" s="64"/>
      <c r="N113" s="64"/>
      <c r="O113" s="33">
        <f t="shared" ref="O113:O114" si="119">C113+J113-M113+D113-E113</f>
        <v>0</v>
      </c>
      <c r="P113" s="33">
        <f t="shared" ref="P113:P114" si="120">O113</f>
        <v>0</v>
      </c>
      <c r="Q113" s="118"/>
      <c r="R113" s="143"/>
      <c r="S113" s="133"/>
      <c r="T113" s="143"/>
      <c r="U113" s="143"/>
    </row>
    <row r="114" spans="1:21" s="13" customFormat="1" ht="25.5" hidden="1">
      <c r="A114" s="179" t="s">
        <v>36</v>
      </c>
      <c r="B114" s="24" t="s">
        <v>82</v>
      </c>
      <c r="C114" s="60">
        <v>0</v>
      </c>
      <c r="D114" s="87"/>
      <c r="E114" s="64"/>
      <c r="F114" s="64"/>
      <c r="G114" s="87"/>
      <c r="H114" s="64"/>
      <c r="I114" s="64"/>
      <c r="J114" s="64">
        <f t="shared" si="118"/>
        <v>0</v>
      </c>
      <c r="K114" s="64"/>
      <c r="L114" s="65"/>
      <c r="M114" s="64"/>
      <c r="N114" s="64"/>
      <c r="O114" s="33">
        <f t="shared" si="119"/>
        <v>0</v>
      </c>
      <c r="P114" s="33">
        <f t="shared" si="120"/>
        <v>0</v>
      </c>
      <c r="Q114" s="118"/>
      <c r="R114" s="143"/>
      <c r="S114" s="133"/>
      <c r="T114" s="143"/>
      <c r="U114" s="143"/>
    </row>
    <row r="115" spans="1:21" s="11" customFormat="1" ht="51" hidden="1">
      <c r="A115" s="180"/>
      <c r="B115" s="24" t="s">
        <v>64</v>
      </c>
      <c r="C115" s="60"/>
      <c r="D115" s="71"/>
      <c r="E115" s="64"/>
      <c r="F115" s="64"/>
      <c r="G115" s="71"/>
      <c r="H115" s="64"/>
      <c r="I115" s="64"/>
      <c r="J115" s="64">
        <f>L115+K115</f>
        <v>0</v>
      </c>
      <c r="K115" s="64"/>
      <c r="L115" s="64"/>
      <c r="M115" s="64"/>
      <c r="N115" s="64"/>
      <c r="O115" s="10">
        <f t="shared" si="96"/>
        <v>0</v>
      </c>
      <c r="P115" s="10">
        <f t="shared" si="97"/>
        <v>0</v>
      </c>
      <c r="Q115" s="117"/>
      <c r="R115" s="134"/>
      <c r="S115" s="133"/>
      <c r="T115" s="134"/>
      <c r="U115" s="134"/>
    </row>
    <row r="116" spans="1:21" ht="25.5">
      <c r="A116" s="19"/>
      <c r="B116" s="57" t="s">
        <v>5</v>
      </c>
      <c r="C116" s="58">
        <f t="shared" ref="C116:G116" si="121">C117+C120+C121+C122+C123+C124+C125+C126+C127+C130+C158</f>
        <v>25237.501</v>
      </c>
      <c r="D116" s="58">
        <f t="shared" si="121"/>
        <v>625.31200000000001</v>
      </c>
      <c r="E116" s="58">
        <f>E117+E120+E121+E122+E123+E124+E125+E126+E127+E130+E158</f>
        <v>25862.811999999998</v>
      </c>
      <c r="F116" s="58">
        <f t="shared" si="121"/>
        <v>5354954.5589999985</v>
      </c>
      <c r="G116" s="58">
        <f t="shared" si="121"/>
        <v>0</v>
      </c>
      <c r="H116" s="58">
        <f>H117+H120+H121+H122+H123+H124+H125+H126+H127+H130+H158</f>
        <v>5351844</v>
      </c>
      <c r="I116" s="58">
        <f t="shared" ref="I116:Q116" si="122">I117+I120+I121+I122+I123+I124+I125+I126+I127+I130+I158</f>
        <v>0</v>
      </c>
      <c r="J116" s="58">
        <f t="shared" si="122"/>
        <v>3041735.4030000004</v>
      </c>
      <c r="K116" s="58">
        <f t="shared" si="122"/>
        <v>3041735.4030000004</v>
      </c>
      <c r="L116" s="58">
        <f t="shared" si="122"/>
        <v>0</v>
      </c>
      <c r="M116" s="58">
        <f t="shared" si="122"/>
        <v>2751080.2990000006</v>
      </c>
      <c r="N116" s="58">
        <f t="shared" si="122"/>
        <v>0</v>
      </c>
      <c r="O116" s="8">
        <f t="shared" si="122"/>
        <v>290655.10500000004</v>
      </c>
      <c r="P116" s="8">
        <f t="shared" si="122"/>
        <v>290655.10500000004</v>
      </c>
      <c r="Q116" s="116">
        <f t="shared" si="122"/>
        <v>0</v>
      </c>
      <c r="S116" s="133"/>
    </row>
    <row r="117" spans="1:21" s="11" customFormat="1" ht="54" customHeight="1">
      <c r="A117" s="59" t="s">
        <v>37</v>
      </c>
      <c r="B117" s="12" t="s">
        <v>15</v>
      </c>
      <c r="C117" s="60">
        <f>C118+C119</f>
        <v>1591.463</v>
      </c>
      <c r="D117" s="60">
        <f t="shared" ref="D117:H117" si="123">D118+D119</f>
        <v>71.073999999999998</v>
      </c>
      <c r="E117" s="60">
        <f t="shared" si="123"/>
        <v>1662.5369999999998</v>
      </c>
      <c r="F117" s="60">
        <f t="shared" si="123"/>
        <v>302483</v>
      </c>
      <c r="G117" s="60"/>
      <c r="H117" s="60">
        <f t="shared" si="123"/>
        <v>302483</v>
      </c>
      <c r="I117" s="60"/>
      <c r="J117" s="60">
        <f t="shared" ref="J117:J120" si="124">K117+L117</f>
        <v>185715.70499999999</v>
      </c>
      <c r="K117" s="60">
        <f>K118+K119</f>
        <v>185715.70499999999</v>
      </c>
      <c r="L117" s="60"/>
      <c r="M117" s="60">
        <f>M118+M119</f>
        <v>180302.15699999998</v>
      </c>
      <c r="N117" s="60"/>
      <c r="O117" s="10">
        <f t="shared" ref="O117:O126" si="125">C117+J117-M117+D117-E117</f>
        <v>5413.5479999999989</v>
      </c>
      <c r="P117" s="10">
        <f t="shared" ref="P117:P126" si="126">O117</f>
        <v>5413.5479999999989</v>
      </c>
      <c r="Q117" s="117"/>
      <c r="R117" s="145"/>
      <c r="S117" s="133"/>
      <c r="T117" s="134"/>
      <c r="U117" s="134"/>
    </row>
    <row r="118" spans="1:21" s="11" customFormat="1">
      <c r="A118" s="59"/>
      <c r="B118" s="22" t="s">
        <v>2</v>
      </c>
      <c r="C118" s="60">
        <v>1291.3599999999999</v>
      </c>
      <c r="D118" s="69"/>
      <c r="E118" s="60">
        <v>1291.3599999999999</v>
      </c>
      <c r="F118" s="60">
        <v>85283</v>
      </c>
      <c r="G118" s="69"/>
      <c r="H118" s="60">
        <v>85283</v>
      </c>
      <c r="I118" s="70"/>
      <c r="J118" s="60">
        <f t="shared" si="124"/>
        <v>50864</v>
      </c>
      <c r="K118" s="60">
        <v>50864</v>
      </c>
      <c r="L118" s="60"/>
      <c r="M118" s="60">
        <v>45450.451999999997</v>
      </c>
      <c r="N118" s="60"/>
      <c r="O118" s="10">
        <f t="shared" si="125"/>
        <v>5413.5480000000034</v>
      </c>
      <c r="P118" s="10">
        <f t="shared" si="126"/>
        <v>5413.5480000000034</v>
      </c>
      <c r="Q118" s="117"/>
      <c r="R118" s="134"/>
      <c r="S118" s="151"/>
      <c r="T118" s="134"/>
      <c r="U118" s="134"/>
    </row>
    <row r="119" spans="1:21" s="11" customFormat="1">
      <c r="A119" s="59"/>
      <c r="B119" s="22" t="s">
        <v>3</v>
      </c>
      <c r="C119" s="60">
        <v>300.10300000000001</v>
      </c>
      <c r="D119" s="69">
        <v>71.073999999999998</v>
      </c>
      <c r="E119" s="60">
        <v>371.17700000000002</v>
      </c>
      <c r="F119" s="60">
        <v>217200</v>
      </c>
      <c r="G119" s="69"/>
      <c r="H119" s="60">
        <v>217200</v>
      </c>
      <c r="I119" s="70"/>
      <c r="J119" s="60">
        <f t="shared" si="124"/>
        <v>134851.70499999999</v>
      </c>
      <c r="K119" s="60">
        <v>134851.70499999999</v>
      </c>
      <c r="L119" s="60"/>
      <c r="M119" s="60">
        <v>134851.70499999999</v>
      </c>
      <c r="N119" s="60"/>
      <c r="O119" s="10">
        <f t="shared" si="125"/>
        <v>2.7853275241795927E-12</v>
      </c>
      <c r="P119" s="10">
        <f t="shared" si="126"/>
        <v>2.7853275241795927E-12</v>
      </c>
      <c r="Q119" s="117"/>
      <c r="R119" s="134"/>
      <c r="S119" s="151"/>
      <c r="T119" s="134"/>
      <c r="U119" s="134"/>
    </row>
    <row r="120" spans="1:21" s="11" customFormat="1" ht="51">
      <c r="A120" s="59" t="s">
        <v>40</v>
      </c>
      <c r="B120" s="24" t="s">
        <v>19</v>
      </c>
      <c r="C120" s="60">
        <v>226.93</v>
      </c>
      <c r="D120" s="69"/>
      <c r="E120" s="60">
        <v>226.93</v>
      </c>
      <c r="F120" s="90">
        <v>25952.29</v>
      </c>
      <c r="G120" s="69"/>
      <c r="H120" s="60">
        <v>25952</v>
      </c>
      <c r="I120" s="70"/>
      <c r="J120" s="60">
        <f t="shared" si="124"/>
        <v>12016.547</v>
      </c>
      <c r="K120" s="60">
        <v>12016.547</v>
      </c>
      <c r="L120" s="60"/>
      <c r="M120" s="60">
        <v>11934.699000000001</v>
      </c>
      <c r="N120" s="60"/>
      <c r="O120" s="10">
        <f t="shared" si="125"/>
        <v>81.848000000000241</v>
      </c>
      <c r="P120" s="10">
        <f t="shared" si="126"/>
        <v>81.848000000000241</v>
      </c>
      <c r="Q120" s="117"/>
      <c r="R120" s="145"/>
      <c r="S120" s="133"/>
      <c r="T120" s="134"/>
      <c r="U120" s="134"/>
    </row>
    <row r="121" spans="1:21" s="11" customFormat="1" ht="89.25" hidden="1" customHeight="1">
      <c r="A121" s="173" t="s">
        <v>32</v>
      </c>
      <c r="B121" s="40" t="s">
        <v>65</v>
      </c>
      <c r="C121" s="69">
        <f>C122+C124</f>
        <v>0</v>
      </c>
      <c r="D121" s="71"/>
      <c r="E121" s="64"/>
      <c r="F121" s="91"/>
      <c r="G121" s="71"/>
      <c r="H121" s="64"/>
      <c r="I121" s="72"/>
      <c r="J121" s="64">
        <f t="shared" ref="J121:J126" si="127">K121</f>
        <v>0</v>
      </c>
      <c r="K121" s="64"/>
      <c r="L121" s="64"/>
      <c r="M121" s="64"/>
      <c r="N121" s="64"/>
      <c r="O121" s="33">
        <f t="shared" si="125"/>
        <v>0</v>
      </c>
      <c r="P121" s="33">
        <f t="shared" si="126"/>
        <v>0</v>
      </c>
      <c r="Q121" s="118"/>
      <c r="R121" s="134"/>
      <c r="S121" s="133"/>
      <c r="T121" s="134"/>
      <c r="U121" s="134"/>
    </row>
    <row r="122" spans="1:21" s="11" customFormat="1" ht="59.25" customHeight="1">
      <c r="A122" s="175"/>
      <c r="B122" s="24" t="s">
        <v>28</v>
      </c>
      <c r="C122" s="60"/>
      <c r="D122" s="69"/>
      <c r="E122" s="60"/>
      <c r="F122" s="90"/>
      <c r="G122" s="69"/>
      <c r="H122" s="60">
        <v>1557</v>
      </c>
      <c r="I122" s="70"/>
      <c r="J122" s="60"/>
      <c r="K122" s="60"/>
      <c r="L122" s="60"/>
      <c r="M122" s="60"/>
      <c r="N122" s="60"/>
      <c r="O122" s="33">
        <f t="shared" si="125"/>
        <v>0</v>
      </c>
      <c r="P122" s="33">
        <f t="shared" si="126"/>
        <v>0</v>
      </c>
      <c r="Q122" s="118"/>
      <c r="R122" s="145"/>
      <c r="S122" s="133"/>
      <c r="T122" s="134"/>
      <c r="U122" s="134"/>
    </row>
    <row r="123" spans="1:21" s="11" customFormat="1" ht="93" hidden="1" customHeight="1">
      <c r="A123" s="175"/>
      <c r="B123" s="24" t="s">
        <v>126</v>
      </c>
      <c r="C123" s="60"/>
      <c r="D123" s="71"/>
      <c r="E123" s="64"/>
      <c r="F123" s="91"/>
      <c r="G123" s="71"/>
      <c r="H123" s="64"/>
      <c r="I123" s="72"/>
      <c r="J123" s="64">
        <f t="shared" si="127"/>
        <v>0</v>
      </c>
      <c r="K123" s="64"/>
      <c r="L123" s="64"/>
      <c r="M123" s="64"/>
      <c r="N123" s="64"/>
      <c r="O123" s="10">
        <f>C123+J123-M123+D123-E123</f>
        <v>0</v>
      </c>
      <c r="P123" s="10">
        <f t="shared" ref="P123" si="128">O123</f>
        <v>0</v>
      </c>
      <c r="Q123" s="117"/>
      <c r="R123" s="145"/>
      <c r="S123" s="133"/>
      <c r="T123" s="134"/>
      <c r="U123" s="134"/>
    </row>
    <row r="124" spans="1:21" s="11" customFormat="1" ht="70.5" customHeight="1">
      <c r="A124" s="175"/>
      <c r="B124" s="24" t="s">
        <v>127</v>
      </c>
      <c r="C124" s="60"/>
      <c r="D124" s="69"/>
      <c r="E124" s="60"/>
      <c r="F124" s="90">
        <v>3124.404</v>
      </c>
      <c r="G124" s="69"/>
      <c r="H124" s="60">
        <v>3115</v>
      </c>
      <c r="I124" s="70"/>
      <c r="J124" s="60">
        <f t="shared" si="127"/>
        <v>3124.404</v>
      </c>
      <c r="K124" s="60">
        <v>3124.404</v>
      </c>
      <c r="L124" s="60"/>
      <c r="M124" s="60">
        <v>3124.404</v>
      </c>
      <c r="N124" s="60"/>
      <c r="O124" s="10">
        <f>C124+J124-M124+D124-E124</f>
        <v>0</v>
      </c>
      <c r="P124" s="10">
        <f t="shared" si="126"/>
        <v>0</v>
      </c>
      <c r="Q124" s="117"/>
      <c r="R124" s="145"/>
      <c r="S124" s="133"/>
      <c r="T124" s="134"/>
      <c r="U124" s="134"/>
    </row>
    <row r="125" spans="1:21" s="11" customFormat="1" ht="29.25" hidden="1" customHeight="1">
      <c r="A125" s="150" t="s">
        <v>43</v>
      </c>
      <c r="B125" s="40" t="s">
        <v>103</v>
      </c>
      <c r="C125" s="60"/>
      <c r="D125" s="71"/>
      <c r="E125" s="64"/>
      <c r="F125" s="91"/>
      <c r="G125" s="71"/>
      <c r="H125" s="64"/>
      <c r="I125" s="72"/>
      <c r="J125" s="64">
        <f t="shared" si="127"/>
        <v>0</v>
      </c>
      <c r="K125" s="64"/>
      <c r="L125" s="64"/>
      <c r="M125" s="64"/>
      <c r="N125" s="64"/>
      <c r="O125" s="33">
        <f>C125+J125-M125+D125-E125</f>
        <v>0</v>
      </c>
      <c r="P125" s="33">
        <f t="shared" ref="P125" si="129">O125</f>
        <v>0</v>
      </c>
      <c r="Q125" s="118"/>
      <c r="R125" s="134"/>
      <c r="S125" s="133"/>
      <c r="T125" s="134"/>
      <c r="U125" s="134"/>
    </row>
    <row r="126" spans="1:21" s="11" customFormat="1" ht="51">
      <c r="A126" s="59" t="s">
        <v>41</v>
      </c>
      <c r="B126" s="24" t="s">
        <v>66</v>
      </c>
      <c r="C126" s="60"/>
      <c r="D126" s="69"/>
      <c r="E126" s="60"/>
      <c r="F126" s="90">
        <v>72.013999999999996</v>
      </c>
      <c r="G126" s="69"/>
      <c r="H126" s="60">
        <v>72</v>
      </c>
      <c r="I126" s="70"/>
      <c r="J126" s="60">
        <f t="shared" si="127"/>
        <v>68</v>
      </c>
      <c r="K126" s="60">
        <v>68</v>
      </c>
      <c r="L126" s="60"/>
      <c r="M126" s="60">
        <v>68</v>
      </c>
      <c r="N126" s="60"/>
      <c r="O126" s="10">
        <f t="shared" si="125"/>
        <v>0</v>
      </c>
      <c r="P126" s="10">
        <f t="shared" si="126"/>
        <v>0</v>
      </c>
      <c r="Q126" s="117"/>
      <c r="R126" s="145"/>
      <c r="S126" s="133"/>
      <c r="T126" s="134"/>
      <c r="U126" s="134"/>
    </row>
    <row r="127" spans="1:21" s="11" customFormat="1" ht="77.25" customHeight="1">
      <c r="A127" s="59" t="s">
        <v>32</v>
      </c>
      <c r="B127" s="24" t="s">
        <v>20</v>
      </c>
      <c r="C127" s="60"/>
      <c r="D127" s="61"/>
      <c r="E127" s="60"/>
      <c r="F127" s="90">
        <v>170010.35699999999</v>
      </c>
      <c r="G127" s="90"/>
      <c r="H127" s="90">
        <v>170010</v>
      </c>
      <c r="I127" s="92"/>
      <c r="J127" s="92">
        <f t="shared" ref="J127:M127" si="130">SUM(J128:J129)</f>
        <v>51224.353000000003</v>
      </c>
      <c r="K127" s="92">
        <f t="shared" si="130"/>
        <v>51224.353000000003</v>
      </c>
      <c r="L127" s="92"/>
      <c r="M127" s="92">
        <f t="shared" si="130"/>
        <v>51224.353000000003</v>
      </c>
      <c r="N127" s="92"/>
      <c r="O127" s="53">
        <f t="shared" ref="O127:Q127" si="131">SUM(O128:O129)</f>
        <v>0</v>
      </c>
      <c r="P127" s="53">
        <f t="shared" si="131"/>
        <v>0</v>
      </c>
      <c r="Q127" s="128">
        <f t="shared" si="131"/>
        <v>0</v>
      </c>
      <c r="R127" s="146"/>
      <c r="S127" s="133"/>
      <c r="T127" s="134"/>
      <c r="U127" s="134"/>
    </row>
    <row r="128" spans="1:21" s="11" customFormat="1">
      <c r="A128" s="59"/>
      <c r="B128" s="22" t="s">
        <v>2</v>
      </c>
      <c r="C128" s="60"/>
      <c r="D128" s="61"/>
      <c r="E128" s="60"/>
      <c r="F128" s="90">
        <v>159576.845</v>
      </c>
      <c r="G128" s="61"/>
      <c r="H128" s="92">
        <v>159577</v>
      </c>
      <c r="I128" s="63"/>
      <c r="J128" s="92">
        <f>K128</f>
        <v>40790.841</v>
      </c>
      <c r="K128" s="92">
        <v>40790.841</v>
      </c>
      <c r="L128" s="92"/>
      <c r="M128" s="92">
        <v>40790.841</v>
      </c>
      <c r="N128" s="92"/>
      <c r="O128" s="152">
        <f t="shared" ref="O128:O129" si="132">C128+J128-M128+D128-E128</f>
        <v>0</v>
      </c>
      <c r="P128" s="152">
        <f t="shared" ref="P128:P180" si="133">O128</f>
        <v>0</v>
      </c>
      <c r="Q128" s="153"/>
      <c r="R128" s="134"/>
      <c r="S128" s="151"/>
      <c r="T128" s="134"/>
      <c r="U128" s="134"/>
    </row>
    <row r="129" spans="1:21" s="11" customFormat="1">
      <c r="A129" s="59"/>
      <c r="B129" s="22" t="s">
        <v>3</v>
      </c>
      <c r="C129" s="60"/>
      <c r="D129" s="61"/>
      <c r="E129" s="60"/>
      <c r="F129" s="90">
        <v>10433.512000000001</v>
      </c>
      <c r="G129" s="61"/>
      <c r="H129" s="92">
        <v>10433</v>
      </c>
      <c r="I129" s="63"/>
      <c r="J129" s="60">
        <f>K129</f>
        <v>10433.512000000001</v>
      </c>
      <c r="K129" s="92">
        <v>10433.512000000001</v>
      </c>
      <c r="L129" s="63"/>
      <c r="M129" s="92">
        <v>10433.512000000001</v>
      </c>
      <c r="N129" s="60"/>
      <c r="O129" s="10">
        <f t="shared" si="132"/>
        <v>0</v>
      </c>
      <c r="P129" s="10">
        <f t="shared" si="133"/>
        <v>0</v>
      </c>
      <c r="Q129" s="117"/>
      <c r="R129" s="134"/>
      <c r="S129" s="151"/>
      <c r="T129" s="134"/>
      <c r="U129" s="134"/>
    </row>
    <row r="130" spans="1:21" s="14" customFormat="1" ht="33" customHeight="1">
      <c r="A130" s="59"/>
      <c r="B130" s="78" t="s">
        <v>6</v>
      </c>
      <c r="C130" s="79">
        <f>C131+C135+C139+C143+C144+C148+C153+C156+C157</f>
        <v>705.26400000000001</v>
      </c>
      <c r="D130" s="79">
        <f t="shared" ref="D130:Q130" si="134">D131+D135+D139+D143+D144+D148+D153+D156+D157</f>
        <v>10.317</v>
      </c>
      <c r="E130" s="79">
        <f t="shared" si="134"/>
        <v>715.58100000000002</v>
      </c>
      <c r="F130" s="79">
        <f>F131+F135+F139+F143+F144+F148+F153+F156+F157</f>
        <v>117317.38699999999</v>
      </c>
      <c r="G130" s="79">
        <f t="shared" si="134"/>
        <v>0</v>
      </c>
      <c r="H130" s="79">
        <f t="shared" si="134"/>
        <v>117318</v>
      </c>
      <c r="I130" s="79">
        <f t="shared" si="134"/>
        <v>0</v>
      </c>
      <c r="J130" s="79">
        <f t="shared" si="134"/>
        <v>59033.013999999996</v>
      </c>
      <c r="K130" s="79">
        <f t="shared" si="134"/>
        <v>59033.013999999996</v>
      </c>
      <c r="L130" s="79">
        <f t="shared" si="134"/>
        <v>0</v>
      </c>
      <c r="M130" s="79">
        <f t="shared" si="134"/>
        <v>39975.040999999997</v>
      </c>
      <c r="N130" s="79">
        <f t="shared" si="134"/>
        <v>0</v>
      </c>
      <c r="O130" s="31">
        <f t="shared" si="134"/>
        <v>19057.973000000002</v>
      </c>
      <c r="P130" s="31">
        <f t="shared" si="134"/>
        <v>19057.973000000002</v>
      </c>
      <c r="Q130" s="124">
        <f t="shared" si="134"/>
        <v>0</v>
      </c>
      <c r="R130" s="138"/>
      <c r="S130" s="133"/>
      <c r="T130" s="138"/>
      <c r="U130" s="138"/>
    </row>
    <row r="131" spans="1:21" s="11" customFormat="1" ht="25.5">
      <c r="A131" s="36"/>
      <c r="B131" s="93" t="s">
        <v>85</v>
      </c>
      <c r="C131" s="60">
        <v>41.655000000000001</v>
      </c>
      <c r="D131" s="69"/>
      <c r="E131" s="60">
        <v>41.655000000000001</v>
      </c>
      <c r="F131" s="90">
        <v>2241.7049999999999</v>
      </c>
      <c r="G131" s="69"/>
      <c r="H131" s="60">
        <v>2242</v>
      </c>
      <c r="I131" s="70"/>
      <c r="J131" s="60">
        <f t="shared" ref="J131:J134" si="135">K131+L131</f>
        <v>1116.0250000000001</v>
      </c>
      <c r="K131" s="60">
        <v>1116.0250000000001</v>
      </c>
      <c r="L131" s="60"/>
      <c r="M131" s="60">
        <v>661.99300000000005</v>
      </c>
      <c r="N131" s="60"/>
      <c r="O131" s="10">
        <f t="shared" ref="O131" si="136">C131+J131-M131+D131-E131</f>
        <v>454.03200000000004</v>
      </c>
      <c r="P131" s="10">
        <f t="shared" si="133"/>
        <v>454.03200000000004</v>
      </c>
      <c r="Q131" s="117"/>
      <c r="R131" s="145"/>
      <c r="S131" s="133"/>
      <c r="T131" s="134"/>
      <c r="U131" s="134"/>
    </row>
    <row r="132" spans="1:21" s="44" customFormat="1" hidden="1">
      <c r="A132" s="42" t="s">
        <v>42</v>
      </c>
      <c r="B132" s="94"/>
      <c r="C132" s="83">
        <v>34.204000000000001</v>
      </c>
      <c r="D132" s="102"/>
      <c r="E132" s="83"/>
      <c r="F132" s="103"/>
      <c r="G132" s="102"/>
      <c r="H132" s="81"/>
      <c r="I132" s="102"/>
      <c r="J132" s="83">
        <f t="shared" si="135"/>
        <v>0</v>
      </c>
      <c r="K132" s="103"/>
      <c r="L132" s="102"/>
      <c r="M132" s="83"/>
      <c r="N132" s="81"/>
      <c r="O132" s="51">
        <f>C132+J132-M132+D132-E132</f>
        <v>34.204000000000001</v>
      </c>
      <c r="P132" s="51">
        <f t="shared" ref="P132:P134" si="137">O132</f>
        <v>34.204000000000001</v>
      </c>
      <c r="Q132" s="129"/>
      <c r="R132" s="141"/>
      <c r="S132" s="133"/>
      <c r="T132" s="141"/>
      <c r="U132" s="141"/>
    </row>
    <row r="133" spans="1:21" s="44" customFormat="1" hidden="1">
      <c r="A133" s="42" t="s">
        <v>36</v>
      </c>
      <c r="B133" s="94"/>
      <c r="C133" s="83">
        <v>0.25</v>
      </c>
      <c r="D133" s="102"/>
      <c r="E133" s="83"/>
      <c r="F133" s="81"/>
      <c r="G133" s="102"/>
      <c r="H133" s="81"/>
      <c r="I133" s="102"/>
      <c r="J133" s="83">
        <f t="shared" si="135"/>
        <v>0</v>
      </c>
      <c r="K133" s="81"/>
      <c r="L133" s="102"/>
      <c r="M133" s="83"/>
      <c r="N133" s="81"/>
      <c r="O133" s="51">
        <f>C133+J133-M133+D133-E133</f>
        <v>0.25</v>
      </c>
      <c r="P133" s="51">
        <f t="shared" si="137"/>
        <v>0.25</v>
      </c>
      <c r="Q133" s="129"/>
      <c r="R133" s="141"/>
      <c r="S133" s="133"/>
      <c r="T133" s="141"/>
      <c r="U133" s="141"/>
    </row>
    <row r="134" spans="1:21" s="44" customFormat="1" hidden="1">
      <c r="A134" s="42" t="s">
        <v>41</v>
      </c>
      <c r="B134" s="94"/>
      <c r="C134" s="83">
        <v>7.2009999999999996</v>
      </c>
      <c r="D134" s="102"/>
      <c r="E134" s="83"/>
      <c r="F134" s="103"/>
      <c r="G134" s="102"/>
      <c r="H134" s="81"/>
      <c r="I134" s="102"/>
      <c r="J134" s="83">
        <f t="shared" si="135"/>
        <v>0</v>
      </c>
      <c r="K134" s="103"/>
      <c r="L134" s="102"/>
      <c r="M134" s="83"/>
      <c r="N134" s="81"/>
      <c r="O134" s="51">
        <f>C134+J134-M134+D134-E134</f>
        <v>7.2009999999999996</v>
      </c>
      <c r="P134" s="51">
        <f t="shared" si="137"/>
        <v>7.2009999999999996</v>
      </c>
      <c r="Q134" s="129"/>
      <c r="R134" s="141"/>
      <c r="S134" s="133"/>
      <c r="T134" s="141"/>
      <c r="U134" s="141"/>
    </row>
    <row r="135" spans="1:21" s="11" customFormat="1" ht="54.75" customHeight="1">
      <c r="A135" s="36"/>
      <c r="B135" s="37" t="s">
        <v>67</v>
      </c>
      <c r="C135" s="60">
        <v>72.581999999999994</v>
      </c>
      <c r="D135" s="69">
        <v>10.317</v>
      </c>
      <c r="E135" s="60">
        <v>82.899000000000001</v>
      </c>
      <c r="F135" s="90">
        <v>6025</v>
      </c>
      <c r="G135" s="69"/>
      <c r="H135" s="60">
        <v>6025</v>
      </c>
      <c r="I135" s="70"/>
      <c r="J135" s="60">
        <f t="shared" ref="J135:J138" si="138">K135+L135</f>
        <v>3012.348</v>
      </c>
      <c r="K135" s="60">
        <v>3012.348</v>
      </c>
      <c r="L135" s="60"/>
      <c r="M135" s="60">
        <v>2687.6509999999998</v>
      </c>
      <c r="N135" s="60"/>
      <c r="O135" s="10">
        <f>C135+J135-M135+D135-E135</f>
        <v>324.697</v>
      </c>
      <c r="P135" s="10">
        <f t="shared" si="133"/>
        <v>324.697</v>
      </c>
      <c r="Q135" s="117"/>
      <c r="R135" s="145"/>
      <c r="S135" s="133"/>
      <c r="T135" s="134"/>
      <c r="U135" s="134"/>
    </row>
    <row r="136" spans="1:21" s="44" customFormat="1" hidden="1">
      <c r="A136" s="42" t="s">
        <v>42</v>
      </c>
      <c r="B136" s="95"/>
      <c r="C136" s="81">
        <v>20.492000000000001</v>
      </c>
      <c r="D136" s="81"/>
      <c r="E136" s="81"/>
      <c r="F136" s="103"/>
      <c r="G136" s="102"/>
      <c r="H136" s="81"/>
      <c r="I136" s="102"/>
      <c r="J136" s="83">
        <f t="shared" si="138"/>
        <v>0</v>
      </c>
      <c r="K136" s="103"/>
      <c r="L136" s="102"/>
      <c r="M136" s="103"/>
      <c r="N136" s="81"/>
      <c r="O136" s="51">
        <f t="shared" ref="O136:O138" si="139">C136+J136-M136+D136-E136</f>
        <v>20.492000000000001</v>
      </c>
      <c r="P136" s="51">
        <f t="shared" si="133"/>
        <v>20.492000000000001</v>
      </c>
      <c r="Q136" s="129"/>
      <c r="R136" s="141"/>
      <c r="S136" s="133"/>
      <c r="T136" s="141"/>
      <c r="U136" s="141"/>
    </row>
    <row r="137" spans="1:21" s="44" customFormat="1" hidden="1">
      <c r="A137" s="42" t="s">
        <v>36</v>
      </c>
      <c r="B137" s="95"/>
      <c r="C137" s="81">
        <v>36</v>
      </c>
      <c r="D137" s="81"/>
      <c r="E137" s="81"/>
      <c r="F137" s="103"/>
      <c r="G137" s="102"/>
      <c r="H137" s="81"/>
      <c r="I137" s="102"/>
      <c r="J137" s="83">
        <f t="shared" si="138"/>
        <v>0</v>
      </c>
      <c r="K137" s="103"/>
      <c r="L137" s="102"/>
      <c r="M137" s="103"/>
      <c r="N137" s="81"/>
      <c r="O137" s="51">
        <f t="shared" si="139"/>
        <v>36</v>
      </c>
      <c r="P137" s="51">
        <f t="shared" si="133"/>
        <v>36</v>
      </c>
      <c r="Q137" s="129"/>
      <c r="R137" s="141"/>
      <c r="S137" s="133"/>
      <c r="T137" s="141"/>
      <c r="U137" s="141"/>
    </row>
    <row r="138" spans="1:21" s="44" customFormat="1" hidden="1">
      <c r="A138" s="42" t="s">
        <v>41</v>
      </c>
      <c r="B138" s="95"/>
      <c r="C138" s="81">
        <v>16.09</v>
      </c>
      <c r="D138" s="81"/>
      <c r="E138" s="81"/>
      <c r="F138" s="103"/>
      <c r="G138" s="102"/>
      <c r="H138" s="81"/>
      <c r="I138" s="102"/>
      <c r="J138" s="83">
        <f t="shared" si="138"/>
        <v>0</v>
      </c>
      <c r="K138" s="103"/>
      <c r="L138" s="102"/>
      <c r="M138" s="103"/>
      <c r="N138" s="81"/>
      <c r="O138" s="51">
        <f t="shared" si="139"/>
        <v>16.09</v>
      </c>
      <c r="P138" s="51">
        <f t="shared" si="133"/>
        <v>16.09</v>
      </c>
      <c r="Q138" s="129"/>
      <c r="R138" s="141"/>
      <c r="S138" s="133"/>
      <c r="T138" s="141"/>
      <c r="U138" s="141"/>
    </row>
    <row r="139" spans="1:21" s="11" customFormat="1" ht="38.25">
      <c r="A139" s="36"/>
      <c r="B139" s="24" t="s">
        <v>86</v>
      </c>
      <c r="C139" s="60">
        <v>46.103000000000002</v>
      </c>
      <c r="D139" s="69"/>
      <c r="E139" s="60">
        <v>46.103000000000002</v>
      </c>
      <c r="F139" s="90">
        <f>1356.728+43500</f>
        <v>44856.728000000003</v>
      </c>
      <c r="G139" s="69"/>
      <c r="H139" s="60">
        <f>1357+43500</f>
        <v>44857</v>
      </c>
      <c r="I139" s="70"/>
      <c r="J139" s="60">
        <f t="shared" ref="J139:J142" si="140">K139+L139</f>
        <v>22428.364000000001</v>
      </c>
      <c r="K139" s="60">
        <f>678.364+21750</f>
        <v>22428.364000000001</v>
      </c>
      <c r="L139" s="60"/>
      <c r="M139" s="60">
        <f>194.643+9614.405</f>
        <v>9809.0480000000007</v>
      </c>
      <c r="N139" s="60"/>
      <c r="O139" s="10">
        <f>C139+J139-M139+D139-E139</f>
        <v>12619.316000000001</v>
      </c>
      <c r="P139" s="10">
        <f t="shared" si="133"/>
        <v>12619.316000000001</v>
      </c>
      <c r="Q139" s="117"/>
      <c r="R139" s="145"/>
      <c r="S139" s="133"/>
      <c r="T139" s="134"/>
      <c r="U139" s="134"/>
    </row>
    <row r="140" spans="1:21" s="44" customFormat="1" hidden="1">
      <c r="A140" s="42" t="s">
        <v>42</v>
      </c>
      <c r="B140" s="80"/>
      <c r="C140" s="83">
        <v>11.356</v>
      </c>
      <c r="D140" s="102"/>
      <c r="E140" s="83"/>
      <c r="F140" s="103"/>
      <c r="G140" s="102"/>
      <c r="H140" s="81"/>
      <c r="I140" s="102"/>
      <c r="J140" s="83">
        <f t="shared" si="140"/>
        <v>0</v>
      </c>
      <c r="K140" s="103"/>
      <c r="L140" s="102"/>
      <c r="M140" s="81"/>
      <c r="N140" s="81"/>
      <c r="O140" s="51">
        <f>C140+J140-M140+D140-E140</f>
        <v>11.356</v>
      </c>
      <c r="P140" s="51">
        <f t="shared" ref="P140:P142" si="141">O140</f>
        <v>11.356</v>
      </c>
      <c r="Q140" s="129"/>
      <c r="R140" s="141"/>
      <c r="S140" s="133"/>
      <c r="T140" s="141"/>
      <c r="U140" s="141"/>
    </row>
    <row r="141" spans="1:21" s="44" customFormat="1" hidden="1">
      <c r="A141" s="42" t="s">
        <v>31</v>
      </c>
      <c r="B141" s="80"/>
      <c r="C141" s="83"/>
      <c r="D141" s="102"/>
      <c r="E141" s="83"/>
      <c r="F141" s="103"/>
      <c r="G141" s="102"/>
      <c r="H141" s="81"/>
      <c r="I141" s="102"/>
      <c r="J141" s="83">
        <f t="shared" si="140"/>
        <v>0</v>
      </c>
      <c r="K141" s="81"/>
      <c r="L141" s="102"/>
      <c r="M141" s="81"/>
      <c r="N141" s="81"/>
      <c r="O141" s="51">
        <f>C141+J141-M141+D141-E141</f>
        <v>0</v>
      </c>
      <c r="P141" s="51">
        <f t="shared" si="141"/>
        <v>0</v>
      </c>
      <c r="Q141" s="129"/>
      <c r="R141" s="141"/>
      <c r="S141" s="133"/>
      <c r="T141" s="141"/>
      <c r="U141" s="141"/>
    </row>
    <row r="142" spans="1:21" s="44" customFormat="1" hidden="1">
      <c r="A142" s="42" t="s">
        <v>41</v>
      </c>
      <c r="B142" s="80"/>
      <c r="C142" s="83">
        <v>34.747</v>
      </c>
      <c r="D142" s="102"/>
      <c r="E142" s="83"/>
      <c r="F142" s="103"/>
      <c r="G142" s="102"/>
      <c r="H142" s="81"/>
      <c r="I142" s="102"/>
      <c r="J142" s="83">
        <f t="shared" si="140"/>
        <v>0</v>
      </c>
      <c r="K142" s="104"/>
      <c r="L142" s="102"/>
      <c r="M142" s="104"/>
      <c r="N142" s="81"/>
      <c r="O142" s="51">
        <f t="shared" ref="O142:O150" si="142">C142+J142-M142+D142-E142</f>
        <v>34.747</v>
      </c>
      <c r="P142" s="51">
        <f t="shared" si="141"/>
        <v>34.747</v>
      </c>
      <c r="Q142" s="129"/>
      <c r="R142" s="141"/>
      <c r="S142" s="133"/>
      <c r="T142" s="141"/>
      <c r="U142" s="141"/>
    </row>
    <row r="143" spans="1:21" s="11" customFormat="1" ht="25.5">
      <c r="A143" s="59" t="s">
        <v>41</v>
      </c>
      <c r="B143" s="24" t="s">
        <v>68</v>
      </c>
      <c r="C143" s="60"/>
      <c r="D143" s="107"/>
      <c r="E143" s="60"/>
      <c r="F143" s="90">
        <v>14</v>
      </c>
      <c r="G143" s="107"/>
      <c r="H143" s="60">
        <v>14</v>
      </c>
      <c r="I143" s="96"/>
      <c r="J143" s="60"/>
      <c r="K143" s="60"/>
      <c r="L143" s="109"/>
      <c r="M143" s="60"/>
      <c r="N143" s="60"/>
      <c r="O143" s="10">
        <f t="shared" si="142"/>
        <v>0</v>
      </c>
      <c r="P143" s="10">
        <f t="shared" si="133"/>
        <v>0</v>
      </c>
      <c r="Q143" s="117"/>
      <c r="R143" s="145"/>
      <c r="S143" s="133"/>
      <c r="T143" s="134"/>
      <c r="U143" s="134"/>
    </row>
    <row r="144" spans="1:21" s="11" customFormat="1" ht="53.25" customHeight="1">
      <c r="A144" s="36"/>
      <c r="B144" s="24" t="s">
        <v>69</v>
      </c>
      <c r="C144" s="60">
        <v>252.51400000000001</v>
      </c>
      <c r="D144" s="69"/>
      <c r="E144" s="60">
        <v>252.51400000000001</v>
      </c>
      <c r="F144" s="90">
        <v>46870.678999999996</v>
      </c>
      <c r="G144" s="69"/>
      <c r="H144" s="60">
        <v>46871</v>
      </c>
      <c r="I144" s="70"/>
      <c r="J144" s="60">
        <f t="shared" ref="J144:J147" si="143">K144+L144</f>
        <v>23941.38</v>
      </c>
      <c r="K144" s="60">
        <v>23941.38</v>
      </c>
      <c r="L144" s="60"/>
      <c r="M144" s="60">
        <v>19163.313999999998</v>
      </c>
      <c r="N144" s="60"/>
      <c r="O144" s="10">
        <f t="shared" si="142"/>
        <v>4778.0660000000016</v>
      </c>
      <c r="P144" s="10">
        <f t="shared" si="133"/>
        <v>4778.0660000000016</v>
      </c>
      <c r="Q144" s="117"/>
      <c r="R144" s="145"/>
      <c r="S144" s="133"/>
      <c r="T144" s="134"/>
      <c r="U144" s="134"/>
    </row>
    <row r="145" spans="1:21" s="44" customFormat="1" hidden="1">
      <c r="A145" s="42" t="s">
        <v>42</v>
      </c>
      <c r="B145" s="80"/>
      <c r="C145" s="81">
        <v>102.09399999999999</v>
      </c>
      <c r="D145" s="102"/>
      <c r="E145" s="81"/>
      <c r="F145" s="103"/>
      <c r="G145" s="102"/>
      <c r="H145" s="81"/>
      <c r="I145" s="102"/>
      <c r="J145" s="83">
        <f t="shared" si="143"/>
        <v>0</v>
      </c>
      <c r="K145" s="103"/>
      <c r="L145" s="102"/>
      <c r="M145" s="81"/>
      <c r="N145" s="81"/>
      <c r="O145" s="51">
        <f t="shared" si="142"/>
        <v>102.09399999999999</v>
      </c>
      <c r="P145" s="51">
        <f>O145</f>
        <v>102.09399999999999</v>
      </c>
      <c r="Q145" s="129"/>
      <c r="R145" s="141"/>
      <c r="S145" s="133"/>
      <c r="T145" s="141"/>
      <c r="U145" s="141"/>
    </row>
    <row r="146" spans="1:21" s="44" customFormat="1" hidden="1">
      <c r="A146" s="42" t="s">
        <v>36</v>
      </c>
      <c r="B146" s="80"/>
      <c r="C146" s="81">
        <v>4.968</v>
      </c>
      <c r="D146" s="102"/>
      <c r="E146" s="81"/>
      <c r="F146" s="103"/>
      <c r="G146" s="102"/>
      <c r="H146" s="81"/>
      <c r="I146" s="102"/>
      <c r="J146" s="83">
        <f t="shared" si="143"/>
        <v>0</v>
      </c>
      <c r="K146" s="103"/>
      <c r="L146" s="102"/>
      <c r="M146" s="81"/>
      <c r="N146" s="81"/>
      <c r="O146" s="51">
        <f t="shared" si="142"/>
        <v>4.968</v>
      </c>
      <c r="P146" s="51">
        <f t="shared" ref="P146:P147" si="144">O146</f>
        <v>4.968</v>
      </c>
      <c r="Q146" s="129"/>
      <c r="R146" s="141"/>
      <c r="S146" s="133"/>
      <c r="T146" s="141"/>
      <c r="U146" s="141"/>
    </row>
    <row r="147" spans="1:21" s="44" customFormat="1" hidden="1">
      <c r="A147" s="42" t="s">
        <v>41</v>
      </c>
      <c r="B147" s="80"/>
      <c r="C147" s="81">
        <v>145.452</v>
      </c>
      <c r="D147" s="102"/>
      <c r="E147" s="81"/>
      <c r="F147" s="103"/>
      <c r="G147" s="102"/>
      <c r="H147" s="81"/>
      <c r="I147" s="102"/>
      <c r="J147" s="83">
        <f t="shared" si="143"/>
        <v>0</v>
      </c>
      <c r="K147" s="103"/>
      <c r="L147" s="102"/>
      <c r="M147" s="81"/>
      <c r="N147" s="81"/>
      <c r="O147" s="51">
        <f t="shared" si="142"/>
        <v>145.452</v>
      </c>
      <c r="P147" s="51">
        <f t="shared" si="144"/>
        <v>145.452</v>
      </c>
      <c r="Q147" s="129"/>
      <c r="R147" s="141"/>
      <c r="S147" s="133"/>
      <c r="T147" s="141"/>
      <c r="U147" s="141"/>
    </row>
    <row r="148" spans="1:21" s="11" customFormat="1" ht="38.25">
      <c r="A148" s="36"/>
      <c r="B148" s="38" t="s">
        <v>16</v>
      </c>
      <c r="C148" s="60">
        <v>246.93299999999999</v>
      </c>
      <c r="D148" s="69"/>
      <c r="E148" s="60">
        <v>246.93299999999999</v>
      </c>
      <c r="F148" s="90">
        <v>7222.2870000000003</v>
      </c>
      <c r="G148" s="69"/>
      <c r="H148" s="60">
        <v>7222</v>
      </c>
      <c r="I148" s="70"/>
      <c r="J148" s="60">
        <f t="shared" ref="J148:J152" si="145">K148+L148</f>
        <v>3611.1439999999998</v>
      </c>
      <c r="K148" s="60">
        <v>3611.1439999999998</v>
      </c>
      <c r="L148" s="60"/>
      <c r="M148" s="60">
        <v>3158.8510000000001</v>
      </c>
      <c r="N148" s="60"/>
      <c r="O148" s="10">
        <f t="shared" si="142"/>
        <v>452.29299999999967</v>
      </c>
      <c r="P148" s="10">
        <f t="shared" si="133"/>
        <v>452.29299999999967</v>
      </c>
      <c r="Q148" s="117"/>
      <c r="R148" s="145"/>
      <c r="S148" s="133"/>
      <c r="T148" s="134"/>
      <c r="U148" s="134"/>
    </row>
    <row r="149" spans="1:21" s="44" customFormat="1" hidden="1">
      <c r="A149" s="42" t="s">
        <v>42</v>
      </c>
      <c r="B149" s="80"/>
      <c r="C149" s="81">
        <v>25.837</v>
      </c>
      <c r="D149" s="102"/>
      <c r="E149" s="81"/>
      <c r="F149" s="103"/>
      <c r="G149" s="102"/>
      <c r="H149" s="81"/>
      <c r="I149" s="102"/>
      <c r="J149" s="83">
        <f t="shared" si="145"/>
        <v>0</v>
      </c>
      <c r="K149" s="103"/>
      <c r="L149" s="102"/>
      <c r="M149" s="83"/>
      <c r="N149" s="81"/>
      <c r="O149" s="51">
        <f t="shared" si="142"/>
        <v>25.837</v>
      </c>
      <c r="P149" s="51">
        <f t="shared" ref="P149:P152" si="146">O149</f>
        <v>25.837</v>
      </c>
      <c r="Q149" s="129"/>
      <c r="R149" s="141"/>
      <c r="S149" s="133"/>
      <c r="T149" s="141"/>
      <c r="U149" s="141"/>
    </row>
    <row r="150" spans="1:21" s="44" customFormat="1" hidden="1">
      <c r="A150" s="42" t="s">
        <v>34</v>
      </c>
      <c r="B150" s="80"/>
      <c r="C150" s="81">
        <v>139.19999999999999</v>
      </c>
      <c r="D150" s="102"/>
      <c r="E150" s="81"/>
      <c r="F150" s="103"/>
      <c r="G150" s="102"/>
      <c r="H150" s="81"/>
      <c r="I150" s="102"/>
      <c r="J150" s="83">
        <f t="shared" si="145"/>
        <v>0</v>
      </c>
      <c r="K150" s="103"/>
      <c r="L150" s="102"/>
      <c r="M150" s="83"/>
      <c r="N150" s="81"/>
      <c r="O150" s="51">
        <f t="shared" si="142"/>
        <v>139.19999999999999</v>
      </c>
      <c r="P150" s="51">
        <f t="shared" si="146"/>
        <v>139.19999999999999</v>
      </c>
      <c r="Q150" s="129"/>
      <c r="R150" s="141"/>
      <c r="S150" s="133"/>
      <c r="T150" s="141"/>
      <c r="U150" s="141"/>
    </row>
    <row r="151" spans="1:21" s="44" customFormat="1" hidden="1">
      <c r="A151" s="42" t="s">
        <v>36</v>
      </c>
      <c r="B151" s="80"/>
      <c r="C151" s="81">
        <v>20.030999999999999</v>
      </c>
      <c r="D151" s="102"/>
      <c r="E151" s="81"/>
      <c r="F151" s="103"/>
      <c r="G151" s="102"/>
      <c r="H151" s="81"/>
      <c r="I151" s="102"/>
      <c r="J151" s="83">
        <f t="shared" si="145"/>
        <v>0</v>
      </c>
      <c r="K151" s="103"/>
      <c r="L151" s="102"/>
      <c r="M151" s="83"/>
      <c r="N151" s="81"/>
      <c r="O151" s="51">
        <f>C151+J151-M151+D151-E151</f>
        <v>20.030999999999999</v>
      </c>
      <c r="P151" s="51">
        <f t="shared" si="146"/>
        <v>20.030999999999999</v>
      </c>
      <c r="Q151" s="129"/>
      <c r="R151" s="141"/>
      <c r="S151" s="133"/>
      <c r="T151" s="141"/>
      <c r="U151" s="141"/>
    </row>
    <row r="152" spans="1:21" s="44" customFormat="1" hidden="1">
      <c r="A152" s="42" t="s">
        <v>41</v>
      </c>
      <c r="B152" s="80"/>
      <c r="C152" s="81">
        <v>61.865000000000002</v>
      </c>
      <c r="D152" s="102"/>
      <c r="E152" s="81"/>
      <c r="F152" s="103"/>
      <c r="G152" s="102"/>
      <c r="H152" s="81"/>
      <c r="I152" s="102"/>
      <c r="J152" s="83">
        <f t="shared" si="145"/>
        <v>0</v>
      </c>
      <c r="K152" s="103"/>
      <c r="L152" s="102"/>
      <c r="M152" s="83"/>
      <c r="N152" s="81"/>
      <c r="O152" s="51">
        <f>C152+J152-M152+D152-E152</f>
        <v>61.865000000000002</v>
      </c>
      <c r="P152" s="51">
        <f t="shared" si="146"/>
        <v>61.865000000000002</v>
      </c>
      <c r="Q152" s="129"/>
      <c r="R152" s="141"/>
      <c r="S152" s="133"/>
      <c r="T152" s="141"/>
      <c r="U152" s="141"/>
    </row>
    <row r="153" spans="1:21" s="11" customFormat="1" ht="38.25">
      <c r="A153" s="36"/>
      <c r="B153" s="24" t="s">
        <v>17</v>
      </c>
      <c r="C153" s="60">
        <v>7.468</v>
      </c>
      <c r="D153" s="107"/>
      <c r="E153" s="60">
        <v>7.468</v>
      </c>
      <c r="F153" s="90">
        <v>969.63599999999997</v>
      </c>
      <c r="G153" s="107"/>
      <c r="H153" s="60">
        <v>970</v>
      </c>
      <c r="I153" s="96"/>
      <c r="J153" s="60">
        <f t="shared" ref="J153:J155" si="147">K153+L153</f>
        <v>484.81799999999998</v>
      </c>
      <c r="K153" s="60">
        <v>484.81799999999998</v>
      </c>
      <c r="L153" s="109"/>
      <c r="M153" s="60">
        <v>457.37099999999998</v>
      </c>
      <c r="N153" s="60"/>
      <c r="O153" s="10">
        <f>C153+J153-M153+D153-E153</f>
        <v>27.44700000000002</v>
      </c>
      <c r="P153" s="10">
        <f t="shared" si="133"/>
        <v>27.44700000000002</v>
      </c>
      <c r="Q153" s="117"/>
      <c r="R153" s="145"/>
      <c r="S153" s="133"/>
      <c r="T153" s="134"/>
      <c r="U153" s="134"/>
    </row>
    <row r="154" spans="1:21" s="44" customFormat="1" hidden="1">
      <c r="A154" s="42" t="s">
        <v>42</v>
      </c>
      <c r="B154" s="80"/>
      <c r="C154" s="83">
        <v>7.1459999999999999</v>
      </c>
      <c r="D154" s="105"/>
      <c r="E154" s="83"/>
      <c r="F154" s="103"/>
      <c r="G154" s="105"/>
      <c r="H154" s="81"/>
      <c r="I154" s="105"/>
      <c r="J154" s="83">
        <f t="shared" si="147"/>
        <v>0</v>
      </c>
      <c r="K154" s="103"/>
      <c r="L154" s="105"/>
      <c r="M154" s="104"/>
      <c r="N154" s="81"/>
      <c r="O154" s="52">
        <v>237.53</v>
      </c>
      <c r="P154" s="52">
        <v>237.53</v>
      </c>
      <c r="Q154" s="129"/>
      <c r="R154" s="141"/>
      <c r="S154" s="133"/>
      <c r="T154" s="141"/>
      <c r="U154" s="141"/>
    </row>
    <row r="155" spans="1:21" s="44" customFormat="1" hidden="1">
      <c r="A155" s="42" t="s">
        <v>41</v>
      </c>
      <c r="B155" s="80"/>
      <c r="C155" s="83">
        <v>0.32200000000000001</v>
      </c>
      <c r="D155" s="105"/>
      <c r="E155" s="83"/>
      <c r="F155" s="103"/>
      <c r="G155" s="105"/>
      <c r="H155" s="81"/>
      <c r="I155" s="105"/>
      <c r="J155" s="83">
        <f t="shared" si="147"/>
        <v>0</v>
      </c>
      <c r="K155" s="103"/>
      <c r="L155" s="105"/>
      <c r="M155" s="104"/>
      <c r="N155" s="81"/>
      <c r="O155" s="52">
        <v>5.52</v>
      </c>
      <c r="P155" s="52">
        <v>5.52</v>
      </c>
      <c r="Q155" s="129"/>
      <c r="R155" s="141"/>
      <c r="S155" s="133"/>
      <c r="T155" s="141"/>
      <c r="U155" s="141"/>
    </row>
    <row r="156" spans="1:21" s="11" customFormat="1" ht="51">
      <c r="A156" s="36" t="s">
        <v>40</v>
      </c>
      <c r="B156" s="24" t="s">
        <v>76</v>
      </c>
      <c r="C156" s="60">
        <v>30.760999999999999</v>
      </c>
      <c r="D156" s="69"/>
      <c r="E156" s="60">
        <v>30.760999999999999</v>
      </c>
      <c r="F156" s="60">
        <v>2142.3519999999999</v>
      </c>
      <c r="G156" s="60"/>
      <c r="H156" s="60">
        <v>2142</v>
      </c>
      <c r="I156" s="60"/>
      <c r="J156" s="60">
        <f t="shared" ref="J156" si="148">K156+L156</f>
        <v>951.43499999999995</v>
      </c>
      <c r="K156" s="60">
        <v>951.43499999999995</v>
      </c>
      <c r="L156" s="60"/>
      <c r="M156" s="60">
        <v>951.43499999999995</v>
      </c>
      <c r="N156" s="60"/>
      <c r="O156" s="10">
        <f>C156+J156-M156+D156-E156</f>
        <v>-3.1974423109204508E-14</v>
      </c>
      <c r="P156" s="10">
        <f t="shared" ref="P156" si="149">O156</f>
        <v>-3.1974423109204508E-14</v>
      </c>
      <c r="Q156" s="117"/>
      <c r="R156" s="145"/>
      <c r="S156" s="133"/>
      <c r="T156" s="134"/>
      <c r="U156" s="134"/>
    </row>
    <row r="157" spans="1:21" s="11" customFormat="1" ht="89.25">
      <c r="A157" s="36" t="s">
        <v>42</v>
      </c>
      <c r="B157" s="24" t="s">
        <v>18</v>
      </c>
      <c r="C157" s="60">
        <v>7.2480000000000002</v>
      </c>
      <c r="D157" s="69"/>
      <c r="E157" s="60">
        <v>7.2480000000000002</v>
      </c>
      <c r="F157" s="60">
        <v>6975</v>
      </c>
      <c r="G157" s="60"/>
      <c r="H157" s="60">
        <v>6975</v>
      </c>
      <c r="I157" s="60"/>
      <c r="J157" s="60">
        <f t="shared" ref="J157" si="150">K157+L157</f>
        <v>3487.5</v>
      </c>
      <c r="K157" s="60">
        <v>3487.5</v>
      </c>
      <c r="L157" s="60"/>
      <c r="M157" s="60">
        <v>3085.3780000000002</v>
      </c>
      <c r="N157" s="60"/>
      <c r="O157" s="10">
        <f>C157+J157-M157+D157-E157</f>
        <v>402.1219999999999</v>
      </c>
      <c r="P157" s="10">
        <f t="shared" si="133"/>
        <v>402.1219999999999</v>
      </c>
      <c r="Q157" s="117"/>
      <c r="R157" s="145"/>
      <c r="S157" s="133"/>
      <c r="T157" s="134"/>
      <c r="U157" s="134"/>
    </row>
    <row r="158" spans="1:21" s="14" customFormat="1" ht="30.75" customHeight="1">
      <c r="A158" s="36"/>
      <c r="B158" s="78" t="s">
        <v>7</v>
      </c>
      <c r="C158" s="79">
        <f>SUM(C159:C172)+C176</f>
        <v>22713.844000000001</v>
      </c>
      <c r="D158" s="79">
        <f t="shared" ref="D158:Q158" si="151">SUM(D159:D172)+D175+D176</f>
        <v>543.92100000000005</v>
      </c>
      <c r="E158" s="79">
        <f>SUM(E159:E172)+E175+E176</f>
        <v>23257.763999999999</v>
      </c>
      <c r="F158" s="79">
        <f t="shared" si="151"/>
        <v>4735995.1069999989</v>
      </c>
      <c r="G158" s="79">
        <f t="shared" si="151"/>
        <v>0</v>
      </c>
      <c r="H158" s="79">
        <f t="shared" si="151"/>
        <v>4731337</v>
      </c>
      <c r="I158" s="79">
        <f t="shared" si="151"/>
        <v>0</v>
      </c>
      <c r="J158" s="79">
        <f t="shared" si="151"/>
        <v>2730553.3800000004</v>
      </c>
      <c r="K158" s="79">
        <f t="shared" si="151"/>
        <v>2730553.3800000004</v>
      </c>
      <c r="L158" s="79">
        <f t="shared" si="151"/>
        <v>0</v>
      </c>
      <c r="M158" s="79">
        <f t="shared" si="151"/>
        <v>2464451.6450000005</v>
      </c>
      <c r="N158" s="79">
        <f t="shared" si="151"/>
        <v>0</v>
      </c>
      <c r="O158" s="31">
        <f t="shared" si="151"/>
        <v>266101.73600000003</v>
      </c>
      <c r="P158" s="31">
        <f t="shared" si="151"/>
        <v>266101.73600000003</v>
      </c>
      <c r="Q158" s="124">
        <f t="shared" si="151"/>
        <v>0</v>
      </c>
      <c r="R158" s="147"/>
      <c r="S158" s="133"/>
      <c r="T158" s="138"/>
      <c r="U158" s="138"/>
    </row>
    <row r="159" spans="1:21" s="11" customFormat="1" ht="38.25">
      <c r="A159" s="59" t="s">
        <v>37</v>
      </c>
      <c r="B159" s="24" t="s">
        <v>70</v>
      </c>
      <c r="C159" s="69"/>
      <c r="D159" s="107"/>
      <c r="E159" s="60"/>
      <c r="F159" s="90">
        <v>2742073</v>
      </c>
      <c r="G159" s="107"/>
      <c r="H159" s="90">
        <v>2742073</v>
      </c>
      <c r="I159" s="96"/>
      <c r="J159" s="60">
        <f t="shared" ref="J159:J174" si="152">K159+L159</f>
        <v>1726633</v>
      </c>
      <c r="K159" s="60">
        <v>1726633</v>
      </c>
      <c r="L159" s="60"/>
      <c r="M159" s="60">
        <v>1527038.622</v>
      </c>
      <c r="N159" s="60"/>
      <c r="O159" s="10">
        <f t="shared" ref="O159:O176" si="153">C159+J159-M159+D159-E159</f>
        <v>199594.37800000003</v>
      </c>
      <c r="P159" s="10">
        <f t="shared" si="133"/>
        <v>199594.37800000003</v>
      </c>
      <c r="Q159" s="117"/>
      <c r="R159" s="145"/>
      <c r="S159" s="133"/>
      <c r="T159" s="134"/>
      <c r="U159" s="134"/>
    </row>
    <row r="160" spans="1:21" s="11" customFormat="1" ht="38.25">
      <c r="A160" s="59" t="s">
        <v>37</v>
      </c>
      <c r="B160" s="24" t="s">
        <v>23</v>
      </c>
      <c r="C160" s="60"/>
      <c r="D160" s="69"/>
      <c r="E160" s="60"/>
      <c r="F160" s="90">
        <v>1572558</v>
      </c>
      <c r="G160" s="69"/>
      <c r="H160" s="90">
        <v>1572558</v>
      </c>
      <c r="I160" s="70"/>
      <c r="J160" s="60">
        <f t="shared" si="152"/>
        <v>769504</v>
      </c>
      <c r="K160" s="92">
        <v>769504</v>
      </c>
      <c r="L160" s="60"/>
      <c r="M160" s="92">
        <v>768622.152</v>
      </c>
      <c r="N160" s="60"/>
      <c r="O160" s="10">
        <f t="shared" si="153"/>
        <v>881.84799999999814</v>
      </c>
      <c r="P160" s="10">
        <f t="shared" si="133"/>
        <v>881.84799999999814</v>
      </c>
      <c r="Q160" s="117"/>
      <c r="R160" s="145"/>
      <c r="S160" s="133"/>
      <c r="T160" s="134"/>
      <c r="U160" s="134"/>
    </row>
    <row r="161" spans="1:21" s="11" customFormat="1" ht="25.5">
      <c r="A161" s="59" t="s">
        <v>37</v>
      </c>
      <c r="B161" s="24" t="s">
        <v>71</v>
      </c>
      <c r="C161" s="69"/>
      <c r="D161" s="69">
        <v>378.36</v>
      </c>
      <c r="E161" s="60">
        <v>378.36</v>
      </c>
      <c r="F161" s="90">
        <v>82509</v>
      </c>
      <c r="G161" s="69"/>
      <c r="H161" s="90">
        <v>82509</v>
      </c>
      <c r="I161" s="70"/>
      <c r="J161" s="60">
        <f t="shared" si="152"/>
        <v>47852</v>
      </c>
      <c r="K161" s="60">
        <v>47852</v>
      </c>
      <c r="L161" s="60"/>
      <c r="M161" s="60">
        <v>44462.6</v>
      </c>
      <c r="N161" s="60"/>
      <c r="O161" s="10">
        <f t="shared" si="153"/>
        <v>3389.4000000000015</v>
      </c>
      <c r="P161" s="10">
        <f t="shared" si="133"/>
        <v>3389.4000000000015</v>
      </c>
      <c r="Q161" s="117"/>
      <c r="R161" s="145"/>
      <c r="S161" s="133"/>
      <c r="T161" s="134"/>
      <c r="U161" s="134"/>
    </row>
    <row r="162" spans="1:21" s="11" customFormat="1" ht="63.75">
      <c r="A162" s="59" t="s">
        <v>37</v>
      </c>
      <c r="B162" s="24" t="s">
        <v>21</v>
      </c>
      <c r="C162" s="60">
        <v>1845.4159999999999</v>
      </c>
      <c r="D162" s="60">
        <v>3.8479999999999999</v>
      </c>
      <c r="E162" s="60">
        <v>1849.2639999999999</v>
      </c>
      <c r="F162" s="90">
        <v>22400</v>
      </c>
      <c r="G162" s="107"/>
      <c r="H162" s="90">
        <v>22400</v>
      </c>
      <c r="I162" s="96"/>
      <c r="J162" s="60">
        <f t="shared" si="152"/>
        <v>15150</v>
      </c>
      <c r="K162" s="60">
        <v>15150</v>
      </c>
      <c r="L162" s="109"/>
      <c r="M162" s="60">
        <v>12445.076999999999</v>
      </c>
      <c r="N162" s="60"/>
      <c r="O162" s="10">
        <f t="shared" si="153"/>
        <v>2704.9230000000016</v>
      </c>
      <c r="P162" s="10">
        <f t="shared" si="133"/>
        <v>2704.9230000000016</v>
      </c>
      <c r="Q162" s="117"/>
      <c r="R162" s="145"/>
      <c r="S162" s="133"/>
      <c r="T162" s="134"/>
      <c r="U162" s="134"/>
    </row>
    <row r="163" spans="1:21" s="11" customFormat="1" ht="76.5">
      <c r="A163" s="59" t="s">
        <v>37</v>
      </c>
      <c r="B163" s="24" t="s">
        <v>72</v>
      </c>
      <c r="C163" s="69">
        <v>18.888999999999999</v>
      </c>
      <c r="D163" s="107"/>
      <c r="E163" s="69">
        <v>18.888999999999999</v>
      </c>
      <c r="F163" s="90"/>
      <c r="G163" s="107"/>
      <c r="H163" s="90"/>
      <c r="I163" s="96"/>
      <c r="J163" s="60">
        <f t="shared" si="152"/>
        <v>0</v>
      </c>
      <c r="K163" s="90"/>
      <c r="L163" s="109"/>
      <c r="M163" s="60"/>
      <c r="N163" s="60"/>
      <c r="O163" s="10">
        <f t="shared" si="153"/>
        <v>0</v>
      </c>
      <c r="P163" s="10">
        <f t="shared" si="133"/>
        <v>0</v>
      </c>
      <c r="Q163" s="117"/>
      <c r="R163" s="145"/>
      <c r="S163" s="133"/>
      <c r="T163" s="134"/>
      <c r="U163" s="134"/>
    </row>
    <row r="164" spans="1:21" s="11" customFormat="1" ht="95.25" customHeight="1">
      <c r="A164" s="59" t="s">
        <v>37</v>
      </c>
      <c r="B164" s="155" t="s">
        <v>97</v>
      </c>
      <c r="C164" s="69">
        <v>10173.958000000001</v>
      </c>
      <c r="D164" s="107">
        <v>21.853999999999999</v>
      </c>
      <c r="E164" s="69">
        <v>10195.812</v>
      </c>
      <c r="F164" s="90">
        <v>239360</v>
      </c>
      <c r="G164" s="107"/>
      <c r="H164" s="90">
        <v>239360</v>
      </c>
      <c r="I164" s="96"/>
      <c r="J164" s="60">
        <f t="shared" si="152"/>
        <v>116480</v>
      </c>
      <c r="K164" s="60">
        <v>116480</v>
      </c>
      <c r="L164" s="109"/>
      <c r="M164" s="60">
        <v>105999.54700000001</v>
      </c>
      <c r="N164" s="60"/>
      <c r="O164" s="10">
        <f t="shared" si="153"/>
        <v>10480.452999999992</v>
      </c>
      <c r="P164" s="10">
        <f t="shared" si="133"/>
        <v>10480.452999999992</v>
      </c>
      <c r="Q164" s="117"/>
      <c r="R164" s="145"/>
      <c r="S164" s="133"/>
      <c r="T164" s="134"/>
      <c r="U164" s="134"/>
    </row>
    <row r="165" spans="1:21" s="11" customFormat="1" ht="63.75">
      <c r="A165" s="59" t="s">
        <v>37</v>
      </c>
      <c r="B165" s="24" t="s">
        <v>123</v>
      </c>
      <c r="C165" s="60">
        <v>9739.5859999999993</v>
      </c>
      <c r="D165" s="107">
        <v>139.85900000000001</v>
      </c>
      <c r="E165" s="60">
        <v>9879.4439999999995</v>
      </c>
      <c r="F165" s="90"/>
      <c r="G165" s="107"/>
      <c r="H165" s="90"/>
      <c r="I165" s="96"/>
      <c r="J165" s="60"/>
      <c r="K165" s="60"/>
      <c r="L165" s="109"/>
      <c r="M165" s="60"/>
      <c r="N165" s="60"/>
      <c r="O165" s="10">
        <f t="shared" si="153"/>
        <v>1.0000000002037268E-3</v>
      </c>
      <c r="P165" s="10">
        <f t="shared" si="133"/>
        <v>1.0000000002037268E-3</v>
      </c>
      <c r="Q165" s="117"/>
      <c r="R165" s="145"/>
      <c r="S165" s="133"/>
      <c r="T165" s="134"/>
      <c r="U165" s="134"/>
    </row>
    <row r="166" spans="1:21" s="11" customFormat="1" ht="63.75">
      <c r="A166" s="59" t="s">
        <v>37</v>
      </c>
      <c r="B166" s="24" t="s">
        <v>22</v>
      </c>
      <c r="C166" s="60">
        <v>58.741999999999997</v>
      </c>
      <c r="D166" s="69"/>
      <c r="E166" s="60">
        <v>58.741999999999997</v>
      </c>
      <c r="F166" s="69">
        <v>634.98099999999999</v>
      </c>
      <c r="G166" s="69"/>
      <c r="H166" s="60">
        <v>635</v>
      </c>
      <c r="I166" s="70"/>
      <c r="J166" s="60">
        <f t="shared" si="152"/>
        <v>634.98099999999999</v>
      </c>
      <c r="K166" s="69">
        <v>634.98099999999999</v>
      </c>
      <c r="L166" s="60"/>
      <c r="M166" s="60">
        <v>287.79399999999998</v>
      </c>
      <c r="N166" s="60"/>
      <c r="O166" s="10">
        <f t="shared" si="153"/>
        <v>347.18699999999995</v>
      </c>
      <c r="P166" s="10">
        <f t="shared" si="133"/>
        <v>347.18699999999995</v>
      </c>
      <c r="Q166" s="117"/>
      <c r="R166" s="145"/>
      <c r="S166" s="133"/>
      <c r="T166" s="134"/>
      <c r="U166" s="134"/>
    </row>
    <row r="167" spans="1:21" s="11" customFormat="1" ht="51">
      <c r="A167" s="59" t="s">
        <v>37</v>
      </c>
      <c r="B167" s="24" t="s">
        <v>118</v>
      </c>
      <c r="C167" s="60">
        <v>846.23900000000003</v>
      </c>
      <c r="D167" s="69"/>
      <c r="E167" s="60">
        <v>846.23900000000003</v>
      </c>
      <c r="F167" s="60">
        <v>7370</v>
      </c>
      <c r="G167" s="69"/>
      <c r="H167" s="60">
        <v>7370</v>
      </c>
      <c r="I167" s="70"/>
      <c r="J167" s="60">
        <f t="shared" si="152"/>
        <v>4376</v>
      </c>
      <c r="K167" s="60">
        <v>4376</v>
      </c>
      <c r="L167" s="60"/>
      <c r="M167" s="60">
        <v>3405.4520000000002</v>
      </c>
      <c r="N167" s="60"/>
      <c r="O167" s="10">
        <f t="shared" si="153"/>
        <v>970.54799999999932</v>
      </c>
      <c r="P167" s="10">
        <f t="shared" si="133"/>
        <v>970.54799999999932</v>
      </c>
      <c r="Q167" s="117"/>
      <c r="R167" s="145"/>
      <c r="S167" s="133"/>
      <c r="T167" s="134"/>
      <c r="U167" s="134"/>
    </row>
    <row r="168" spans="1:21" s="11" customFormat="1" ht="51">
      <c r="A168" s="59" t="s">
        <v>37</v>
      </c>
      <c r="B168" s="24" t="s">
        <v>74</v>
      </c>
      <c r="C168" s="60">
        <v>31.010999999999999</v>
      </c>
      <c r="D168" s="69"/>
      <c r="E168" s="60">
        <v>31.010999999999999</v>
      </c>
      <c r="F168" s="60">
        <v>12250</v>
      </c>
      <c r="G168" s="69"/>
      <c r="H168" s="60">
        <v>12250</v>
      </c>
      <c r="I168" s="70"/>
      <c r="J168" s="60">
        <f t="shared" si="152"/>
        <v>70</v>
      </c>
      <c r="K168" s="60">
        <v>70</v>
      </c>
      <c r="L168" s="60"/>
      <c r="M168" s="60">
        <v>54.957000000000001</v>
      </c>
      <c r="N168" s="60"/>
      <c r="O168" s="10">
        <f t="shared" si="153"/>
        <v>15.042999999999996</v>
      </c>
      <c r="P168" s="10">
        <f t="shared" si="133"/>
        <v>15.042999999999996</v>
      </c>
      <c r="Q168" s="117"/>
      <c r="R168" s="145"/>
      <c r="S168" s="133"/>
      <c r="T168" s="134"/>
      <c r="U168" s="134"/>
    </row>
    <row r="169" spans="1:21" s="11" customFormat="1" ht="63.75">
      <c r="A169" s="59" t="s">
        <v>37</v>
      </c>
      <c r="B169" s="24" t="s">
        <v>73</v>
      </c>
      <c r="C169" s="60"/>
      <c r="D169" s="69"/>
      <c r="E169" s="60"/>
      <c r="F169" s="60">
        <v>45605.146000000001</v>
      </c>
      <c r="G169" s="69"/>
      <c r="H169" s="60">
        <v>45605</v>
      </c>
      <c r="I169" s="70"/>
      <c r="J169" s="60">
        <f>K169+L169</f>
        <v>45605.146000000001</v>
      </c>
      <c r="K169" s="60">
        <v>45605.146000000001</v>
      </c>
      <c r="L169" s="60"/>
      <c r="M169" s="60"/>
      <c r="N169" s="60"/>
      <c r="O169" s="10">
        <f t="shared" si="153"/>
        <v>45605.146000000001</v>
      </c>
      <c r="P169" s="10">
        <f t="shared" ref="P169:P171" si="154">O169</f>
        <v>45605.146000000001</v>
      </c>
      <c r="Q169" s="117"/>
      <c r="R169" s="145"/>
      <c r="S169" s="133"/>
      <c r="T169" s="134"/>
      <c r="U169" s="134"/>
    </row>
    <row r="170" spans="1:21" s="11" customFormat="1" ht="105.75" hidden="1" customHeight="1">
      <c r="A170" s="59" t="s">
        <v>37</v>
      </c>
      <c r="B170" s="24" t="s">
        <v>107</v>
      </c>
      <c r="C170" s="60"/>
      <c r="D170" s="71"/>
      <c r="E170" s="64"/>
      <c r="F170" s="64"/>
      <c r="G170" s="71"/>
      <c r="H170" s="64"/>
      <c r="I170" s="72"/>
      <c r="J170" s="64">
        <f t="shared" si="152"/>
        <v>0</v>
      </c>
      <c r="K170" s="64"/>
      <c r="L170" s="64"/>
      <c r="M170" s="64"/>
      <c r="N170" s="64"/>
      <c r="O170" s="10">
        <f>C170+J170-M170+D170-E170</f>
        <v>0</v>
      </c>
      <c r="P170" s="10">
        <f t="shared" si="154"/>
        <v>0</v>
      </c>
      <c r="Q170" s="117"/>
      <c r="R170" s="145"/>
      <c r="S170" s="133"/>
      <c r="T170" s="134"/>
      <c r="U170" s="134"/>
    </row>
    <row r="171" spans="1:21" s="11" customFormat="1" ht="63.75" hidden="1">
      <c r="A171" s="76" t="s">
        <v>37</v>
      </c>
      <c r="B171" s="40" t="s">
        <v>78</v>
      </c>
      <c r="C171" s="60"/>
      <c r="D171" s="71"/>
      <c r="E171" s="64"/>
      <c r="F171" s="64"/>
      <c r="G171" s="71"/>
      <c r="H171" s="64"/>
      <c r="I171" s="72"/>
      <c r="J171" s="64">
        <f t="shared" si="152"/>
        <v>0</v>
      </c>
      <c r="K171" s="64"/>
      <c r="L171" s="64"/>
      <c r="M171" s="64"/>
      <c r="N171" s="64"/>
      <c r="O171" s="33">
        <f t="shared" si="153"/>
        <v>0</v>
      </c>
      <c r="P171" s="33">
        <f t="shared" si="154"/>
        <v>0</v>
      </c>
      <c r="Q171" s="118"/>
      <c r="R171" s="134"/>
      <c r="S171" s="133"/>
      <c r="T171" s="134"/>
      <c r="U171" s="134"/>
    </row>
    <row r="172" spans="1:21" s="11" customFormat="1" ht="38.25">
      <c r="A172" s="36"/>
      <c r="B172" s="24" t="s">
        <v>88</v>
      </c>
      <c r="C172" s="60">
        <v>3.0000000000000001E-3</v>
      </c>
      <c r="D172" s="69"/>
      <c r="E172" s="60">
        <v>3.0000000000000001E-3</v>
      </c>
      <c r="F172" s="92">
        <v>4248.2529999999997</v>
      </c>
      <c r="G172" s="69"/>
      <c r="H172" s="60">
        <v>4248</v>
      </c>
      <c r="I172" s="70"/>
      <c r="J172" s="60">
        <f t="shared" si="152"/>
        <v>4248.2529999999997</v>
      </c>
      <c r="K172" s="92">
        <v>4248.2529999999997</v>
      </c>
      <c r="L172" s="60"/>
      <c r="M172" s="60">
        <v>2135.444</v>
      </c>
      <c r="N172" s="60"/>
      <c r="O172" s="10">
        <f t="shared" si="153"/>
        <v>2112.8089999999993</v>
      </c>
      <c r="P172" s="10">
        <f t="shared" ref="P172:P175" si="155">O172</f>
        <v>2112.8089999999993</v>
      </c>
      <c r="Q172" s="117"/>
      <c r="R172" s="145"/>
      <c r="S172" s="133"/>
      <c r="T172" s="134"/>
      <c r="U172" s="134"/>
    </row>
    <row r="173" spans="1:21" s="44" customFormat="1" hidden="1">
      <c r="A173" s="42" t="s">
        <v>42</v>
      </c>
      <c r="B173" s="80"/>
      <c r="C173" s="81"/>
      <c r="D173" s="102"/>
      <c r="E173" s="81"/>
      <c r="F173" s="103"/>
      <c r="G173" s="102"/>
      <c r="H173" s="81"/>
      <c r="I173" s="102"/>
      <c r="J173" s="83">
        <f t="shared" si="152"/>
        <v>0</v>
      </c>
      <c r="K173" s="103"/>
      <c r="L173" s="102"/>
      <c r="M173" s="103"/>
      <c r="N173" s="81"/>
      <c r="O173" s="33">
        <f t="shared" si="153"/>
        <v>0</v>
      </c>
      <c r="P173" s="33">
        <f t="shared" si="155"/>
        <v>0</v>
      </c>
      <c r="Q173" s="129"/>
      <c r="R173" s="148"/>
      <c r="S173" s="133"/>
      <c r="T173" s="141"/>
      <c r="U173" s="141"/>
    </row>
    <row r="174" spans="1:21" s="44" customFormat="1" hidden="1">
      <c r="A174" s="42" t="s">
        <v>34</v>
      </c>
      <c r="B174" s="80"/>
      <c r="C174" s="81"/>
      <c r="D174" s="102"/>
      <c r="E174" s="81"/>
      <c r="F174" s="103"/>
      <c r="G174" s="102"/>
      <c r="H174" s="81"/>
      <c r="I174" s="102"/>
      <c r="J174" s="83">
        <f t="shared" si="152"/>
        <v>0</v>
      </c>
      <c r="K174" s="103"/>
      <c r="L174" s="102"/>
      <c r="M174" s="103"/>
      <c r="N174" s="81"/>
      <c r="O174" s="33">
        <f t="shared" si="153"/>
        <v>0</v>
      </c>
      <c r="P174" s="33">
        <f t="shared" si="155"/>
        <v>0</v>
      </c>
      <c r="Q174" s="129"/>
      <c r="R174" s="148"/>
      <c r="S174" s="133"/>
      <c r="T174" s="141"/>
      <c r="U174" s="141"/>
    </row>
    <row r="175" spans="1:21" s="48" customFormat="1" ht="51">
      <c r="A175" s="173" t="s">
        <v>32</v>
      </c>
      <c r="B175" s="24" t="s">
        <v>145</v>
      </c>
      <c r="C175" s="108"/>
      <c r="D175" s="69"/>
      <c r="E175" s="60"/>
      <c r="F175" s="90">
        <v>2328.9090000000001</v>
      </c>
      <c r="G175" s="69"/>
      <c r="H175" s="60">
        <v>2329</v>
      </c>
      <c r="I175" s="70"/>
      <c r="J175" s="60"/>
      <c r="K175" s="60"/>
      <c r="L175" s="60"/>
      <c r="M175" s="60"/>
      <c r="N175" s="60"/>
      <c r="O175" s="10">
        <f t="shared" ref="O175" si="156">C175+J175-M175+D175-E175</f>
        <v>0</v>
      </c>
      <c r="P175" s="10">
        <f t="shared" si="155"/>
        <v>0</v>
      </c>
      <c r="Q175" s="117"/>
      <c r="R175" s="145"/>
      <c r="S175" s="133"/>
      <c r="T175" s="149"/>
      <c r="U175" s="149"/>
    </row>
    <row r="176" spans="1:21" s="11" customFormat="1" ht="38.25">
      <c r="A176" s="174"/>
      <c r="B176" s="24" t="s">
        <v>75</v>
      </c>
      <c r="C176" s="60"/>
      <c r="D176" s="69"/>
      <c r="E176" s="60"/>
      <c r="F176" s="90">
        <v>4657.8180000000002</v>
      </c>
      <c r="G176" s="69"/>
      <c r="H176" s="60"/>
      <c r="I176" s="70"/>
      <c r="J176" s="60"/>
      <c r="K176" s="60"/>
      <c r="L176" s="60"/>
      <c r="M176" s="60"/>
      <c r="N176" s="60"/>
      <c r="O176" s="33">
        <f t="shared" si="153"/>
        <v>0</v>
      </c>
      <c r="P176" s="33">
        <f t="shared" si="133"/>
        <v>0</v>
      </c>
      <c r="Q176" s="118"/>
      <c r="R176" s="145"/>
      <c r="S176" s="133"/>
      <c r="T176" s="134"/>
      <c r="U176" s="134"/>
    </row>
    <row r="177" spans="1:21" ht="26.25" customHeight="1">
      <c r="A177" s="56"/>
      <c r="B177" s="97" t="s">
        <v>24</v>
      </c>
      <c r="C177" s="58">
        <f t="shared" ref="C177:G177" si="157">SUM(C178:C187)+C190+C191+C192+C193</f>
        <v>16834.810000000001</v>
      </c>
      <c r="D177" s="58">
        <f t="shared" si="157"/>
        <v>9470.7220000000016</v>
      </c>
      <c r="E177" s="58">
        <f t="shared" si="157"/>
        <v>26305.532000000003</v>
      </c>
      <c r="F177" s="58">
        <f t="shared" si="157"/>
        <v>190244.038</v>
      </c>
      <c r="G177" s="58">
        <f t="shared" si="157"/>
        <v>0</v>
      </c>
      <c r="H177" s="58">
        <f>SUM(H178:H187)+H190+H191+H192+H193</f>
        <v>190244</v>
      </c>
      <c r="I177" s="58">
        <f t="shared" ref="I177:Q177" si="158">SUM(I178:I187)+I190+I191+I192+I193</f>
        <v>0</v>
      </c>
      <c r="J177" s="58">
        <f t="shared" si="158"/>
        <v>159089.71400000001</v>
      </c>
      <c r="K177" s="58">
        <f t="shared" si="158"/>
        <v>159089.71400000001</v>
      </c>
      <c r="L177" s="58">
        <f t="shared" si="158"/>
        <v>0</v>
      </c>
      <c r="M177" s="58">
        <f t="shared" si="158"/>
        <v>84842.155999999988</v>
      </c>
      <c r="N177" s="58">
        <f t="shared" si="158"/>
        <v>0</v>
      </c>
      <c r="O177" s="8">
        <f t="shared" si="158"/>
        <v>74247.558000000005</v>
      </c>
      <c r="P177" s="8">
        <f t="shared" si="158"/>
        <v>74247.558000000005</v>
      </c>
      <c r="Q177" s="116">
        <f t="shared" si="158"/>
        <v>0</v>
      </c>
      <c r="S177" s="133"/>
    </row>
    <row r="178" spans="1:21" s="13" customFormat="1" ht="25.5" hidden="1">
      <c r="A178" s="59" t="s">
        <v>43</v>
      </c>
      <c r="B178" s="24" t="s">
        <v>119</v>
      </c>
      <c r="C178" s="60">
        <v>0</v>
      </c>
      <c r="D178" s="87"/>
      <c r="E178" s="64"/>
      <c r="F178" s="64"/>
      <c r="G178" s="87"/>
      <c r="H178" s="64"/>
      <c r="I178" s="64"/>
      <c r="J178" s="64">
        <f t="shared" ref="J178" si="159">K178+L178</f>
        <v>0</v>
      </c>
      <c r="K178" s="64"/>
      <c r="L178" s="65"/>
      <c r="M178" s="64"/>
      <c r="N178" s="64"/>
      <c r="O178" s="10">
        <f t="shared" ref="O178:O186" si="160">C178+J178-M178+D178-E178</f>
        <v>0</v>
      </c>
      <c r="P178" s="10">
        <f t="shared" ref="P178" si="161">O178</f>
        <v>0</v>
      </c>
      <c r="Q178" s="117"/>
      <c r="R178" s="143"/>
      <c r="S178" s="133"/>
      <c r="T178" s="143"/>
      <c r="U178" s="143"/>
    </row>
    <row r="179" spans="1:21" s="13" customFormat="1" ht="38.25" hidden="1">
      <c r="A179" s="59" t="s">
        <v>31</v>
      </c>
      <c r="B179" s="24" t="s">
        <v>131</v>
      </c>
      <c r="C179" s="60">
        <v>0</v>
      </c>
      <c r="D179" s="87"/>
      <c r="E179" s="64"/>
      <c r="F179" s="64"/>
      <c r="G179" s="87"/>
      <c r="H179" s="64"/>
      <c r="I179" s="64"/>
      <c r="J179" s="64">
        <f t="shared" ref="J179" si="162">K179+L179</f>
        <v>0</v>
      </c>
      <c r="K179" s="64"/>
      <c r="L179" s="65"/>
      <c r="M179" s="64"/>
      <c r="N179" s="64"/>
      <c r="O179" s="10">
        <f t="shared" ref="O179" si="163">C179+J179-M179+D179-E179</f>
        <v>0</v>
      </c>
      <c r="P179" s="10">
        <f t="shared" ref="P179" si="164">O179</f>
        <v>0</v>
      </c>
      <c r="Q179" s="117"/>
      <c r="R179" s="143"/>
      <c r="S179" s="133"/>
      <c r="T179" s="143"/>
      <c r="U179" s="143"/>
    </row>
    <row r="180" spans="1:21" s="11" customFormat="1" ht="38.25">
      <c r="A180" s="59" t="s">
        <v>79</v>
      </c>
      <c r="B180" s="36" t="s">
        <v>46</v>
      </c>
      <c r="C180" s="60">
        <v>132.00299999999999</v>
      </c>
      <c r="D180" s="60"/>
      <c r="E180" s="60">
        <v>132.00299999999999</v>
      </c>
      <c r="F180" s="63">
        <v>32677</v>
      </c>
      <c r="G180" s="63"/>
      <c r="H180" s="63">
        <v>32677</v>
      </c>
      <c r="I180" s="62"/>
      <c r="J180" s="60">
        <f t="shared" ref="J180" si="165">K180+L180</f>
        <v>32677</v>
      </c>
      <c r="K180" s="63">
        <v>32677</v>
      </c>
      <c r="L180" s="60"/>
      <c r="M180" s="63">
        <v>15577.566999999999</v>
      </c>
      <c r="N180" s="60"/>
      <c r="O180" s="10">
        <f t="shared" si="160"/>
        <v>17099.432999999997</v>
      </c>
      <c r="P180" s="10">
        <f t="shared" si="133"/>
        <v>17099.432999999997</v>
      </c>
      <c r="Q180" s="117"/>
      <c r="R180" s="145"/>
      <c r="S180" s="133"/>
      <c r="T180" s="134"/>
      <c r="U180" s="134"/>
    </row>
    <row r="181" spans="1:21" s="11" customFormat="1" ht="61.5" hidden="1" customHeight="1">
      <c r="A181" s="173" t="s">
        <v>32</v>
      </c>
      <c r="B181" s="36" t="s">
        <v>104</v>
      </c>
      <c r="C181" s="60">
        <v>0</v>
      </c>
      <c r="D181" s="64"/>
      <c r="E181" s="64"/>
      <c r="F181" s="65"/>
      <c r="G181" s="98"/>
      <c r="H181" s="65"/>
      <c r="I181" s="99"/>
      <c r="J181" s="65">
        <f t="shared" ref="J181:J185" si="166">K181</f>
        <v>0</v>
      </c>
      <c r="K181" s="65"/>
      <c r="L181" s="64"/>
      <c r="M181" s="65"/>
      <c r="N181" s="64"/>
      <c r="O181" s="10">
        <f t="shared" si="160"/>
        <v>0</v>
      </c>
      <c r="P181" s="10">
        <f t="shared" ref="P181:P193" si="167">O181</f>
        <v>0</v>
      </c>
      <c r="Q181" s="117"/>
      <c r="R181" s="145"/>
      <c r="S181" s="133"/>
      <c r="T181" s="134"/>
      <c r="U181" s="134"/>
    </row>
    <row r="182" spans="1:21" s="11" customFormat="1" ht="102">
      <c r="A182" s="173"/>
      <c r="B182" s="36" t="s">
        <v>128</v>
      </c>
      <c r="C182" s="60"/>
      <c r="D182" s="60"/>
      <c r="E182" s="60"/>
      <c r="F182" s="63">
        <v>19834.542000000001</v>
      </c>
      <c r="G182" s="55"/>
      <c r="H182" s="63">
        <v>19835</v>
      </c>
      <c r="I182" s="100"/>
      <c r="J182" s="63">
        <f t="shared" si="166"/>
        <v>19834.542000000001</v>
      </c>
      <c r="K182" s="63">
        <v>19834.542000000001</v>
      </c>
      <c r="L182" s="60"/>
      <c r="M182" s="63">
        <v>1682.008</v>
      </c>
      <c r="N182" s="60"/>
      <c r="O182" s="10">
        <f t="shared" ref="O182" si="168">C182+J182-M182+D182-E182</f>
        <v>18152.534</v>
      </c>
      <c r="P182" s="10">
        <f t="shared" ref="P182" si="169">O182</f>
        <v>18152.534</v>
      </c>
      <c r="Q182" s="117"/>
      <c r="R182" s="145"/>
      <c r="S182" s="133"/>
      <c r="T182" s="134"/>
      <c r="U182" s="134"/>
    </row>
    <row r="183" spans="1:21" s="11" customFormat="1" ht="25.5">
      <c r="A183" s="175"/>
      <c r="B183" s="12" t="s">
        <v>144</v>
      </c>
      <c r="C183" s="60"/>
      <c r="D183" s="60"/>
      <c r="E183" s="60"/>
      <c r="F183" s="63">
        <v>90878.172000000006</v>
      </c>
      <c r="G183" s="55"/>
      <c r="H183" s="63">
        <v>90878</v>
      </c>
      <c r="I183" s="100"/>
      <c r="J183" s="63">
        <f t="shared" si="166"/>
        <v>90878.172000000006</v>
      </c>
      <c r="K183" s="63">
        <v>90878.172000000006</v>
      </c>
      <c r="L183" s="60"/>
      <c r="M183" s="63">
        <v>53777.19</v>
      </c>
      <c r="N183" s="60"/>
      <c r="O183" s="10">
        <f t="shared" si="160"/>
        <v>37100.982000000004</v>
      </c>
      <c r="P183" s="10">
        <f t="shared" si="167"/>
        <v>37100.982000000004</v>
      </c>
      <c r="Q183" s="117"/>
      <c r="R183" s="145"/>
      <c r="S183" s="133"/>
      <c r="T183" s="134"/>
      <c r="U183" s="134"/>
    </row>
    <row r="184" spans="1:21" s="11" customFormat="1" ht="38.25" hidden="1">
      <c r="A184" s="175"/>
      <c r="B184" s="36" t="s">
        <v>47</v>
      </c>
      <c r="C184" s="60"/>
      <c r="D184" s="64"/>
      <c r="E184" s="64"/>
      <c r="F184" s="65"/>
      <c r="G184" s="98"/>
      <c r="H184" s="65"/>
      <c r="I184" s="99"/>
      <c r="J184" s="65">
        <f t="shared" si="166"/>
        <v>0</v>
      </c>
      <c r="K184" s="65"/>
      <c r="L184" s="64"/>
      <c r="M184" s="65"/>
      <c r="N184" s="64"/>
      <c r="O184" s="33">
        <f t="shared" si="160"/>
        <v>0</v>
      </c>
      <c r="P184" s="33">
        <f t="shared" si="167"/>
        <v>0</v>
      </c>
      <c r="Q184" s="118"/>
      <c r="R184" s="134"/>
      <c r="S184" s="133"/>
      <c r="T184" s="134"/>
      <c r="U184" s="134"/>
    </row>
    <row r="185" spans="1:21" s="11" customFormat="1" ht="38.25" hidden="1">
      <c r="A185" s="173" t="s">
        <v>38</v>
      </c>
      <c r="B185" s="36" t="s">
        <v>120</v>
      </c>
      <c r="C185" s="60"/>
      <c r="D185" s="64"/>
      <c r="E185" s="64"/>
      <c r="F185" s="65"/>
      <c r="G185" s="98"/>
      <c r="H185" s="65"/>
      <c r="I185" s="99"/>
      <c r="J185" s="65">
        <f t="shared" si="166"/>
        <v>0</v>
      </c>
      <c r="K185" s="65"/>
      <c r="L185" s="64"/>
      <c r="M185" s="65"/>
      <c r="N185" s="64"/>
      <c r="O185" s="10">
        <f t="shared" si="160"/>
        <v>0</v>
      </c>
      <c r="P185" s="10">
        <f t="shared" si="167"/>
        <v>0</v>
      </c>
      <c r="Q185" s="117"/>
      <c r="R185" s="134"/>
      <c r="S185" s="133"/>
      <c r="T185" s="134"/>
      <c r="U185" s="134"/>
    </row>
    <row r="186" spans="1:21" s="11" customFormat="1" ht="25.5">
      <c r="A186" s="174"/>
      <c r="B186" s="36" t="s">
        <v>48</v>
      </c>
      <c r="C186" s="60"/>
      <c r="D186" s="60"/>
      <c r="E186" s="60"/>
      <c r="F186" s="63">
        <v>10000</v>
      </c>
      <c r="G186" s="63"/>
      <c r="H186" s="63">
        <v>10000</v>
      </c>
      <c r="I186" s="100"/>
      <c r="J186" s="63"/>
      <c r="K186" s="63"/>
      <c r="L186" s="60"/>
      <c r="M186" s="63"/>
      <c r="N186" s="60"/>
      <c r="O186" s="10">
        <f t="shared" si="160"/>
        <v>0</v>
      </c>
      <c r="P186" s="10">
        <f t="shared" si="167"/>
        <v>0</v>
      </c>
      <c r="Q186" s="117"/>
      <c r="R186" s="134"/>
      <c r="S186" s="133"/>
      <c r="T186" s="134"/>
      <c r="U186" s="134"/>
    </row>
    <row r="187" spans="1:21" s="11" customFormat="1" ht="64.5">
      <c r="A187" s="106" t="s">
        <v>37</v>
      </c>
      <c r="B187" s="36" t="s">
        <v>149</v>
      </c>
      <c r="C187" s="60"/>
      <c r="D187" s="63"/>
      <c r="E187" s="63"/>
      <c r="F187" s="63">
        <f t="shared" ref="F187:H187" si="170">F188+F189</f>
        <v>6652.3239999999996</v>
      </c>
      <c r="G187" s="63"/>
      <c r="H187" s="63">
        <f t="shared" si="170"/>
        <v>6652</v>
      </c>
      <c r="I187" s="63"/>
      <c r="J187" s="63"/>
      <c r="K187" s="63"/>
      <c r="L187" s="63"/>
      <c r="M187" s="63"/>
      <c r="N187" s="63"/>
      <c r="O187" s="50">
        <f t="shared" ref="O187:P187" si="171">O188+O189</f>
        <v>0</v>
      </c>
      <c r="P187" s="32">
        <f t="shared" si="171"/>
        <v>0</v>
      </c>
      <c r="Q187" s="117"/>
      <c r="R187" s="134"/>
      <c r="S187" s="133"/>
      <c r="T187" s="134"/>
      <c r="U187" s="134"/>
    </row>
    <row r="188" spans="1:21" s="11" customFormat="1" ht="15">
      <c r="A188" s="106"/>
      <c r="B188" s="22" t="s">
        <v>2</v>
      </c>
      <c r="C188" s="60"/>
      <c r="D188" s="60"/>
      <c r="E188" s="60"/>
      <c r="F188" s="63">
        <v>931.32500000000005</v>
      </c>
      <c r="G188" s="55"/>
      <c r="H188" s="63">
        <v>931</v>
      </c>
      <c r="I188" s="100"/>
      <c r="J188" s="63"/>
      <c r="K188" s="63"/>
      <c r="L188" s="60"/>
      <c r="M188" s="63"/>
      <c r="N188" s="60"/>
      <c r="O188" s="10"/>
      <c r="P188" s="10"/>
      <c r="Q188" s="117"/>
      <c r="R188" s="134"/>
      <c r="S188" s="151"/>
      <c r="T188" s="134"/>
      <c r="U188" s="134"/>
    </row>
    <row r="189" spans="1:21" s="11" customFormat="1" ht="15">
      <c r="A189" s="106"/>
      <c r="B189" s="22" t="s">
        <v>3</v>
      </c>
      <c r="C189" s="60"/>
      <c r="D189" s="60"/>
      <c r="E189" s="60"/>
      <c r="F189" s="63">
        <v>5720.9989999999998</v>
      </c>
      <c r="G189" s="55"/>
      <c r="H189" s="63">
        <v>5721</v>
      </c>
      <c r="I189" s="100"/>
      <c r="J189" s="63"/>
      <c r="K189" s="63"/>
      <c r="L189" s="60"/>
      <c r="M189" s="63"/>
      <c r="N189" s="60"/>
      <c r="O189" s="10"/>
      <c r="P189" s="10"/>
      <c r="Q189" s="117"/>
      <c r="R189" s="134"/>
      <c r="S189" s="151"/>
      <c r="T189" s="134"/>
      <c r="U189" s="134"/>
    </row>
    <row r="190" spans="1:21" s="11" customFormat="1" ht="38.25">
      <c r="A190" s="156" t="s">
        <v>37</v>
      </c>
      <c r="B190" s="36" t="s">
        <v>115</v>
      </c>
      <c r="C190" s="60">
        <v>14613.86</v>
      </c>
      <c r="D190" s="60">
        <v>9267.7710000000006</v>
      </c>
      <c r="E190" s="60">
        <v>23881.631000000001</v>
      </c>
      <c r="F190" s="63"/>
      <c r="G190" s="63"/>
      <c r="H190" s="63"/>
      <c r="I190" s="62"/>
      <c r="J190" s="63"/>
      <c r="K190" s="63"/>
      <c r="L190" s="60"/>
      <c r="M190" s="60"/>
      <c r="N190" s="60"/>
      <c r="O190" s="10">
        <f>C190+J190-M190+D190-E190</f>
        <v>0</v>
      </c>
      <c r="P190" s="10">
        <f t="shared" si="167"/>
        <v>0</v>
      </c>
      <c r="Q190" s="117"/>
      <c r="R190" s="145"/>
      <c r="S190" s="133"/>
      <c r="T190" s="134"/>
      <c r="U190" s="134"/>
    </row>
    <row r="191" spans="1:21" s="11" customFormat="1" ht="76.5">
      <c r="A191" s="157"/>
      <c r="B191" s="36" t="s">
        <v>129</v>
      </c>
      <c r="C191" s="60">
        <v>279.88</v>
      </c>
      <c r="D191" s="60">
        <v>87.028000000000006</v>
      </c>
      <c r="E191" s="60">
        <v>366.90800000000002</v>
      </c>
      <c r="F191" s="63">
        <v>21533</v>
      </c>
      <c r="G191" s="63"/>
      <c r="H191" s="63">
        <v>21533</v>
      </c>
      <c r="I191" s="62"/>
      <c r="J191" s="63">
        <f t="shared" ref="J191:J192" si="172">K191</f>
        <v>11400</v>
      </c>
      <c r="K191" s="63">
        <v>11400</v>
      </c>
      <c r="L191" s="60"/>
      <c r="M191" s="60">
        <v>10859.294</v>
      </c>
      <c r="N191" s="60"/>
      <c r="O191" s="10">
        <f t="shared" ref="O191:O192" si="173">C191+J191-M191+D191-E191</f>
        <v>540.70599999999934</v>
      </c>
      <c r="P191" s="10">
        <f t="shared" ref="P191:P192" si="174">O191</f>
        <v>540.70599999999934</v>
      </c>
      <c r="Q191" s="117"/>
      <c r="R191" s="145"/>
      <c r="S191" s="133"/>
      <c r="T191" s="134"/>
      <c r="U191" s="134"/>
    </row>
    <row r="192" spans="1:21" s="11" customFormat="1" ht="89.25">
      <c r="A192" s="157"/>
      <c r="B192" s="36" t="s">
        <v>130</v>
      </c>
      <c r="C192" s="60">
        <v>1809.067</v>
      </c>
      <c r="D192" s="60">
        <v>115.923</v>
      </c>
      <c r="E192" s="60">
        <v>1924.99</v>
      </c>
      <c r="F192" s="63">
        <v>8669</v>
      </c>
      <c r="G192" s="63"/>
      <c r="H192" s="63">
        <v>8669</v>
      </c>
      <c r="I192" s="62"/>
      <c r="J192" s="63">
        <f t="shared" si="172"/>
        <v>4300</v>
      </c>
      <c r="K192" s="63">
        <v>4300</v>
      </c>
      <c r="L192" s="60"/>
      <c r="M192" s="63">
        <v>2946.0970000000002</v>
      </c>
      <c r="N192" s="60"/>
      <c r="O192" s="10">
        <f t="shared" si="173"/>
        <v>1353.903</v>
      </c>
      <c r="P192" s="10">
        <f t="shared" si="174"/>
        <v>1353.903</v>
      </c>
      <c r="Q192" s="117"/>
      <c r="R192" s="145"/>
      <c r="S192" s="133"/>
      <c r="T192" s="134"/>
      <c r="U192" s="134"/>
    </row>
    <row r="193" spans="1:21" s="11" customFormat="1" ht="57.75" hidden="1" customHeight="1">
      <c r="A193" s="101" t="s">
        <v>34</v>
      </c>
      <c r="B193" s="36" t="s">
        <v>105</v>
      </c>
      <c r="C193" s="60"/>
      <c r="D193" s="60"/>
      <c r="E193" s="60"/>
      <c r="F193" s="65"/>
      <c r="G193" s="65"/>
      <c r="H193" s="65"/>
      <c r="I193" s="65"/>
      <c r="J193" s="65">
        <f>K193</f>
        <v>0</v>
      </c>
      <c r="K193" s="65"/>
      <c r="L193" s="64"/>
      <c r="M193" s="64"/>
      <c r="N193" s="64"/>
      <c r="O193" s="10">
        <f>C193+J193-M193+D193-E193</f>
        <v>0</v>
      </c>
      <c r="P193" s="10">
        <f t="shared" si="167"/>
        <v>0</v>
      </c>
      <c r="Q193" s="117"/>
      <c r="R193" s="134"/>
      <c r="S193" s="133"/>
      <c r="T193" s="134"/>
      <c r="U193" s="134"/>
    </row>
    <row r="194" spans="1:21" s="11" customFormat="1" ht="36" customHeight="1">
      <c r="B194" s="154" t="s">
        <v>152</v>
      </c>
      <c r="C194" s="25"/>
      <c r="D194" s="25"/>
      <c r="E194" s="25"/>
      <c r="F194" s="26"/>
      <c r="G194" s="26"/>
      <c r="H194" s="26"/>
      <c r="I194" s="26"/>
      <c r="J194" s="26"/>
      <c r="K194" s="26"/>
      <c r="L194" s="25"/>
      <c r="M194" s="25"/>
      <c r="N194" s="25"/>
      <c r="O194" s="25"/>
      <c r="P194" s="25"/>
      <c r="Q194" s="25"/>
      <c r="R194" s="134"/>
      <c r="S194" s="134"/>
      <c r="T194" s="134"/>
      <c r="U194" s="134"/>
    </row>
  </sheetData>
  <customSheetViews>
    <customSheetView guid="{35E6ED76-38A5-4148-A0E1-4E168F2F829A}" fitToPage="1" topLeftCell="F78">
      <selection activeCell="K83" sqref="K83"/>
      <pageMargins left="0.28999999999999998" right="0.27559055118110237" top="0.45" bottom="0.56000000000000005" header="0.31496062992125984" footer="0.31496062992125984"/>
      <pageSetup paperSize="9" scale="54" fitToHeight="0" orientation="landscape" horizontalDpi="300" verticalDpi="300" r:id="rId1"/>
    </customSheetView>
    <customSheetView guid="{C7ACA3B6-D248-429D-8907-E7D682BA2EE2}" fitToPage="1" printArea="1" topLeftCell="E7">
      <pageMargins left="0.28999999999999998" right="0.27559055118110237" top="0.45" bottom="0.56000000000000005" header="0.31496062992125984" footer="0.31496062992125984"/>
      <pageSetup paperSize="9" scale="54" fitToHeight="0" orientation="landscape" horizontalDpi="300" verticalDpi="300" r:id="rId2"/>
    </customSheetView>
    <customSheetView guid="{09ABEFC4-CFC1-4C4B-8F09-14C03C0AE400}" fitToPage="1" topLeftCell="M82">
      <selection activeCell="Q87" sqref="Q87"/>
      <pageMargins left="0.28999999999999998" right="0.27559055118110237" top="0.45" bottom="0.56000000000000005" header="0.31496062992125984" footer="0.31496062992125984"/>
      <pageSetup paperSize="9" scale="54" fitToHeight="0" orientation="landscape" horizontalDpi="300" verticalDpi="300" r:id="rId3"/>
    </customSheetView>
    <customSheetView guid="{73694EE1-DE7E-49E3-8DEF-F732E6771EA1}" fitToPage="1" topLeftCell="E43">
      <selection activeCell="P50" sqref="P50"/>
      <pageMargins left="0.28999999999999998" right="0.27559055118110237" top="0.45" bottom="0.56000000000000005" header="0.31496062992125984" footer="0.31496062992125984"/>
      <pageSetup paperSize="9" scale="54" fitToHeight="0" orientation="landscape" horizontalDpi="300" verticalDpi="300" r:id="rId4"/>
    </customSheetView>
  </customSheetViews>
  <mergeCells count="31">
    <mergeCell ref="A185:A186"/>
    <mergeCell ref="D6:D7"/>
    <mergeCell ref="E6:E7"/>
    <mergeCell ref="A181:A184"/>
    <mergeCell ref="F6:G6"/>
    <mergeCell ref="A79:A83"/>
    <mergeCell ref="A60:A65"/>
    <mergeCell ref="A101:A107"/>
    <mergeCell ref="A66:A74"/>
    <mergeCell ref="A75:A77"/>
    <mergeCell ref="A16:A20"/>
    <mergeCell ref="A21:A27"/>
    <mergeCell ref="A121:A124"/>
    <mergeCell ref="A114:A115"/>
    <mergeCell ref="A175:A176"/>
    <mergeCell ref="A190:A192"/>
    <mergeCell ref="J6:L6"/>
    <mergeCell ref="B1:Q1"/>
    <mergeCell ref="B2:Q2"/>
    <mergeCell ref="B3:Q3"/>
    <mergeCell ref="O6:O7"/>
    <mergeCell ref="P6:P7"/>
    <mergeCell ref="Q6:Q7"/>
    <mergeCell ref="A4:Q4"/>
    <mergeCell ref="A6:A7"/>
    <mergeCell ref="E5:G5"/>
    <mergeCell ref="K5:L5"/>
    <mergeCell ref="M6:N6"/>
    <mergeCell ref="B6:B7"/>
    <mergeCell ref="H6:I6"/>
    <mergeCell ref="C6:C7"/>
  </mergeCells>
  <printOptions horizontalCentered="1"/>
  <pageMargins left="0.15748031496062992" right="0.15748031496062992" top="0.27559055118110237" bottom="0.31496062992125984" header="0.15748031496062992" footer="0.19685039370078741"/>
  <pageSetup paperSize="9" scale="60" fitToHeight="0" orientation="landscape" r:id="rId5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35E6ED76-38A5-4148-A0E1-4E168F2F829A}">
      <pageMargins left="0.7" right="0.7" top="0.75" bottom="0.75" header="0.3" footer="0.3"/>
    </customSheetView>
    <customSheetView guid="{C7ACA3B6-D248-429D-8907-E7D682BA2EE2}">
      <pageMargins left="0.7" right="0.7" top="0.75" bottom="0.75" header="0.3" footer="0.3"/>
    </customSheetView>
    <customSheetView guid="{09ABEFC4-CFC1-4C4B-8F09-14C03C0AE400}">
      <pageMargins left="0.7" right="0.7" top="0.75" bottom="0.75" header="0.3" footer="0.3"/>
    </customSheetView>
    <customSheetView guid="{73694EE1-DE7E-49E3-8DEF-F732E6771EA1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customSheetViews>
    <customSheetView guid="{35E6ED76-38A5-4148-A0E1-4E168F2F829A}">
      <pageMargins left="0.7" right="0.7" top="0.75" bottom="0.75" header="0.3" footer="0.3"/>
    </customSheetView>
    <customSheetView guid="{C7ACA3B6-D248-429D-8907-E7D682BA2EE2}">
      <pageMargins left="0.7" right="0.7" top="0.75" bottom="0.75" header="0.3" footer="0.3"/>
    </customSheetView>
    <customSheetView guid="{09ABEFC4-CFC1-4C4B-8F09-14C03C0AE400}">
      <pageMargins left="0.7" right="0.7" top="0.75" bottom="0.75" header="0.3" footer="0.3"/>
    </customSheetView>
    <customSheetView guid="{73694EE1-DE7E-49E3-8DEF-F732E6771EA1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Савватеев Николай Николаевич</dc:creator>
  <cp:lastModifiedBy>Тананыкина Анна Викторовна</cp:lastModifiedBy>
  <cp:lastPrinted>2023-07-18T05:43:34Z</cp:lastPrinted>
  <dcterms:created xsi:type="dcterms:W3CDTF">2014-12-16T10:31:10Z</dcterms:created>
  <dcterms:modified xsi:type="dcterms:W3CDTF">2023-07-18T05:46:52Z</dcterms:modified>
</cp:coreProperties>
</file>