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прил1" sheetId="1" r:id="rId1"/>
    <sheet name="прил3" sheetId="2" r:id="rId2"/>
    <sheet name="прил4" sheetId="3" r:id="rId3"/>
    <sheet name="прил5" sheetId="4" r:id="rId4"/>
  </sheets>
  <definedNames>
    <definedName name="А2">'прил1'!$G$12</definedName>
    <definedName name="_xlnm.Print_Titles" localSheetId="0">'прил1'!$13:$13</definedName>
    <definedName name="_xlnm.Print_Area" localSheetId="0">'прил1'!$A$1:$E$55</definedName>
    <definedName name="_xlnm.Print_Area" localSheetId="2">'прил4'!$A$1:$AH$445</definedName>
  </definedNames>
  <calcPr fullCalcOnLoad="1"/>
</workbook>
</file>

<file path=xl/sharedStrings.xml><?xml version="1.0" encoding="utf-8"?>
<sst xmlns="http://schemas.openxmlformats.org/spreadsheetml/2006/main" count="3065" uniqueCount="522">
  <si>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</si>
  <si>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</si>
  <si>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</si>
  <si>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</si>
  <si>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</si>
  <si>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</si>
  <si>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</si>
  <si>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</si>
  <si>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</si>
  <si>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</si>
  <si>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</si>
  <si>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</si>
  <si>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</si>
  <si>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</si>
  <si>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</si>
  <si>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</si>
  <si>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</si>
  <si>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</si>
  <si>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</si>
  <si>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</si>
  <si>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</si>
  <si>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</si>
  <si>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</si>
  <si>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</si>
  <si>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</si>
  <si>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</si>
  <si>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</si>
  <si>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</si>
  <si>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</si>
  <si>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</si>
  <si>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</si>
  <si>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</si>
  <si>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</si>
  <si>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</si>
  <si>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</si>
  <si>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</si>
  <si>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</si>
  <si>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</si>
  <si>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</si>
  <si>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</si>
  <si>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</si>
  <si>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</si>
  <si>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</si>
  <si>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</si>
  <si>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</si>
  <si>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Приложение № 1</t>
  </si>
  <si>
    <t>на 2009 год и на плановый период 2010 и 2011 годов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</si>
  <si>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</si>
  <si>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</si>
  <si>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2 00 00000 00 0000 000</t>
  </si>
  <si>
    <t>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</si>
  <si>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</si>
  <si>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</si>
  <si>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2 07 00000 00 0000 180</t>
  </si>
  <si>
    <t>ПРОЧИЕ БЕЗВОЗМЕЗДНЫЕ ПОСТУПЛЕНИЯ</t>
  </si>
  <si>
    <t>ИТОГО ДОХОДОВ</t>
  </si>
  <si>
    <t xml:space="preserve">Доходы бюджета городского округа Тольятти </t>
  </si>
  <si>
    <t>А.В.Пахоменко</t>
  </si>
  <si>
    <t xml:space="preserve">к решению Думы </t>
  </si>
  <si>
    <t>от 17.12.2008г. № 1042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</si>
  <si>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</si>
  <si>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</si>
  <si>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</si>
  <si>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</si>
  <si>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15.04.2009г. № _______</t>
  </si>
  <si>
    <t>(тыс.руб.)</t>
  </si>
  <si>
    <t>городского округа</t>
  </si>
  <si>
    <t xml:space="preserve">Председатель Думы </t>
  </si>
  <si>
    <t>2009г.</t>
  </si>
  <si>
    <t>2010г.</t>
  </si>
  <si>
    <t>2011г.</t>
  </si>
  <si>
    <t>Приложение № 3</t>
  </si>
  <si>
    <t>Приложение № 4</t>
  </si>
  <si>
    <t>от 17.12.2008г.  № 1042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</si>
  <si>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2009 год</t>
  </si>
  <si>
    <t>Наименование направления расходов, раздела, подраздела, целевой статьи, вида расходов функциональной классификации</t>
  </si>
  <si>
    <t>Рз</t>
  </si>
  <si>
    <t xml:space="preserve"> ПР</t>
  </si>
  <si>
    <t>ЦСР</t>
  </si>
  <si>
    <t>ВР</t>
  </si>
  <si>
    <t xml:space="preserve">Сумма, тыс.руб. </t>
  </si>
  <si>
    <t>Постановление №1086 от 18.02.2009</t>
  </si>
  <si>
    <t>Постановление №42 от 01.04.09</t>
  </si>
  <si>
    <t>Постановление №</t>
  </si>
  <si>
    <t>изменения</t>
  </si>
  <si>
    <t>всего</t>
  </si>
  <si>
    <t xml:space="preserve">В том числе средства вышестоящих бюджетов </t>
  </si>
  <si>
    <t>город</t>
  </si>
  <si>
    <t>обл. и фед.</t>
  </si>
  <si>
    <t>вышестоящ.</t>
  </si>
  <si>
    <t>перемещения</t>
  </si>
  <si>
    <t>транспортный налог</t>
  </si>
  <si>
    <t>налог на имущ.</t>
  </si>
  <si>
    <t>изменение бюдж.классиф.</t>
  </si>
  <si>
    <t>секвестр</t>
  </si>
  <si>
    <t>остатки</t>
  </si>
  <si>
    <t>ОБЩЕГОСУДАРСТВЕННЫЕ ВОПРОСЫ</t>
  </si>
  <si>
    <t>01 00</t>
  </si>
  <si>
    <t>Функционирование высшего должностного лица субъекта РФ и муниципального образования</t>
  </si>
  <si>
    <t>01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</si>
  <si>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</si>
  <si>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</si>
  <si>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</si>
  <si>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</si>
  <si>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</si>
  <si>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</si>
  <si>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</si>
  <si>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</si>
  <si>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</si>
  <si>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</si>
  <si>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</si>
  <si>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</si>
  <si>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</si>
  <si>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</si>
  <si>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</si>
  <si>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</si>
  <si>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</si>
  <si>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</si>
  <si>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</si>
  <si>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</si>
  <si>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</si>
  <si>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Обслуживание муниципального долга</t>
  </si>
  <si>
    <t>010</t>
  </si>
  <si>
    <t>Резервные фонды</t>
  </si>
  <si>
    <t>12</t>
  </si>
  <si>
    <t>070 00 00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</si>
  <si>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</si>
  <si>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</si>
  <si>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</si>
  <si>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</si>
  <si>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</si>
  <si>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</si>
  <si>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Реализация государственных функций, связанных с общегосударственным управлением</t>
  </si>
  <si>
    <t>092 00 00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</si>
  <si>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</si>
  <si>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</si>
  <si>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Целевые программы муниципальных образований</t>
  </si>
  <si>
    <t>795 00 00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</si>
  <si>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</si>
  <si>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</si>
  <si>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</si>
  <si>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</si>
  <si>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</si>
  <si>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</si>
  <si>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</si>
  <si>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</si>
  <si>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</si>
  <si>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</si>
  <si>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</si>
  <si>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Водное хозяйство</t>
  </si>
  <si>
    <t>06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</si>
  <si>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</si>
  <si>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</si>
  <si>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</si>
  <si>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Лесное хозяйство</t>
  </si>
  <si>
    <t>Вопросы в области лесных отношений</t>
  </si>
  <si>
    <t>292 00 00</t>
  </si>
  <si>
    <t>Транспорт</t>
  </si>
  <si>
    <t>08</t>
  </si>
  <si>
    <t>Выполнение функций органами местного самоуправления</t>
  </si>
  <si>
    <t>500</t>
  </si>
  <si>
    <t>Водный транспорт</t>
  </si>
  <si>
    <t>301 00 00</t>
  </si>
  <si>
    <t>301 00 01</t>
  </si>
  <si>
    <t>006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</si>
  <si>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</si>
  <si>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</si>
  <si>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</si>
  <si>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</si>
  <si>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303 02 04</t>
  </si>
  <si>
    <t>Другие виды транспорта</t>
  </si>
  <si>
    <t xml:space="preserve">317 00 00 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</si>
  <si>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</si>
  <si>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 xml:space="preserve">317 00 01 </t>
  </si>
  <si>
    <t>Субсидии на возмещение затрат от перевозки пассажиров на нерентабельных рейсах</t>
  </si>
  <si>
    <t xml:space="preserve">317 00 02 </t>
  </si>
  <si>
    <t xml:space="preserve">317 00 03 </t>
  </si>
  <si>
    <t>Дорожное хозяйство</t>
  </si>
  <si>
    <t>Связь и информатика</t>
  </si>
  <si>
    <t>10</t>
  </si>
  <si>
    <t>Информационные технологии и связь</t>
  </si>
  <si>
    <t>330 00 00</t>
  </si>
  <si>
    <t>Предоставление бюджетных инвестиций юридическим лицам, не являющихся муниципальными учреждениями</t>
  </si>
  <si>
    <t>003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</si>
  <si>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</si>
  <si>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</si>
  <si>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081 00 00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</si>
  <si>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</si>
  <si>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</si>
  <si>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</si>
  <si>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</si>
  <si>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</si>
  <si>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Малое и среднее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</si>
  <si>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</si>
  <si>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</si>
  <si>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</si>
  <si>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</si>
  <si>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05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</si>
  <si>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</si>
  <si>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098 00 00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</si>
  <si>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</si>
  <si>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</si>
  <si>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</si>
  <si>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</si>
  <si>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</si>
  <si>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</si>
  <si>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</si>
  <si>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</si>
  <si>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Поддержка жилищного хозяйства</t>
  </si>
  <si>
    <t>350 00 00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</si>
  <si>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</si>
  <si>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350 00 01</t>
  </si>
  <si>
    <t>Субсидии на возмещение затрат по капитальному ремонту жилищного фонда</t>
  </si>
  <si>
    <t>350 00 02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</si>
  <si>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</si>
  <si>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350 00 03</t>
  </si>
  <si>
    <t>Обеспечение мероприятий по долевому софинансированию капитального ремонта многоквартирных домов в части помещений муниципальной собственности</t>
  </si>
  <si>
    <t>350 00 04</t>
  </si>
  <si>
    <t>Коммунальное хозяйство</t>
  </si>
  <si>
    <t>Поддержка коммунального хозяйства</t>
  </si>
  <si>
    <t xml:space="preserve">351 00 00 </t>
  </si>
  <si>
    <t>Субсидии на возмещение затрат за услуги по переработке твердых бытовых отходов</t>
  </si>
  <si>
    <t xml:space="preserve">351 00 01 </t>
  </si>
  <si>
    <t>Региональные целевые программы</t>
  </si>
  <si>
    <t>522 00 00</t>
  </si>
  <si>
    <t xml:space="preserve">Благоустройство </t>
  </si>
  <si>
    <t>600 00 00</t>
  </si>
  <si>
    <t>Субсидии на возмещение затрат по содержанию мест захоронения</t>
  </si>
  <si>
    <t>600 00 05</t>
  </si>
  <si>
    <t>Субсидии на возмещение затрат по утилизации твердых бытовых отходов</t>
  </si>
  <si>
    <t>600 00 06</t>
  </si>
  <si>
    <t>Другие вопросы в области жилищно-коммунального хозяйства</t>
  </si>
  <si>
    <t xml:space="preserve">002 00 00 </t>
  </si>
  <si>
    <t>ОХРАНА ОКРУЖАЮЩЕЙ СРЕДЫ</t>
  </si>
  <si>
    <t>06 00</t>
  </si>
  <si>
    <t>Другие вопросы в области охраны окружающей среды</t>
  </si>
  <si>
    <t>Состояние окружающей среды и природопользования</t>
  </si>
  <si>
    <t>410 00 00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</si>
  <si>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</si>
  <si>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</si>
  <si>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</si>
  <si>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</si>
  <si>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</si>
  <si>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</si>
  <si>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 - 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</si>
  <si>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</si>
  <si>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</si>
  <si>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</si>
  <si>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</si>
  <si>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</si>
  <si>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</si>
  <si>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Высшее  и послевузовское профессиональное образование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</si>
  <si>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</si>
  <si>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</si>
  <si>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</si>
  <si>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</si>
  <si>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</si>
  <si>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</si>
  <si>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</si>
  <si>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</si>
  <si>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Мероприятия по проведению  оздоровительной кампании детей </t>
  </si>
  <si>
    <t>432 00 00</t>
  </si>
  <si>
    <t>795 00 03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</si>
  <si>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</si>
  <si>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</si>
  <si>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</si>
  <si>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Мероприятия в области образования</t>
  </si>
  <si>
    <t>436 00 00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</si>
  <si>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</si>
  <si>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 xml:space="preserve">Субсидии на возмещение затрат на  обеспечение дошкольного образования </t>
  </si>
  <si>
    <t>436 00 02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</si>
  <si>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</si>
  <si>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</si>
  <si>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795 00 04</t>
  </si>
  <si>
    <t>КУЛЬТУРА,  КИНЕМАТОГРАФИЯ, СРЕДСТВА МАССОВОЙ ИНФОРМАЦИИ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</si>
  <si>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</si>
  <si>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</si>
  <si>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</si>
  <si>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</si>
  <si>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</si>
  <si>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</si>
  <si>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</si>
  <si>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</si>
  <si>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</si>
  <si>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</si>
  <si>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</si>
  <si>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</si>
  <si>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Субсидия на возмещение затрат на обеспечение детского юношеского творчества и продвижение хорового искусства</t>
  </si>
  <si>
    <t>450 00 03</t>
  </si>
  <si>
    <t>Телевидение и радиовещание</t>
  </si>
  <si>
    <t>Телерадиокомпании и телеорганизации</t>
  </si>
  <si>
    <t>453 00 00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</si>
  <si>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</si>
  <si>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</si>
  <si>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09 00</t>
  </si>
  <si>
    <t xml:space="preserve">Стационарная медицинская помощь </t>
  </si>
  <si>
    <t>470 00 00</t>
  </si>
  <si>
    <t>Социальная помощь</t>
  </si>
  <si>
    <t>505 00 00</t>
  </si>
  <si>
    <t>Обеспечение мер социальной поддержки тружеников тыла</t>
  </si>
  <si>
    <t>505 31 20</t>
  </si>
  <si>
    <t>Обеспечение мер социальной поддержки реабилитированных лиц и лиц, признанных пострадавшими от политических репрессий</t>
  </si>
  <si>
    <t>505 47 00</t>
  </si>
  <si>
    <t>Амбулаторная помощь</t>
  </si>
  <si>
    <t>Поликлиники, амбулатории, диагностические центры</t>
  </si>
  <si>
    <t>471 00 00</t>
  </si>
  <si>
    <t xml:space="preserve">Скорая медицинская помощь </t>
  </si>
  <si>
    <t>Станции скорой и неотложной помощи</t>
  </si>
  <si>
    <t>477 00 00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</si>
  <si>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</si>
  <si>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</si>
  <si>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</si>
  <si>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</si>
  <si>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Санаторно-оздоровительная помощь</t>
  </si>
  <si>
    <t>Санатории для детей и подростков</t>
  </si>
  <si>
    <t>474 00 00</t>
  </si>
  <si>
    <t>Физическая культура и спорт</t>
  </si>
  <si>
    <t xml:space="preserve">102 00 00 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</si>
  <si>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</si>
  <si>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</si>
  <si>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</si>
  <si>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</si>
  <si>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 xml:space="preserve">512 00 00 </t>
  </si>
  <si>
    <t xml:space="preserve">795 00 00 </t>
  </si>
  <si>
    <t>Социальное обеспечение населения</t>
  </si>
  <si>
    <t>005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</si>
  <si>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</si>
  <si>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</si>
  <si>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469 00 00</t>
  </si>
  <si>
    <t>Дома ребенка</t>
  </si>
  <si>
    <t>486 00 00</t>
  </si>
  <si>
    <t>СОЦИАЛЬНАЯ ПОЛИТИКА</t>
  </si>
  <si>
    <t>10 00</t>
  </si>
  <si>
    <t>Пенсионное обеспечение</t>
  </si>
  <si>
    <t>Доплаты к пенсиям, дополнительное пенсионное обеспечение</t>
  </si>
  <si>
    <t>Социальные выплаты</t>
  </si>
  <si>
    <t>491 00 00</t>
  </si>
  <si>
    <t>Социальное обслуживание населения</t>
  </si>
  <si>
    <t>Мероприятия в области государственной бюджетной политики</t>
  </si>
  <si>
    <t>507 00 00</t>
  </si>
  <si>
    <t>Подпрограмма "Обеспечение жильем молодых семей"</t>
  </si>
  <si>
    <t>104 02 00</t>
  </si>
  <si>
    <t xml:space="preserve">505 00 00 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</si>
  <si>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   </t>
  </si>
  <si>
    <t>505 34 00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</si>
  <si>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</si>
  <si>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мер социальной поддержки ветеранов труда и тружеников тыла</t>
  </si>
  <si>
    <t>505 55 20</t>
  </si>
  <si>
    <t xml:space="preserve">Обеспечение мер социальной поддержки ветеранов труда </t>
  </si>
  <si>
    <t>505 55 21</t>
  </si>
  <si>
    <t>Обеспечение мер социальной поддержки  тружеников тыла</t>
  </si>
  <si>
    <t>505 55 22</t>
  </si>
  <si>
    <t>505 55 30</t>
  </si>
  <si>
    <t xml:space="preserve">Региональные целевые программы </t>
  </si>
  <si>
    <t>522 06 02</t>
  </si>
  <si>
    <t>Охрана семьи и детства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</si>
  <si>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</si>
  <si>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</si>
  <si>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</si>
  <si>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</si>
  <si>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</si>
  <si>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</si>
  <si>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</si>
  <si>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</si>
  <si>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</si>
  <si>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Субсидия на осуществление комплексных выплат лицам, которым был нанесен ущерб на финансовом и фондовом рынках Российской Федерации</t>
  </si>
  <si>
    <t>514 00 01</t>
  </si>
  <si>
    <t>795 00 01</t>
  </si>
  <si>
    <t>795 00 02</t>
  </si>
  <si>
    <t>ВСЕГО РАСХОДОВ</t>
  </si>
  <si>
    <t>А.В. Пахоменко</t>
  </si>
  <si>
    <t>15.04.2009г. № _____</t>
  </si>
  <si>
    <t xml:space="preserve">Сумма (тыс.руб.) 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</si>
  <si>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</si>
  <si>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Субсидии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</si>
  <si>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</si>
  <si>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</si>
  <si>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Больницы, клиники, госпитали, медико-санитарные части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</si>
  <si>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</si>
  <si>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</si>
  <si>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юридическим лицам на возмещение затрат за оказание инновационных общественно значимых социальных услуг</t>
  </si>
  <si>
    <t xml:space="preserve">к   решению Думы </t>
  </si>
  <si>
    <t>Приложение № 6</t>
  </si>
  <si>
    <t>Код</t>
  </si>
  <si>
    <t xml:space="preserve">Рз </t>
  </si>
  <si>
    <t>ПР</t>
  </si>
  <si>
    <t>Сумма тыс.руб.</t>
  </si>
  <si>
    <t>Всего</t>
  </si>
  <si>
    <t>В том числе средства вышестоящих бюджетов</t>
  </si>
  <si>
    <t>Дума городского округа Тольятти</t>
  </si>
  <si>
    <t>Мэрия городского округа Тольятти</t>
  </si>
  <si>
    <t>Руководство и управление в сфере установленных функций</t>
  </si>
  <si>
    <t xml:space="preserve">020 00 00 </t>
  </si>
  <si>
    <t>Другие вопросы в области культуры, кинематографии и средств массовой информации</t>
  </si>
  <si>
    <t>Департамент финансов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</si>
  <si>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</si>
  <si>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земельных ресурсов мэрии городского округа Тольятти</t>
  </si>
  <si>
    <t>Департамент потребительского рынка  и предпринимательства мэрии городского округа Тольятти</t>
  </si>
  <si>
    <t>Департамент общественной безопасности  и мобилизационной подготовки мэрии городского округа Тольятти</t>
  </si>
  <si>
    <t>Управление жилищной политики мэрии городского округа Тольятти</t>
  </si>
  <si>
    <t xml:space="preserve">104 02 00 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</si>
  <si>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</si>
  <si>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Обеспечение жилыми помещениями детей-сирот, детей, оставшихся без попечения родителей, а также детей, находящихся под опекой ( попечительством), не имеющих закрепленного жилого помещения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</si>
  <si>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</si>
  <si>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Департамент дорожного хозяйства, транспорта и связи мэрии городского округа Тольятти</t>
  </si>
  <si>
    <t xml:space="preserve">Автомобильный транспорт </t>
  </si>
  <si>
    <t xml:space="preserve">081 00 00 </t>
  </si>
  <si>
    <t>Другие вопросы в области  национальной экономики</t>
  </si>
  <si>
    <t>Департамент экономического развития  мэрии городского округа Тольятти</t>
  </si>
  <si>
    <t>Учреждения социального обслуживания населения</t>
  </si>
  <si>
    <t>Департамент здравоохранения мэрии городского округа Тольятти</t>
  </si>
  <si>
    <t xml:space="preserve">520 00 00 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</si>
  <si>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</si>
  <si>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</si>
  <si>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 xml:space="preserve">Субсидии на возмещение затрат на обеспечение дошкольного образования </t>
  </si>
  <si>
    <t>Департамент градостроительной деятельности  мэрии городского округа Тольятти</t>
  </si>
  <si>
    <t xml:space="preserve">Другие вопросы в области охраны окружающей среды </t>
  </si>
  <si>
    <t>Департамент по вопросам семьи и демографического развития  мэрии городского округа Тольятти</t>
  </si>
  <si>
    <t>Выплаты приемной  семье на содержание подопечных детей</t>
  </si>
  <si>
    <t>Оплата труда приемного  родителя</t>
  </si>
  <si>
    <t>Комитет по делам молодежи мэрии городского округа Тольятти</t>
  </si>
  <si>
    <t>Управление физической культуры и спорта мэрии городского округа Тольятти</t>
  </si>
  <si>
    <t>Департамент социальной поддержки населения мэрии городского округа Тольятти</t>
  </si>
  <si>
    <t xml:space="preserve">Учреждения социального обслуживания </t>
  </si>
  <si>
    <t>Субсидии юридическим лицам  на возмещение затрат за оказание инновационных общественно-значимых социальных услуг</t>
  </si>
  <si>
    <t>Субсидии юридическим лицам  на возмещение затрат за оказание общественно-значимых услуг отдельным категориям граждан на территории городского округа Тольятти в рамках текущей деятельности</t>
  </si>
  <si>
    <t>Департамент городского хозяйства мэрии городского округа Тольятти</t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</si>
  <si>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</si>
  <si>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</si>
  <si>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 xml:space="preserve">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</si>
  <si>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Обеспечение мероприятий по капитальному ремонту многоквартирных домов   за счет средств бюджетов</t>
  </si>
  <si>
    <t>351 00 01</t>
  </si>
  <si>
    <t>ИТОГО РАСХОДОВ</t>
  </si>
  <si>
    <t>январь</t>
  </si>
  <si>
    <t xml:space="preserve"> 2009 год</t>
  </si>
  <si>
    <t>Уточнения</t>
  </si>
  <si>
    <t>Изменения</t>
  </si>
  <si>
    <t>Город</t>
  </si>
  <si>
    <t>Вышестоящий</t>
  </si>
  <si>
    <t>Перемещения</t>
  </si>
  <si>
    <t>Обл.</t>
  </si>
  <si>
    <t xml:space="preserve">Трасп.налог </t>
  </si>
  <si>
    <t xml:space="preserve"> Налог на имущество</t>
  </si>
  <si>
    <t>городские</t>
  </si>
  <si>
    <t>Вышестоящие</t>
  </si>
  <si>
    <t>Секвестр</t>
  </si>
  <si>
    <t>Налог на имущество</t>
  </si>
  <si>
    <t>Изменение классификации</t>
  </si>
  <si>
    <t>Ост.обл.</t>
  </si>
  <si>
    <t>Фед</t>
  </si>
  <si>
    <t>15.04.2009г. № ______</t>
  </si>
  <si>
    <t>Председатель Думы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</si>
  <si>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</si>
  <si>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</si>
  <si>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 xml:space="preserve"> Субсидии  муниципальным автономным учреждениям на возмещение нормативных затрат по развитию молодежного театрального творчества</t>
  </si>
  <si>
    <t>Обеспечение мероприятий по капитальному ремонту  многоквартирных домов и переселению граждан из аварийного жилищного 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</si>
  <si>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</si>
  <si>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Транспортный налог</t>
  </si>
  <si>
    <t>Распределение бюджетных ассигнований по разделам, подразделам, целевым статьям                                                                                             и видам расходов классификации расходов бюджетов и ведомственной структуре расходов бюджета                                            городского округа Тольятти на 2009 год</t>
  </si>
  <si>
    <t xml:space="preserve">                                                                                                    Приложение № 5</t>
  </si>
  <si>
    <t xml:space="preserve">                                                                                                   к  проекту решения Думы </t>
  </si>
  <si>
    <t xml:space="preserve">                                                                                                   к  решению Думы </t>
  </si>
  <si>
    <t xml:space="preserve">                                                                                                    Приложение № 8</t>
  </si>
  <si>
    <t xml:space="preserve">Источники внутреннего финансирования дефицита бюджета
 городского округа Тольятти на 2009 год 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</si>
  <si>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</si>
  <si>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Утвержденный план
городской Думой</t>
  </si>
  <si>
    <t>Кассовое
исполнение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</si>
  <si>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</si>
  <si>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</si>
  <si>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</si>
  <si>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</si>
  <si>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</si>
  <si>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</si>
  <si>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</si>
  <si>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</si>
  <si>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</si>
  <si>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</si>
  <si>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</si>
  <si>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</si>
  <si>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</si>
  <si>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</si>
  <si>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</si>
  <si>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</si>
  <si>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</si>
  <si>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</si>
  <si>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</si>
  <si>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</si>
  <si>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</si>
  <si>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бюджета городского округа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</si>
  <si>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</si>
  <si>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</si>
  <si>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</si>
  <si>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</si>
  <si>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</si>
  <si>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</si>
  <si>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</si>
  <si>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бюджета городского округа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</si>
  <si>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</si>
  <si>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</si>
  <si>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</si>
  <si>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</si>
  <si>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</si>
  <si>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</si>
  <si>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</si>
  <si>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</si>
  <si>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</si>
  <si>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</si>
  <si>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</si>
  <si>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</si>
  <si>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</si>
  <si>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</si>
  <si>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</si>
  <si>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</si>
  <si>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</si>
  <si>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</si>
  <si>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</si>
  <si>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</si>
  <si>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доходы</t>
  </si>
  <si>
    <t>расходы</t>
  </si>
  <si>
    <t xml:space="preserve">Председатель  Думы </t>
  </si>
  <si>
    <t>от 17.12.2008г. №1042</t>
  </si>
  <si>
    <t>городского округа                                                                                          А.В.Пахоменко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</si>
</sst>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 ;\-#,##0\ "/>
  </numFmts>
  <fonts count="29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49"/>
      <name val="Times New Roman"/>
      <family val="1"/>
    </font>
    <font>
      <b/>
      <i/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3" fontId="1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3" fontId="1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9" fillId="0" borderId="0" xfId="0" applyFont="1" applyAlignment="1">
      <alignment horizontal="left" indent="1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3" fontId="1" fillId="0" borderId="11" xfId="19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3" fontId="4" fillId="0" borderId="11" xfId="19" applyNumberFormat="1" applyFont="1" applyFill="1" applyBorder="1" applyAlignment="1">
      <alignment horizontal="center" wrapText="1"/>
    </xf>
    <xf numFmtId="166" fontId="4" fillId="0" borderId="11" xfId="19" applyNumberFormat="1" applyFont="1" applyFill="1" applyBorder="1" applyAlignment="1">
      <alignment horizontal="center" wrapText="1"/>
    </xf>
    <xf numFmtId="166" fontId="1" fillId="0" borderId="11" xfId="19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3" fontId="14" fillId="0" borderId="11" xfId="0" applyNumberFormat="1" applyFont="1" applyFill="1" applyBorder="1" applyAlignment="1">
      <alignment wrapText="1"/>
    </xf>
    <xf numFmtId="3" fontId="14" fillId="0" borderId="11" xfId="0" applyNumberFormat="1" applyFont="1" applyFill="1" applyBorder="1" applyAlignment="1">
      <alignment horizontal="center" wrapText="1"/>
    </xf>
    <xf numFmtId="3" fontId="4" fillId="0" borderId="11" xfId="18" applyNumberFormat="1" applyFont="1" applyFill="1" applyBorder="1" applyAlignment="1">
      <alignment horizontal="center" wrapText="1"/>
    </xf>
    <xf numFmtId="166" fontId="4" fillId="0" borderId="11" xfId="18" applyNumberFormat="1" applyFont="1" applyFill="1" applyBorder="1" applyAlignment="1">
      <alignment horizontal="center" wrapText="1"/>
    </xf>
    <xf numFmtId="166" fontId="1" fillId="0" borderId="11" xfId="18" applyNumberFormat="1" applyFont="1" applyFill="1" applyBorder="1" applyAlignment="1">
      <alignment horizontal="center" wrapText="1"/>
    </xf>
    <xf numFmtId="3" fontId="1" fillId="0" borderId="11" xfId="18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wrapText="1"/>
    </xf>
    <xf numFmtId="166" fontId="15" fillId="0" borderId="11" xfId="18" applyNumberFormat="1" applyFont="1" applyFill="1" applyBorder="1" applyAlignment="1">
      <alignment horizontal="center" wrapText="1"/>
    </xf>
    <xf numFmtId="3" fontId="15" fillId="0" borderId="11" xfId="18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7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 indent="11"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3" fontId="1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1" fillId="0" borderId="11" xfId="19" applyNumberFormat="1" applyFont="1" applyFill="1" applyBorder="1" applyAlignment="1">
      <alignment horizontal="center"/>
    </xf>
    <xf numFmtId="3" fontId="1" fillId="0" borderId="11" xfId="19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 wrapText="1"/>
    </xf>
    <xf numFmtId="3" fontId="4" fillId="0" borderId="11" xfId="19" applyNumberFormat="1" applyFont="1" applyFill="1" applyBorder="1" applyAlignment="1">
      <alignment horizontal="center"/>
    </xf>
    <xf numFmtId="3" fontId="4" fillId="0" borderId="11" xfId="19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165" fontId="4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0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3" fontId="12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2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2" fillId="2" borderId="0" xfId="0" applyNumberFormat="1" applyFont="1" applyFill="1" applyAlignment="1">
      <alignment horizontal="right" indent="1"/>
    </xf>
    <xf numFmtId="0" fontId="25" fillId="0" borderId="0" xfId="0" applyFont="1" applyAlignment="1">
      <alignment horizontal="right" indent="1"/>
    </xf>
    <xf numFmtId="0" fontId="1" fillId="2" borderId="0" xfId="0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304800</xdr:rowOff>
    </xdr:from>
    <xdr:to>
      <xdr:col>2</xdr:col>
      <xdr:colOff>0</xdr:colOff>
      <xdr:row>12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3722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view="pageBreakPreview" zoomScale="75" zoomScaleSheetLayoutView="75" workbookViewId="0" topLeftCell="A1">
      <selection activeCell="A17" sqref="A17"/>
    </sheetView>
  </sheetViews>
  <sheetFormatPr defaultColWidth="9.00390625" defaultRowHeight="12.75"/>
  <cols>
    <col min="1" max="1" width="27.875" style="250" customWidth="1"/>
    <col min="2" max="2" width="55.75390625" style="1" customWidth="1"/>
    <col min="3" max="3" width="16.625" style="3" customWidth="1"/>
    <col min="4" max="4" width="15.875" style="3" customWidth="1"/>
    <col min="5" max="5" width="15.375" style="3" customWidth="1"/>
    <col min="6" max="6" width="5.00390625" style="1" customWidth="1"/>
    <col min="7" max="16384" width="9.125" style="1" customWidth="1"/>
  </cols>
  <sheetData>
    <row r="1" spans="4:24" ht="34.5" customHeight="1">
      <c r="D1" s="46"/>
      <c r="E1" s="47" t="s">
        <v>45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4:24" ht="15.75" customHeight="1">
      <c r="D2" s="46"/>
      <c r="E2" s="47" t="s">
        <v>58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4:24" ht="15.75" customHeight="1">
      <c r="D3" s="46"/>
      <c r="E3" s="47" t="s">
        <v>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4:24" ht="15.75">
      <c r="D4" s="46"/>
      <c r="E4" s="48"/>
      <c r="F4" s="6"/>
      <c r="G4" s="6"/>
      <c r="H4" s="7"/>
      <c r="I4" s="6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4:24" ht="19.5">
      <c r="D5" s="46"/>
      <c r="E5" s="47" t="s">
        <v>45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4:24" ht="16.5" customHeight="1">
      <c r="D6" s="46"/>
      <c r="E6" s="47" t="s">
        <v>58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4:24" ht="15.75" customHeight="1">
      <c r="D7" s="46"/>
      <c r="E7" s="47" t="s">
        <v>59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5:24" ht="19.5"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32" s="10" customFormat="1" ht="23.25">
      <c r="A9" s="290" t="s">
        <v>56</v>
      </c>
      <c r="B9" s="290"/>
      <c r="C9" s="290"/>
      <c r="D9" s="290"/>
      <c r="E9" s="290"/>
      <c r="M9" s="289" t="s">
        <v>58</v>
      </c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</row>
    <row r="10" spans="1:32" s="10" customFormat="1" ht="23.25" customHeight="1">
      <c r="A10" s="290" t="s">
        <v>46</v>
      </c>
      <c r="B10" s="290"/>
      <c r="C10" s="290"/>
      <c r="D10" s="290"/>
      <c r="E10" s="290"/>
      <c r="M10" s="289" t="s">
        <v>59</v>
      </c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</row>
    <row r="11" ht="18.75" hidden="1">
      <c r="B11" s="11"/>
    </row>
    <row r="12" ht="16.5" thickBot="1">
      <c r="E12" s="49" t="s">
        <v>65</v>
      </c>
    </row>
    <row r="13" spans="1:5" ht="29.25" customHeight="1" thickBot="1">
      <c r="A13" s="276" t="s">
        <v>383</v>
      </c>
      <c r="B13" s="52" t="s">
        <v>0</v>
      </c>
      <c r="C13" s="53" t="s">
        <v>68</v>
      </c>
      <c r="D13" s="54" t="s">
        <v>69</v>
      </c>
      <c r="E13" s="54" t="s">
        <v>70</v>
      </c>
    </row>
    <row r="14" spans="1:5" ht="15.75">
      <c r="A14" s="251"/>
      <c r="B14" s="25"/>
      <c r="C14" s="14"/>
      <c r="D14" s="15"/>
      <c r="E14" s="14"/>
    </row>
    <row r="15" spans="1:5" ht="15.75">
      <c r="A15" s="252" t="s">
        <v>18</v>
      </c>
      <c r="B15" s="26" t="s">
        <v>44</v>
      </c>
      <c r="C15" s="18">
        <f>C17+C20+C23+C27+C31+C37+C39+C42+C43</f>
        <v>6972828</v>
      </c>
      <c r="D15" s="38">
        <f>D17+D20+D23+D27+D31+D37+D39+D42</f>
        <v>7748707</v>
      </c>
      <c r="E15" s="18">
        <f>E17+E20+E23+E27+E31+E37+E39+E42</f>
        <v>8719869</v>
      </c>
    </row>
    <row r="16" spans="1:5" ht="15.75">
      <c r="A16" s="252"/>
      <c r="B16" s="26"/>
      <c r="C16" s="23"/>
      <c r="D16" s="41"/>
      <c r="E16" s="23"/>
    </row>
    <row r="17" spans="1:5" ht="15.75">
      <c r="A17" s="252" t="s">
        <v>19</v>
      </c>
      <c r="B17" s="26" t="s">
        <v>1</v>
      </c>
      <c r="C17" s="18">
        <f>C18</f>
        <v>4354568</v>
      </c>
      <c r="D17" s="38">
        <f>D18</f>
        <v>4977759</v>
      </c>
      <c r="E17" s="18">
        <f>E18</f>
        <v>5634823</v>
      </c>
    </row>
    <row r="18" spans="1:5" ht="15.75">
      <c r="A18" s="253" t="s">
        <v>20</v>
      </c>
      <c r="B18" s="16" t="s">
        <v>2</v>
      </c>
      <c r="C18" s="17">
        <v>4354568</v>
      </c>
      <c r="D18" s="37">
        <v>4977759</v>
      </c>
      <c r="E18" s="17">
        <v>5634823</v>
      </c>
    </row>
    <row r="19" spans="1:5" ht="15.75">
      <c r="A19" s="253"/>
      <c r="B19" s="27"/>
      <c r="C19" s="23"/>
      <c r="D19" s="41"/>
      <c r="E19" s="23"/>
    </row>
    <row r="20" spans="1:5" ht="15.75">
      <c r="A20" s="252" t="s">
        <v>21</v>
      </c>
      <c r="B20" s="28" t="s">
        <v>3</v>
      </c>
      <c r="C20" s="18">
        <f>C21</f>
        <v>301390</v>
      </c>
      <c r="D20" s="38">
        <f>D21</f>
        <v>310732</v>
      </c>
      <c r="E20" s="18">
        <f>E21</f>
        <v>332772</v>
      </c>
    </row>
    <row r="21" spans="1:5" ht="31.5">
      <c r="A21" s="253" t="s">
        <v>22</v>
      </c>
      <c r="B21" s="27" t="s">
        <v>4</v>
      </c>
      <c r="C21" s="17">
        <v>301390</v>
      </c>
      <c r="D21" s="37">
        <v>310732</v>
      </c>
      <c r="E21" s="17">
        <v>332772</v>
      </c>
    </row>
    <row r="22" spans="1:5" ht="15.75">
      <c r="A22" s="253"/>
      <c r="B22" s="27"/>
      <c r="C22" s="23"/>
      <c r="D22" s="41"/>
      <c r="E22" s="23"/>
    </row>
    <row r="23" spans="1:5" ht="15.75">
      <c r="A23" s="252" t="s">
        <v>23</v>
      </c>
      <c r="B23" s="28" t="s">
        <v>5</v>
      </c>
      <c r="C23" s="18">
        <f>C24+C25</f>
        <v>977225</v>
      </c>
      <c r="D23" s="38">
        <f>D24+D25</f>
        <v>982065</v>
      </c>
      <c r="E23" s="18">
        <f>E24+E25</f>
        <v>987389</v>
      </c>
    </row>
    <row r="24" spans="1:5" ht="15.75">
      <c r="A24" s="253" t="s">
        <v>24</v>
      </c>
      <c r="B24" s="27" t="s">
        <v>6</v>
      </c>
      <c r="C24" s="17">
        <v>48400</v>
      </c>
      <c r="D24" s="37">
        <v>53240</v>
      </c>
      <c r="E24" s="17">
        <v>58564</v>
      </c>
    </row>
    <row r="25" spans="1:5" ht="15.75">
      <c r="A25" s="253" t="s">
        <v>25</v>
      </c>
      <c r="B25" s="16" t="s">
        <v>7</v>
      </c>
      <c r="C25" s="17">
        <v>928825</v>
      </c>
      <c r="D25" s="37">
        <v>928825</v>
      </c>
      <c r="E25" s="17">
        <v>928825</v>
      </c>
    </row>
    <row r="26" spans="1:5" ht="15.75">
      <c r="A26" s="253"/>
      <c r="B26" s="16"/>
      <c r="C26" s="23"/>
      <c r="D26" s="41"/>
      <c r="E26" s="23"/>
    </row>
    <row r="27" spans="1:5" ht="15.75">
      <c r="A27" s="252" t="s">
        <v>26</v>
      </c>
      <c r="B27" s="26" t="s">
        <v>8</v>
      </c>
      <c r="C27" s="18">
        <f>C28+C29</f>
        <v>88132</v>
      </c>
      <c r="D27" s="38">
        <f>D28+D29</f>
        <v>88432</v>
      </c>
      <c r="E27" s="18">
        <f>E28+E29</f>
        <v>88732</v>
      </c>
    </row>
    <row r="28" spans="1:5" ht="30" customHeight="1">
      <c r="A28" s="253" t="s">
        <v>27</v>
      </c>
      <c r="B28" s="27" t="s">
        <v>9</v>
      </c>
      <c r="C28" s="17">
        <v>34768</v>
      </c>
      <c r="D28" s="37">
        <v>34768</v>
      </c>
      <c r="E28" s="17">
        <v>34768</v>
      </c>
    </row>
    <row r="29" spans="1:5" ht="42.75" customHeight="1">
      <c r="A29" s="253" t="s">
        <v>28</v>
      </c>
      <c r="B29" s="27" t="s">
        <v>10</v>
      </c>
      <c r="C29" s="17">
        <v>53364</v>
      </c>
      <c r="D29" s="37">
        <v>53664</v>
      </c>
      <c r="E29" s="17">
        <v>53964</v>
      </c>
    </row>
    <row r="30" spans="1:5" ht="15.75">
      <c r="A30" s="253"/>
      <c r="B30" s="27"/>
      <c r="C30" s="42"/>
      <c r="D30" s="43"/>
      <c r="E30" s="42"/>
    </row>
    <row r="31" spans="1:5" ht="47.25">
      <c r="A31" s="252" t="s">
        <v>29</v>
      </c>
      <c r="B31" s="28" t="s">
        <v>11</v>
      </c>
      <c r="C31" s="18">
        <f>C32+C33+C34+C35+C36</f>
        <v>914884</v>
      </c>
      <c r="D31" s="38">
        <f>D32+D33+D34+D35+D36</f>
        <v>1102242</v>
      </c>
      <c r="E31" s="18">
        <f>E32+E33+E34+E35+E36</f>
        <v>1360766</v>
      </c>
    </row>
    <row r="32" spans="1:5" ht="92.25" customHeight="1">
      <c r="A32" s="253" t="s">
        <v>30</v>
      </c>
      <c r="B32" s="27" t="s">
        <v>38</v>
      </c>
      <c r="C32" s="17">
        <v>2190</v>
      </c>
      <c r="D32" s="37">
        <v>2240</v>
      </c>
      <c r="E32" s="17">
        <v>2325</v>
      </c>
    </row>
    <row r="33" spans="1:5" ht="31.5">
      <c r="A33" s="253" t="s">
        <v>31</v>
      </c>
      <c r="B33" s="27" t="s">
        <v>12</v>
      </c>
      <c r="C33" s="17">
        <v>653</v>
      </c>
      <c r="D33" s="37">
        <v>398</v>
      </c>
      <c r="E33" s="17">
        <v>121</v>
      </c>
    </row>
    <row r="34" spans="1:5" ht="96.75" customHeight="1">
      <c r="A34" s="253" t="s">
        <v>32</v>
      </c>
      <c r="B34" s="29" t="s">
        <v>39</v>
      </c>
      <c r="C34" s="17">
        <v>840671</v>
      </c>
      <c r="D34" s="37">
        <v>1049404</v>
      </c>
      <c r="E34" s="17">
        <v>1307120</v>
      </c>
    </row>
    <row r="35" spans="1:5" ht="31.5">
      <c r="A35" s="253" t="s">
        <v>33</v>
      </c>
      <c r="B35" s="27" t="s">
        <v>13</v>
      </c>
      <c r="C35" s="17">
        <v>6870</v>
      </c>
      <c r="D35" s="37"/>
      <c r="E35" s="17"/>
    </row>
    <row r="36" spans="1:5" ht="79.5" customHeight="1">
      <c r="A36" s="253" t="s">
        <v>40</v>
      </c>
      <c r="B36" s="27" t="s">
        <v>41</v>
      </c>
      <c r="C36" s="17">
        <v>64500</v>
      </c>
      <c r="D36" s="37">
        <v>50200</v>
      </c>
      <c r="E36" s="17">
        <v>51200</v>
      </c>
    </row>
    <row r="37" spans="1:5" ht="32.25" customHeight="1">
      <c r="A37" s="252" t="s">
        <v>34</v>
      </c>
      <c r="B37" s="28" t="s">
        <v>14</v>
      </c>
      <c r="C37" s="18">
        <f>C38</f>
        <v>37500</v>
      </c>
      <c r="D37" s="38">
        <f>D38</f>
        <v>37500</v>
      </c>
      <c r="E37" s="18">
        <f>E38</f>
        <v>37500</v>
      </c>
    </row>
    <row r="38" spans="1:5" ht="30" customHeight="1">
      <c r="A38" s="253" t="s">
        <v>35</v>
      </c>
      <c r="B38" s="27" t="s">
        <v>15</v>
      </c>
      <c r="C38" s="17">
        <v>37500</v>
      </c>
      <c r="D38" s="37">
        <v>37500</v>
      </c>
      <c r="E38" s="17">
        <v>37500</v>
      </c>
    </row>
    <row r="39" spans="1:5" ht="31.5">
      <c r="A39" s="252" t="s">
        <v>36</v>
      </c>
      <c r="B39" s="28" t="s">
        <v>16</v>
      </c>
      <c r="C39" s="18">
        <f>C40+C41</f>
        <v>187915</v>
      </c>
      <c r="D39" s="38">
        <f>D40+D41</f>
        <v>126820</v>
      </c>
      <c r="E39" s="18">
        <f>E40+E41</f>
        <v>154730</v>
      </c>
    </row>
    <row r="40" spans="1:5" ht="82.5" customHeight="1">
      <c r="A40" s="253" t="s">
        <v>42</v>
      </c>
      <c r="B40" s="27" t="s">
        <v>43</v>
      </c>
      <c r="C40" s="17">
        <v>74158</v>
      </c>
      <c r="D40" s="37">
        <v>50190</v>
      </c>
      <c r="E40" s="17">
        <v>78100</v>
      </c>
    </row>
    <row r="41" spans="1:5" ht="73.5" customHeight="1">
      <c r="A41" s="253" t="s">
        <v>47</v>
      </c>
      <c r="B41" s="30" t="s">
        <v>48</v>
      </c>
      <c r="C41" s="17">
        <v>113757</v>
      </c>
      <c r="D41" s="37">
        <v>76630</v>
      </c>
      <c r="E41" s="17">
        <v>76630</v>
      </c>
    </row>
    <row r="42" spans="1:5" ht="38.25" customHeight="1">
      <c r="A42" s="252" t="s">
        <v>37</v>
      </c>
      <c r="B42" s="28" t="s">
        <v>17</v>
      </c>
      <c r="C42" s="18">
        <v>123157</v>
      </c>
      <c r="D42" s="38">
        <v>123157</v>
      </c>
      <c r="E42" s="18">
        <v>123157</v>
      </c>
    </row>
    <row r="43" spans="1:5" s="2" customFormat="1" ht="42.75" customHeight="1">
      <c r="A43" s="254" t="s">
        <v>60</v>
      </c>
      <c r="B43" s="31" t="s">
        <v>61</v>
      </c>
      <c r="C43" s="18">
        <f>C44</f>
        <v>-11943</v>
      </c>
      <c r="D43" s="38"/>
      <c r="E43" s="18"/>
    </row>
    <row r="44" spans="1:5" s="2" customFormat="1" ht="36.75" customHeight="1">
      <c r="A44" s="255" t="s">
        <v>62</v>
      </c>
      <c r="B44" s="32" t="s">
        <v>63</v>
      </c>
      <c r="C44" s="17">
        <v>-11943</v>
      </c>
      <c r="D44" s="38"/>
      <c r="E44" s="18"/>
    </row>
    <row r="45" spans="1:5" ht="15.75" hidden="1">
      <c r="A45" s="256"/>
      <c r="B45" s="19"/>
      <c r="C45" s="36"/>
      <c r="D45" s="20"/>
      <c r="E45" s="36"/>
    </row>
    <row r="46" spans="1:5" ht="21.75" customHeight="1">
      <c r="A46" s="257" t="s">
        <v>49</v>
      </c>
      <c r="B46" s="33" t="s">
        <v>50</v>
      </c>
      <c r="C46" s="21">
        <f>C47+C48</f>
        <v>2141519</v>
      </c>
      <c r="D46" s="39">
        <f>D47+D48</f>
        <v>58233</v>
      </c>
      <c r="E46" s="21">
        <f>E47+E48</f>
        <v>8818</v>
      </c>
    </row>
    <row r="47" spans="1:5" ht="36.75" customHeight="1">
      <c r="A47" s="258" t="s">
        <v>51</v>
      </c>
      <c r="B47" s="32" t="s">
        <v>52</v>
      </c>
      <c r="C47" s="22">
        <f>535964-4036+21382-35500+1287564+146148-762-4225+186290</f>
        <v>2132825</v>
      </c>
      <c r="D47" s="37">
        <v>50000</v>
      </c>
      <c r="E47" s="23"/>
    </row>
    <row r="48" spans="1:5" ht="26.25" customHeight="1" thickBot="1">
      <c r="A48" s="259" t="s">
        <v>53</v>
      </c>
      <c r="B48" s="34" t="s">
        <v>54</v>
      </c>
      <c r="C48" s="18">
        <v>8694</v>
      </c>
      <c r="D48" s="38">
        <v>8233</v>
      </c>
      <c r="E48" s="18">
        <v>8818</v>
      </c>
    </row>
    <row r="49" spans="1:5" ht="26.25" customHeight="1" thickBot="1">
      <c r="A49" s="260"/>
      <c r="B49" s="35" t="s">
        <v>55</v>
      </c>
      <c r="C49" s="24">
        <f>C46+C15</f>
        <v>9114347</v>
      </c>
      <c r="D49" s="40">
        <f>D46+D15</f>
        <v>7806940</v>
      </c>
      <c r="E49" s="24">
        <f>E46+E15</f>
        <v>8728687</v>
      </c>
    </row>
    <row r="50" spans="1:5" ht="15.75">
      <c r="A50" s="102"/>
      <c r="B50" s="50"/>
      <c r="C50" s="20"/>
      <c r="D50" s="20"/>
      <c r="E50" s="20"/>
    </row>
    <row r="51" spans="1:5" ht="15.75">
      <c r="A51" s="102"/>
      <c r="B51" s="50"/>
      <c r="C51" s="20"/>
      <c r="D51" s="20"/>
      <c r="E51" s="20"/>
    </row>
    <row r="52" spans="1:5" ht="16.5" customHeight="1">
      <c r="A52" s="102"/>
      <c r="B52" s="50"/>
      <c r="C52" s="20"/>
      <c r="D52" s="20"/>
      <c r="E52" s="20"/>
    </row>
    <row r="53" spans="1:5" ht="14.25">
      <c r="A53" s="261"/>
      <c r="B53" s="13"/>
      <c r="C53" s="12"/>
      <c r="D53" s="12"/>
      <c r="E53" s="12"/>
    </row>
    <row r="54" spans="1:5" s="11" customFormat="1" ht="16.5" customHeight="1">
      <c r="A54" s="262" t="s">
        <v>67</v>
      </c>
      <c r="B54" s="51"/>
      <c r="C54" s="44"/>
      <c r="D54" s="45"/>
      <c r="E54" s="44"/>
    </row>
    <row r="55" spans="1:5" ht="18.75">
      <c r="A55" s="285" t="s">
        <v>66</v>
      </c>
      <c r="B55" s="286"/>
      <c r="D55" s="287" t="s">
        <v>57</v>
      </c>
      <c r="E55" s="288"/>
    </row>
  </sheetData>
  <mergeCells count="6">
    <mergeCell ref="A55:B55"/>
    <mergeCell ref="D55:E55"/>
    <mergeCell ref="M9:AF9"/>
    <mergeCell ref="M10:AF10"/>
    <mergeCell ref="A10:E10"/>
    <mergeCell ref="A9:E9"/>
  </mergeCells>
  <printOptions/>
  <pageMargins left="0.91" right="0.1968503937007874" top="0.1968503937007874" bottom="0.31" header="0.1968503937007874" footer="0.16"/>
  <pageSetup fitToHeight="3" horizontalDpi="600" verticalDpi="600" orientation="landscape" paperSize="9" scale="94" r:id="rId2"/>
  <rowBreaks count="1" manualBreakCount="1">
    <brk id="30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0"/>
  <sheetViews>
    <sheetView view="pageBreakPreview" zoomScale="75" zoomScaleNormal="75" zoomScaleSheetLayoutView="75" workbookViewId="0" topLeftCell="A154">
      <selection activeCell="A155" sqref="A155"/>
    </sheetView>
  </sheetViews>
  <sheetFormatPr defaultColWidth="9.00390625" defaultRowHeight="12.75"/>
  <cols>
    <col min="1" max="1" width="51.75390625" style="112" customWidth="1"/>
    <col min="2" max="2" width="9.625" style="65" customWidth="1"/>
    <col min="3" max="3" width="7.125" style="65" customWidth="1"/>
    <col min="4" max="4" width="13.625" style="66" customWidth="1"/>
    <col min="5" max="5" width="15.125" style="65" customWidth="1"/>
    <col min="6" max="6" width="17.75390625" style="67" hidden="1" customWidth="1"/>
    <col min="7" max="7" width="10.75390625" style="55" hidden="1" customWidth="1"/>
    <col min="8" max="8" width="10.25390625" style="55" hidden="1" customWidth="1"/>
    <col min="9" max="9" width="6.125" style="55" hidden="1" customWidth="1"/>
    <col min="10" max="10" width="8.625" style="55" hidden="1" customWidth="1"/>
    <col min="11" max="11" width="8.00390625" style="55" hidden="1" customWidth="1"/>
    <col min="12" max="12" width="7.625" style="55" hidden="1" customWidth="1"/>
    <col min="13" max="13" width="18.125" style="55" hidden="1" customWidth="1"/>
    <col min="14" max="14" width="13.875" style="55" hidden="1" customWidth="1"/>
    <col min="15" max="15" width="5.00390625" style="55" hidden="1" customWidth="1"/>
    <col min="16" max="16" width="7.125" style="55" hidden="1" customWidth="1"/>
    <col min="17" max="17" width="7.75390625" style="55" hidden="1" customWidth="1"/>
    <col min="18" max="18" width="9.875" style="55" hidden="1" customWidth="1"/>
    <col min="19" max="19" width="15.125" style="55" hidden="1" customWidth="1"/>
    <col min="20" max="20" width="9.00390625" style="55" hidden="1" customWidth="1"/>
    <col min="21" max="21" width="5.25390625" style="55" hidden="1" customWidth="1"/>
    <col min="22" max="22" width="5.875" style="55" hidden="1" customWidth="1"/>
    <col min="23" max="23" width="5.75390625" style="55" hidden="1" customWidth="1"/>
    <col min="24" max="24" width="4.25390625" style="55" hidden="1" customWidth="1"/>
    <col min="25" max="25" width="4.75390625" style="55" hidden="1" customWidth="1"/>
    <col min="26" max="26" width="3.125" style="55" hidden="1" customWidth="1"/>
    <col min="27" max="27" width="3.375" style="55" hidden="1" customWidth="1"/>
    <col min="28" max="28" width="16.875" style="55" customWidth="1"/>
    <col min="29" max="29" width="20.375" style="56" customWidth="1"/>
  </cols>
  <sheetData>
    <row r="1" spans="1:30" ht="15.75">
      <c r="A1" s="291" t="s">
        <v>71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58"/>
    </row>
    <row r="2" spans="1:30" ht="15.75">
      <c r="A2" s="291" t="s">
        <v>58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58"/>
    </row>
    <row r="3" spans="1:30" ht="15.75">
      <c r="A3" s="291" t="s">
        <v>371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58"/>
    </row>
    <row r="4" spans="1:30" ht="15.75">
      <c r="A4" s="111"/>
      <c r="B4" s="59"/>
      <c r="C4" s="59"/>
      <c r="D4" s="60"/>
      <c r="E4" s="59"/>
      <c r="F4" s="61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109"/>
      <c r="AD4" s="58"/>
    </row>
    <row r="5" spans="1:30" ht="15.75">
      <c r="A5" s="291" t="s">
        <v>72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58"/>
    </row>
    <row r="6" spans="1:30" ht="15.75">
      <c r="A6" s="291" t="s">
        <v>58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58"/>
    </row>
    <row r="7" spans="1:30" ht="15.75">
      <c r="A7" s="291" t="s">
        <v>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58"/>
    </row>
    <row r="8" spans="1:28" ht="15.75">
      <c r="A8" s="62"/>
      <c r="B8" s="62"/>
      <c r="C8" s="62"/>
      <c r="D8" s="62"/>
      <c r="E8" s="62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ht="12.75">
      <c r="A9" s="292" t="s">
        <v>74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</row>
    <row r="10" spans="1:29" ht="12.75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29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ht="7.5" customHeight="1" thickBot="1"/>
    <row r="13" spans="1:29" s="105" customFormat="1" ht="13.5" thickBot="1">
      <c r="A13" s="293" t="s">
        <v>75</v>
      </c>
      <c r="B13" s="296" t="s">
        <v>76</v>
      </c>
      <c r="C13" s="298" t="s">
        <v>77</v>
      </c>
      <c r="D13" s="300" t="s">
        <v>78</v>
      </c>
      <c r="E13" s="298" t="s">
        <v>79</v>
      </c>
      <c r="F13" s="302">
        <v>2009</v>
      </c>
      <c r="G13" s="313" t="s">
        <v>80</v>
      </c>
      <c r="H13" s="314"/>
      <c r="I13" s="281"/>
      <c r="J13" s="306" t="s">
        <v>81</v>
      </c>
      <c r="K13" s="307"/>
      <c r="L13" s="308"/>
      <c r="M13" s="309" t="s">
        <v>80</v>
      </c>
      <c r="N13" s="310"/>
      <c r="O13" s="306" t="s">
        <v>82</v>
      </c>
      <c r="P13" s="307"/>
      <c r="Q13" s="307"/>
      <c r="R13" s="308"/>
      <c r="S13" s="309" t="s">
        <v>80</v>
      </c>
      <c r="T13" s="310"/>
      <c r="U13" s="309" t="s">
        <v>83</v>
      </c>
      <c r="V13" s="282"/>
      <c r="W13" s="282"/>
      <c r="X13" s="282"/>
      <c r="Y13" s="282"/>
      <c r="Z13" s="282"/>
      <c r="AA13" s="310"/>
      <c r="AB13" s="309" t="s">
        <v>372</v>
      </c>
      <c r="AC13" s="310"/>
    </row>
    <row r="14" spans="1:29" s="105" customFormat="1" ht="13.5" thickBot="1">
      <c r="A14" s="294"/>
      <c r="B14" s="297"/>
      <c r="C14" s="299"/>
      <c r="D14" s="301"/>
      <c r="E14" s="299"/>
      <c r="F14" s="303"/>
      <c r="G14" s="300" t="s">
        <v>84</v>
      </c>
      <c r="H14" s="300" t="s">
        <v>85</v>
      </c>
      <c r="I14" s="300" t="s">
        <v>86</v>
      </c>
      <c r="J14" s="304" t="s">
        <v>87</v>
      </c>
      <c r="K14" s="305"/>
      <c r="L14" s="283" t="s">
        <v>88</v>
      </c>
      <c r="M14" s="300" t="s">
        <v>85</v>
      </c>
      <c r="N14" s="300" t="s">
        <v>86</v>
      </c>
      <c r="O14" s="304" t="s">
        <v>87</v>
      </c>
      <c r="P14" s="305"/>
      <c r="Q14" s="305"/>
      <c r="R14" s="302" t="s">
        <v>88</v>
      </c>
      <c r="S14" s="279" t="s">
        <v>85</v>
      </c>
      <c r="T14" s="300" t="s">
        <v>86</v>
      </c>
      <c r="U14" s="278" t="s">
        <v>87</v>
      </c>
      <c r="V14" s="315"/>
      <c r="W14" s="315"/>
      <c r="X14" s="315"/>
      <c r="Y14" s="316"/>
      <c r="Z14" s="315" t="s">
        <v>89</v>
      </c>
      <c r="AA14" s="316"/>
      <c r="AB14" s="279" t="s">
        <v>387</v>
      </c>
      <c r="AC14" s="300" t="s">
        <v>86</v>
      </c>
    </row>
    <row r="15" spans="1:29" s="105" customFormat="1" ht="12.75">
      <c r="A15" s="294"/>
      <c r="B15" s="297"/>
      <c r="C15" s="299"/>
      <c r="D15" s="301"/>
      <c r="E15" s="299"/>
      <c r="F15" s="303"/>
      <c r="G15" s="301"/>
      <c r="H15" s="301"/>
      <c r="I15" s="301"/>
      <c r="J15" s="283" t="s">
        <v>90</v>
      </c>
      <c r="K15" s="302"/>
      <c r="L15" s="312"/>
      <c r="M15" s="301"/>
      <c r="N15" s="301"/>
      <c r="O15" s="302" t="s">
        <v>90</v>
      </c>
      <c r="P15" s="302" t="s">
        <v>91</v>
      </c>
      <c r="Q15" s="311" t="s">
        <v>92</v>
      </c>
      <c r="R15" s="303"/>
      <c r="S15" s="277"/>
      <c r="T15" s="301"/>
      <c r="U15" s="302" t="s">
        <v>91</v>
      </c>
      <c r="V15" s="311" t="s">
        <v>92</v>
      </c>
      <c r="W15" s="320" t="s">
        <v>93</v>
      </c>
      <c r="X15" s="300" t="s">
        <v>94</v>
      </c>
      <c r="Y15" s="300" t="s">
        <v>90</v>
      </c>
      <c r="Z15" s="279" t="s">
        <v>95</v>
      </c>
      <c r="AA15" s="300" t="s">
        <v>88</v>
      </c>
      <c r="AB15" s="277"/>
      <c r="AC15" s="301"/>
    </row>
    <row r="16" spans="1:29" s="105" customFormat="1" ht="12.75">
      <c r="A16" s="294"/>
      <c r="B16" s="297"/>
      <c r="C16" s="299"/>
      <c r="D16" s="301"/>
      <c r="E16" s="299"/>
      <c r="F16" s="303"/>
      <c r="G16" s="301"/>
      <c r="H16" s="301"/>
      <c r="I16" s="301"/>
      <c r="J16" s="319"/>
      <c r="K16" s="303"/>
      <c r="L16" s="312"/>
      <c r="M16" s="301"/>
      <c r="N16" s="301"/>
      <c r="O16" s="303"/>
      <c r="P16" s="303"/>
      <c r="Q16" s="312"/>
      <c r="R16" s="303"/>
      <c r="S16" s="277"/>
      <c r="T16" s="301"/>
      <c r="U16" s="303"/>
      <c r="V16" s="312"/>
      <c r="W16" s="321"/>
      <c r="X16" s="301"/>
      <c r="Y16" s="301"/>
      <c r="Z16" s="277"/>
      <c r="AA16" s="301"/>
      <c r="AB16" s="277"/>
      <c r="AC16" s="301"/>
    </row>
    <row r="17" spans="1:29" s="105" customFormat="1" ht="3" customHeight="1">
      <c r="A17" s="295"/>
      <c r="B17" s="297"/>
      <c r="C17" s="299"/>
      <c r="D17" s="301"/>
      <c r="E17" s="299"/>
      <c r="F17" s="303"/>
      <c r="G17" s="301"/>
      <c r="H17" s="301"/>
      <c r="I17" s="301"/>
      <c r="J17" s="319"/>
      <c r="K17" s="303"/>
      <c r="L17" s="312"/>
      <c r="M17" s="301"/>
      <c r="N17" s="301"/>
      <c r="O17" s="303"/>
      <c r="P17" s="303"/>
      <c r="Q17" s="312"/>
      <c r="R17" s="303"/>
      <c r="S17" s="277"/>
      <c r="T17" s="301"/>
      <c r="U17" s="303"/>
      <c r="V17" s="312"/>
      <c r="W17" s="321"/>
      <c r="X17" s="301"/>
      <c r="Y17" s="301"/>
      <c r="Z17" s="277"/>
      <c r="AA17" s="301"/>
      <c r="AB17" s="277"/>
      <c r="AC17" s="301"/>
    </row>
    <row r="18" spans="1:29" ht="15.75">
      <c r="A18" s="93"/>
      <c r="B18" s="68"/>
      <c r="C18" s="68"/>
      <c r="D18" s="69"/>
      <c r="E18" s="68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4"/>
    </row>
    <row r="19" spans="1:29" ht="16.5" customHeight="1">
      <c r="A19" s="93" t="s">
        <v>96</v>
      </c>
      <c r="B19" s="68" t="s">
        <v>97</v>
      </c>
      <c r="C19" s="68"/>
      <c r="D19" s="69"/>
      <c r="E19" s="68"/>
      <c r="F19" s="72">
        <f aca="true" t="shared" si="0" ref="F19:AC19">F21+F25+F33+F37+F41+F45+F49</f>
        <v>860293</v>
      </c>
      <c r="G19" s="72">
        <f t="shared" si="0"/>
        <v>499335</v>
      </c>
      <c r="H19" s="72">
        <f t="shared" si="0"/>
        <v>1359628</v>
      </c>
      <c r="I19" s="72">
        <f t="shared" si="0"/>
        <v>151354</v>
      </c>
      <c r="J19" s="72">
        <f t="shared" si="0"/>
        <v>30000</v>
      </c>
      <c r="K19" s="72">
        <f t="shared" si="0"/>
        <v>0</v>
      </c>
      <c r="L19" s="72">
        <f t="shared" si="0"/>
        <v>0</v>
      </c>
      <c r="M19" s="72">
        <f t="shared" si="0"/>
        <v>1389628</v>
      </c>
      <c r="N19" s="72">
        <f t="shared" si="0"/>
        <v>151354</v>
      </c>
      <c r="O19" s="72">
        <f t="shared" si="0"/>
        <v>0</v>
      </c>
      <c r="P19" s="72">
        <f t="shared" si="0"/>
        <v>0</v>
      </c>
      <c r="Q19" s="72">
        <f t="shared" si="0"/>
        <v>0</v>
      </c>
      <c r="R19" s="72">
        <f t="shared" si="0"/>
        <v>0</v>
      </c>
      <c r="S19" s="72">
        <f t="shared" si="0"/>
        <v>1389628</v>
      </c>
      <c r="T19" s="72">
        <f t="shared" si="0"/>
        <v>151354</v>
      </c>
      <c r="U19" s="72">
        <f t="shared" si="0"/>
        <v>0</v>
      </c>
      <c r="V19" s="72">
        <f t="shared" si="0"/>
        <v>0</v>
      </c>
      <c r="W19" s="72">
        <f t="shared" si="0"/>
        <v>0</v>
      </c>
      <c r="X19" s="72">
        <f t="shared" si="0"/>
        <v>0</v>
      </c>
      <c r="Y19" s="72">
        <f t="shared" si="0"/>
        <v>0</v>
      </c>
      <c r="Z19" s="72">
        <f t="shared" si="0"/>
        <v>-3090</v>
      </c>
      <c r="AA19" s="72">
        <f t="shared" si="0"/>
        <v>0</v>
      </c>
      <c r="AB19" s="72">
        <f t="shared" si="0"/>
        <v>1386538</v>
      </c>
      <c r="AC19" s="72">
        <f t="shared" si="0"/>
        <v>148264</v>
      </c>
    </row>
    <row r="20" spans="1:29" ht="10.5" customHeight="1">
      <c r="A20" s="93"/>
      <c r="B20" s="68"/>
      <c r="C20" s="68"/>
      <c r="D20" s="69"/>
      <c r="E20" s="68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4"/>
      <c r="Q20" s="71"/>
      <c r="R20" s="71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s="110" customFormat="1" ht="47.25">
      <c r="A21" s="93" t="s">
        <v>98</v>
      </c>
      <c r="B21" s="68" t="s">
        <v>99</v>
      </c>
      <c r="C21" s="68" t="s">
        <v>100</v>
      </c>
      <c r="D21" s="69"/>
      <c r="E21" s="68"/>
      <c r="F21" s="72">
        <f aca="true" t="shared" si="1" ref="F21:U22">F22</f>
        <v>1045</v>
      </c>
      <c r="G21" s="72">
        <f t="shared" si="1"/>
        <v>228</v>
      </c>
      <c r="H21" s="72">
        <f t="shared" si="1"/>
        <v>1273</v>
      </c>
      <c r="I21" s="72">
        <f t="shared" si="1"/>
        <v>0</v>
      </c>
      <c r="J21" s="72">
        <f t="shared" si="1"/>
        <v>0</v>
      </c>
      <c r="K21" s="72">
        <f t="shared" si="1"/>
        <v>0</v>
      </c>
      <c r="L21" s="72">
        <f t="shared" si="1"/>
        <v>0</v>
      </c>
      <c r="M21" s="72">
        <f t="shared" si="1"/>
        <v>1273</v>
      </c>
      <c r="N21" s="72">
        <f t="shared" si="1"/>
        <v>0</v>
      </c>
      <c r="O21" s="72">
        <f t="shared" si="1"/>
        <v>0</v>
      </c>
      <c r="P21" s="72">
        <f t="shared" si="1"/>
        <v>0</v>
      </c>
      <c r="Q21" s="72">
        <f t="shared" si="1"/>
        <v>0</v>
      </c>
      <c r="R21" s="72">
        <f t="shared" si="1"/>
        <v>0</v>
      </c>
      <c r="S21" s="72">
        <f t="shared" si="1"/>
        <v>1273</v>
      </c>
      <c r="T21" s="72">
        <f t="shared" si="1"/>
        <v>0</v>
      </c>
      <c r="U21" s="72">
        <f t="shared" si="1"/>
        <v>0</v>
      </c>
      <c r="V21" s="72">
        <f aca="true" t="shared" si="2" ref="U21:AB22">V22</f>
        <v>0</v>
      </c>
      <c r="W21" s="72">
        <f t="shared" si="2"/>
        <v>0</v>
      </c>
      <c r="X21" s="72">
        <f t="shared" si="2"/>
        <v>0</v>
      </c>
      <c r="Y21" s="72">
        <f t="shared" si="2"/>
        <v>0</v>
      </c>
      <c r="Z21" s="72">
        <f t="shared" si="2"/>
        <v>0</v>
      </c>
      <c r="AA21" s="72">
        <f t="shared" si="2"/>
        <v>0</v>
      </c>
      <c r="AB21" s="72">
        <f t="shared" si="2"/>
        <v>1273</v>
      </c>
      <c r="AC21" s="72"/>
    </row>
    <row r="22" spans="1:29" s="110" customFormat="1" ht="63">
      <c r="A22" s="70" t="s">
        <v>101</v>
      </c>
      <c r="B22" s="73" t="s">
        <v>99</v>
      </c>
      <c r="C22" s="73" t="s">
        <v>100</v>
      </c>
      <c r="D22" s="73" t="s">
        <v>102</v>
      </c>
      <c r="E22" s="73"/>
      <c r="F22" s="73">
        <f t="shared" si="1"/>
        <v>1045</v>
      </c>
      <c r="G22" s="73">
        <f t="shared" si="1"/>
        <v>228</v>
      </c>
      <c r="H22" s="73">
        <f t="shared" si="1"/>
        <v>1273</v>
      </c>
      <c r="I22" s="73">
        <f t="shared" si="1"/>
        <v>0</v>
      </c>
      <c r="J22" s="73">
        <f t="shared" si="1"/>
        <v>0</v>
      </c>
      <c r="K22" s="73">
        <f t="shared" si="1"/>
        <v>0</v>
      </c>
      <c r="L22" s="73">
        <f t="shared" si="1"/>
        <v>0</v>
      </c>
      <c r="M22" s="73">
        <f t="shared" si="1"/>
        <v>1273</v>
      </c>
      <c r="N22" s="73">
        <f t="shared" si="1"/>
        <v>0</v>
      </c>
      <c r="O22" s="73">
        <f t="shared" si="1"/>
        <v>0</v>
      </c>
      <c r="P22" s="73">
        <f t="shared" si="1"/>
        <v>0</v>
      </c>
      <c r="Q22" s="73">
        <f t="shared" si="1"/>
        <v>0</v>
      </c>
      <c r="R22" s="73">
        <f t="shared" si="1"/>
        <v>0</v>
      </c>
      <c r="S22" s="73">
        <f t="shared" si="1"/>
        <v>1273</v>
      </c>
      <c r="T22" s="73">
        <f t="shared" si="1"/>
        <v>0</v>
      </c>
      <c r="U22" s="73">
        <f t="shared" si="2"/>
        <v>0</v>
      </c>
      <c r="V22" s="73">
        <f t="shared" si="2"/>
        <v>0</v>
      </c>
      <c r="W22" s="73">
        <f t="shared" si="2"/>
        <v>0</v>
      </c>
      <c r="X22" s="73">
        <f t="shared" si="2"/>
        <v>0</v>
      </c>
      <c r="Y22" s="73">
        <f t="shared" si="2"/>
        <v>0</v>
      </c>
      <c r="Z22" s="73">
        <f t="shared" si="2"/>
        <v>0</v>
      </c>
      <c r="AA22" s="73">
        <f t="shared" si="2"/>
        <v>0</v>
      </c>
      <c r="AB22" s="73">
        <f t="shared" si="2"/>
        <v>1273</v>
      </c>
      <c r="AC22" s="73"/>
    </row>
    <row r="23" spans="1:29" s="110" customFormat="1" ht="31.5">
      <c r="A23" s="70" t="s">
        <v>103</v>
      </c>
      <c r="B23" s="73" t="s">
        <v>99</v>
      </c>
      <c r="C23" s="73" t="s">
        <v>100</v>
      </c>
      <c r="D23" s="73" t="s">
        <v>102</v>
      </c>
      <c r="E23" s="73" t="s">
        <v>104</v>
      </c>
      <c r="F23" s="73">
        <v>1045</v>
      </c>
      <c r="G23" s="73">
        <f>H23-F23</f>
        <v>228</v>
      </c>
      <c r="H23" s="73">
        <v>1273</v>
      </c>
      <c r="I23" s="74"/>
      <c r="J23" s="74"/>
      <c r="K23" s="74"/>
      <c r="L23" s="74"/>
      <c r="M23" s="73">
        <f>H23+J23+K23+L23</f>
        <v>1273</v>
      </c>
      <c r="N23" s="74">
        <f>I23+L23</f>
        <v>0</v>
      </c>
      <c r="O23" s="74"/>
      <c r="P23" s="74"/>
      <c r="Q23" s="71"/>
      <c r="R23" s="71"/>
      <c r="S23" s="73">
        <f>M23+O23+P23+Q23+R23</f>
        <v>1273</v>
      </c>
      <c r="T23" s="73">
        <f>N23+R23</f>
        <v>0</v>
      </c>
      <c r="U23" s="71"/>
      <c r="V23" s="71"/>
      <c r="W23" s="71"/>
      <c r="X23" s="71"/>
      <c r="Y23" s="71"/>
      <c r="Z23" s="71"/>
      <c r="AA23" s="71"/>
      <c r="AB23" s="73">
        <f>S23+U23+V23+W23+X23+Y23+Z23+AA23</f>
        <v>1273</v>
      </c>
      <c r="AC23" s="73"/>
    </row>
    <row r="24" spans="1:29" ht="15.75">
      <c r="A24" s="71"/>
      <c r="B24" s="68"/>
      <c r="C24" s="68"/>
      <c r="D24" s="69"/>
      <c r="E24" s="68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1"/>
      <c r="R24" s="71"/>
      <c r="S24" s="73"/>
      <c r="T24" s="73"/>
      <c r="U24" s="71"/>
      <c r="V24" s="71"/>
      <c r="W24" s="71"/>
      <c r="X24" s="71"/>
      <c r="Y24" s="71"/>
      <c r="Z24" s="71"/>
      <c r="AA24" s="71"/>
      <c r="AB24" s="71"/>
      <c r="AC24" s="74"/>
    </row>
    <row r="25" spans="1:29" ht="63">
      <c r="A25" s="93" t="s">
        <v>105</v>
      </c>
      <c r="B25" s="68" t="s">
        <v>99</v>
      </c>
      <c r="C25" s="68" t="s">
        <v>106</v>
      </c>
      <c r="D25" s="75"/>
      <c r="E25" s="68"/>
      <c r="F25" s="76">
        <f aca="true" t="shared" si="3" ref="F25:AB25">F26+F28+F30</f>
        <v>84165</v>
      </c>
      <c r="G25" s="76">
        <f t="shared" si="3"/>
        <v>10841</v>
      </c>
      <c r="H25" s="76">
        <f t="shared" si="3"/>
        <v>95006</v>
      </c>
      <c r="I25" s="76">
        <f t="shared" si="3"/>
        <v>0</v>
      </c>
      <c r="J25" s="76">
        <f t="shared" si="3"/>
        <v>0</v>
      </c>
      <c r="K25" s="76">
        <f t="shared" si="3"/>
        <v>0</v>
      </c>
      <c r="L25" s="76">
        <f t="shared" si="3"/>
        <v>0</v>
      </c>
      <c r="M25" s="76">
        <f t="shared" si="3"/>
        <v>95006</v>
      </c>
      <c r="N25" s="76">
        <f t="shared" si="3"/>
        <v>0</v>
      </c>
      <c r="O25" s="76">
        <f t="shared" si="3"/>
        <v>0</v>
      </c>
      <c r="P25" s="76">
        <f t="shared" si="3"/>
        <v>0</v>
      </c>
      <c r="Q25" s="76">
        <f t="shared" si="3"/>
        <v>0</v>
      </c>
      <c r="R25" s="76">
        <f t="shared" si="3"/>
        <v>0</v>
      </c>
      <c r="S25" s="76">
        <f t="shared" si="3"/>
        <v>95006</v>
      </c>
      <c r="T25" s="76">
        <f t="shared" si="3"/>
        <v>0</v>
      </c>
      <c r="U25" s="76">
        <f t="shared" si="3"/>
        <v>0</v>
      </c>
      <c r="V25" s="76">
        <f t="shared" si="3"/>
        <v>0</v>
      </c>
      <c r="W25" s="76">
        <f t="shared" si="3"/>
        <v>0</v>
      </c>
      <c r="X25" s="76">
        <f t="shared" si="3"/>
        <v>0</v>
      </c>
      <c r="Y25" s="76">
        <f t="shared" si="3"/>
        <v>0</v>
      </c>
      <c r="Z25" s="76">
        <f t="shared" si="3"/>
        <v>0</v>
      </c>
      <c r="AA25" s="76">
        <f t="shared" si="3"/>
        <v>0</v>
      </c>
      <c r="AB25" s="76">
        <f t="shared" si="3"/>
        <v>95006</v>
      </c>
      <c r="AC25" s="76"/>
    </row>
    <row r="26" spans="1:29" ht="63">
      <c r="A26" s="71" t="s">
        <v>101</v>
      </c>
      <c r="B26" s="77" t="s">
        <v>99</v>
      </c>
      <c r="C26" s="77" t="s">
        <v>106</v>
      </c>
      <c r="D26" s="78" t="s">
        <v>102</v>
      </c>
      <c r="E26" s="77"/>
      <c r="F26" s="79">
        <f>F27</f>
        <v>82397</v>
      </c>
      <c r="G26" s="79">
        <f>G27</f>
        <v>10526</v>
      </c>
      <c r="H26" s="79">
        <f>H27</f>
        <v>92923</v>
      </c>
      <c r="I26" s="79">
        <f aca="true" t="shared" si="4" ref="I26:AB26">I27</f>
        <v>0</v>
      </c>
      <c r="J26" s="79">
        <f t="shared" si="4"/>
        <v>0</v>
      </c>
      <c r="K26" s="79">
        <f t="shared" si="4"/>
        <v>0</v>
      </c>
      <c r="L26" s="79">
        <f t="shared" si="4"/>
        <v>0</v>
      </c>
      <c r="M26" s="79">
        <f t="shared" si="4"/>
        <v>92923</v>
      </c>
      <c r="N26" s="79">
        <f t="shared" si="4"/>
        <v>0</v>
      </c>
      <c r="O26" s="79">
        <f t="shared" si="4"/>
        <v>0</v>
      </c>
      <c r="P26" s="79">
        <f t="shared" si="4"/>
        <v>0</v>
      </c>
      <c r="Q26" s="79">
        <f t="shared" si="4"/>
        <v>0</v>
      </c>
      <c r="R26" s="79">
        <f t="shared" si="4"/>
        <v>0</v>
      </c>
      <c r="S26" s="79">
        <f t="shared" si="4"/>
        <v>92923</v>
      </c>
      <c r="T26" s="79">
        <f t="shared" si="4"/>
        <v>0</v>
      </c>
      <c r="U26" s="79">
        <f t="shared" si="4"/>
        <v>0</v>
      </c>
      <c r="V26" s="79">
        <f t="shared" si="4"/>
        <v>0</v>
      </c>
      <c r="W26" s="79">
        <f t="shared" si="4"/>
        <v>0</v>
      </c>
      <c r="X26" s="79">
        <f t="shared" si="4"/>
        <v>0</v>
      </c>
      <c r="Y26" s="79">
        <f t="shared" si="4"/>
        <v>0</v>
      </c>
      <c r="Z26" s="79">
        <f t="shared" si="4"/>
        <v>0</v>
      </c>
      <c r="AA26" s="79">
        <f t="shared" si="4"/>
        <v>0</v>
      </c>
      <c r="AB26" s="79">
        <f t="shared" si="4"/>
        <v>92923</v>
      </c>
      <c r="AC26" s="79"/>
    </row>
    <row r="27" spans="1:29" ht="31.5">
      <c r="A27" s="71" t="s">
        <v>103</v>
      </c>
      <c r="B27" s="77" t="s">
        <v>99</v>
      </c>
      <c r="C27" s="77" t="s">
        <v>106</v>
      </c>
      <c r="D27" s="78" t="s">
        <v>102</v>
      </c>
      <c r="E27" s="77" t="s">
        <v>104</v>
      </c>
      <c r="F27" s="79">
        <v>82397</v>
      </c>
      <c r="G27" s="73">
        <f>H27-F27</f>
        <v>10526</v>
      </c>
      <c r="H27" s="80">
        <f>89951+2972</f>
        <v>92923</v>
      </c>
      <c r="I27" s="81"/>
      <c r="J27" s="81"/>
      <c r="K27" s="81"/>
      <c r="L27" s="81"/>
      <c r="M27" s="73">
        <f>H27+J27+K27+L27</f>
        <v>92923</v>
      </c>
      <c r="N27" s="74">
        <f>I27+L27</f>
        <v>0</v>
      </c>
      <c r="O27" s="81"/>
      <c r="P27" s="80"/>
      <c r="Q27" s="74"/>
      <c r="R27" s="71"/>
      <c r="S27" s="73">
        <f>M27+O27+P27+Q27+R27</f>
        <v>92923</v>
      </c>
      <c r="T27" s="73">
        <f>N27+R27</f>
        <v>0</v>
      </c>
      <c r="U27" s="74">
        <f>7-7</f>
        <v>0</v>
      </c>
      <c r="V27" s="74">
        <f>150-150</f>
        <v>0</v>
      </c>
      <c r="W27" s="71"/>
      <c r="X27" s="73"/>
      <c r="Y27" s="71"/>
      <c r="Z27" s="71"/>
      <c r="AA27" s="71"/>
      <c r="AB27" s="73">
        <f>S27+U27+V27+W27+X27+Y27+Z27+AA27</f>
        <v>92923</v>
      </c>
      <c r="AC27" s="73"/>
    </row>
    <row r="28" spans="1:29" ht="31.5">
      <c r="A28" s="71" t="s">
        <v>107</v>
      </c>
      <c r="B28" s="77" t="s">
        <v>99</v>
      </c>
      <c r="C28" s="77" t="s">
        <v>106</v>
      </c>
      <c r="D28" s="78" t="s">
        <v>102</v>
      </c>
      <c r="E28" s="77"/>
      <c r="F28" s="73">
        <f>F29</f>
        <v>680</v>
      </c>
      <c r="G28" s="73">
        <f>G29</f>
        <v>123</v>
      </c>
      <c r="H28" s="73">
        <f>H29</f>
        <v>803</v>
      </c>
      <c r="I28" s="73">
        <f aca="true" t="shared" si="5" ref="I28:AB28">I29</f>
        <v>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3">
        <f t="shared" si="5"/>
        <v>803</v>
      </c>
      <c r="N28" s="73">
        <f t="shared" si="5"/>
        <v>0</v>
      </c>
      <c r="O28" s="73">
        <f t="shared" si="5"/>
        <v>0</v>
      </c>
      <c r="P28" s="73"/>
      <c r="Q28" s="73">
        <f t="shared" si="5"/>
        <v>0</v>
      </c>
      <c r="R28" s="73">
        <f t="shared" si="5"/>
        <v>0</v>
      </c>
      <c r="S28" s="73">
        <f t="shared" si="5"/>
        <v>803</v>
      </c>
      <c r="T28" s="73">
        <f t="shared" si="5"/>
        <v>0</v>
      </c>
      <c r="U28" s="73">
        <f t="shared" si="5"/>
        <v>0</v>
      </c>
      <c r="V28" s="73">
        <f t="shared" si="5"/>
        <v>0</v>
      </c>
      <c r="W28" s="73">
        <f t="shared" si="5"/>
        <v>0</v>
      </c>
      <c r="X28" s="73">
        <f t="shared" si="5"/>
        <v>0</v>
      </c>
      <c r="Y28" s="73">
        <f t="shared" si="5"/>
        <v>0</v>
      </c>
      <c r="Z28" s="73">
        <f t="shared" si="5"/>
        <v>0</v>
      </c>
      <c r="AA28" s="73">
        <f t="shared" si="5"/>
        <v>0</v>
      </c>
      <c r="AB28" s="73">
        <f t="shared" si="5"/>
        <v>803</v>
      </c>
      <c r="AC28" s="73"/>
    </row>
    <row r="29" spans="1:29" ht="31.5">
      <c r="A29" s="71" t="s">
        <v>103</v>
      </c>
      <c r="B29" s="77" t="s">
        <v>99</v>
      </c>
      <c r="C29" s="77" t="s">
        <v>106</v>
      </c>
      <c r="D29" s="78" t="s">
        <v>102</v>
      </c>
      <c r="E29" s="77" t="s">
        <v>104</v>
      </c>
      <c r="F29" s="73">
        <v>680</v>
      </c>
      <c r="G29" s="73">
        <f>H29-F29</f>
        <v>123</v>
      </c>
      <c r="H29" s="73">
        <v>803</v>
      </c>
      <c r="I29" s="82"/>
      <c r="J29" s="82"/>
      <c r="K29" s="82"/>
      <c r="L29" s="82"/>
      <c r="M29" s="73">
        <f>H29+J29+K29+L29</f>
        <v>803</v>
      </c>
      <c r="N29" s="74">
        <f>I29+L29</f>
        <v>0</v>
      </c>
      <c r="O29" s="82"/>
      <c r="P29" s="82"/>
      <c r="Q29" s="82"/>
      <c r="R29" s="82"/>
      <c r="S29" s="73">
        <f>M29+O29+Q29+R29</f>
        <v>803</v>
      </c>
      <c r="T29" s="73">
        <f>N29+R29</f>
        <v>0</v>
      </c>
      <c r="U29" s="82"/>
      <c r="V29" s="82"/>
      <c r="W29" s="82"/>
      <c r="X29" s="82"/>
      <c r="Y29" s="82"/>
      <c r="Z29" s="82"/>
      <c r="AA29" s="82"/>
      <c r="AB29" s="73">
        <f>S29+U29+V29+W29+X29+Y29+Z29+AA29</f>
        <v>803</v>
      </c>
      <c r="AC29" s="73"/>
    </row>
    <row r="30" spans="1:29" ht="31.5">
      <c r="A30" s="71" t="s">
        <v>108</v>
      </c>
      <c r="B30" s="77" t="s">
        <v>99</v>
      </c>
      <c r="C30" s="77" t="s">
        <v>106</v>
      </c>
      <c r="D30" s="78" t="s">
        <v>102</v>
      </c>
      <c r="E30" s="77"/>
      <c r="F30" s="73">
        <f>F31</f>
        <v>1088</v>
      </c>
      <c r="G30" s="73">
        <f>G31</f>
        <v>192</v>
      </c>
      <c r="H30" s="73">
        <f>H31</f>
        <v>1280</v>
      </c>
      <c r="I30" s="73">
        <f aca="true" t="shared" si="6" ref="I30:AB30">I31</f>
        <v>0</v>
      </c>
      <c r="J30" s="73">
        <f t="shared" si="6"/>
        <v>0</v>
      </c>
      <c r="K30" s="73">
        <f t="shared" si="6"/>
        <v>0</v>
      </c>
      <c r="L30" s="73">
        <f t="shared" si="6"/>
        <v>0</v>
      </c>
      <c r="M30" s="73">
        <f t="shared" si="6"/>
        <v>1280</v>
      </c>
      <c r="N30" s="73">
        <f t="shared" si="6"/>
        <v>0</v>
      </c>
      <c r="O30" s="73">
        <f t="shared" si="6"/>
        <v>0</v>
      </c>
      <c r="P30" s="73">
        <f t="shared" si="6"/>
        <v>0</v>
      </c>
      <c r="Q30" s="73">
        <f t="shared" si="6"/>
        <v>0</v>
      </c>
      <c r="R30" s="73">
        <f t="shared" si="6"/>
        <v>0</v>
      </c>
      <c r="S30" s="73">
        <f t="shared" si="6"/>
        <v>1280</v>
      </c>
      <c r="T30" s="73">
        <f t="shared" si="6"/>
        <v>0</v>
      </c>
      <c r="U30" s="73">
        <f t="shared" si="6"/>
        <v>0</v>
      </c>
      <c r="V30" s="73">
        <f t="shared" si="6"/>
        <v>0</v>
      </c>
      <c r="W30" s="73">
        <f t="shared" si="6"/>
        <v>0</v>
      </c>
      <c r="X30" s="73">
        <f t="shared" si="6"/>
        <v>0</v>
      </c>
      <c r="Y30" s="73">
        <f t="shared" si="6"/>
        <v>0</v>
      </c>
      <c r="Z30" s="73">
        <f t="shared" si="6"/>
        <v>0</v>
      </c>
      <c r="AA30" s="73">
        <f t="shared" si="6"/>
        <v>0</v>
      </c>
      <c r="AB30" s="73">
        <f t="shared" si="6"/>
        <v>1280</v>
      </c>
      <c r="AC30" s="73"/>
    </row>
    <row r="31" spans="1:29" ht="31.5">
      <c r="A31" s="71" t="s">
        <v>103</v>
      </c>
      <c r="B31" s="77" t="s">
        <v>99</v>
      </c>
      <c r="C31" s="77" t="s">
        <v>106</v>
      </c>
      <c r="D31" s="78" t="s">
        <v>102</v>
      </c>
      <c r="E31" s="77" t="s">
        <v>104</v>
      </c>
      <c r="F31" s="73">
        <v>1088</v>
      </c>
      <c r="G31" s="73">
        <f>H31-F31</f>
        <v>192</v>
      </c>
      <c r="H31" s="73">
        <v>1280</v>
      </c>
      <c r="I31" s="82"/>
      <c r="J31" s="82"/>
      <c r="K31" s="82"/>
      <c r="L31" s="82"/>
      <c r="M31" s="73">
        <f>H31+J31+K31+L31</f>
        <v>1280</v>
      </c>
      <c r="N31" s="74">
        <f>I31+L31</f>
        <v>0</v>
      </c>
      <c r="O31" s="82"/>
      <c r="P31" s="74"/>
      <c r="Q31" s="74"/>
      <c r="R31" s="82"/>
      <c r="S31" s="73">
        <f>M31+O31+P31+Q31+R31</f>
        <v>1280</v>
      </c>
      <c r="T31" s="73">
        <f>N31+R31</f>
        <v>0</v>
      </c>
      <c r="U31" s="82"/>
      <c r="V31" s="82"/>
      <c r="W31" s="82"/>
      <c r="X31" s="82"/>
      <c r="Y31" s="82"/>
      <c r="Z31" s="82"/>
      <c r="AA31" s="82"/>
      <c r="AB31" s="73">
        <f>S31+U31+V31+W31+X31+Y31+Z31+AA31</f>
        <v>1280</v>
      </c>
      <c r="AC31" s="73"/>
    </row>
    <row r="32" spans="1:29" ht="15.75">
      <c r="A32" s="71"/>
      <c r="B32" s="77"/>
      <c r="C32" s="77"/>
      <c r="D32" s="78"/>
      <c r="E32" s="77"/>
      <c r="F32" s="83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4"/>
      <c r="T32" s="84"/>
      <c r="U32" s="82"/>
      <c r="V32" s="82"/>
      <c r="W32" s="82"/>
      <c r="X32" s="82"/>
      <c r="Y32" s="82"/>
      <c r="Z32" s="82"/>
      <c r="AA32" s="82"/>
      <c r="AB32" s="82"/>
      <c r="AC32" s="91"/>
    </row>
    <row r="33" spans="1:29" ht="63">
      <c r="A33" s="93" t="s">
        <v>109</v>
      </c>
      <c r="B33" s="68" t="s">
        <v>99</v>
      </c>
      <c r="C33" s="68" t="s">
        <v>110</v>
      </c>
      <c r="D33" s="75"/>
      <c r="E33" s="68"/>
      <c r="F33" s="72">
        <f>F34</f>
        <v>529364</v>
      </c>
      <c r="G33" s="72">
        <f aca="true" t="shared" si="7" ref="G33:V34">G34</f>
        <v>245362</v>
      </c>
      <c r="H33" s="72">
        <f t="shared" si="7"/>
        <v>774726</v>
      </c>
      <c r="I33" s="72">
        <f t="shared" si="7"/>
        <v>151354</v>
      </c>
      <c r="J33" s="72">
        <f t="shared" si="7"/>
        <v>0</v>
      </c>
      <c r="K33" s="72">
        <f t="shared" si="7"/>
        <v>0</v>
      </c>
      <c r="L33" s="72">
        <f t="shared" si="7"/>
        <v>0</v>
      </c>
      <c r="M33" s="72">
        <f t="shared" si="7"/>
        <v>774726</v>
      </c>
      <c r="N33" s="72">
        <f t="shared" si="7"/>
        <v>151354</v>
      </c>
      <c r="O33" s="72">
        <f t="shared" si="7"/>
        <v>0</v>
      </c>
      <c r="P33" s="72">
        <f t="shared" si="7"/>
        <v>0</v>
      </c>
      <c r="Q33" s="72">
        <f t="shared" si="7"/>
        <v>0</v>
      </c>
      <c r="R33" s="72">
        <f t="shared" si="7"/>
        <v>0</v>
      </c>
      <c r="S33" s="72">
        <f t="shared" si="7"/>
        <v>774726</v>
      </c>
      <c r="T33" s="72">
        <f t="shared" si="7"/>
        <v>151354</v>
      </c>
      <c r="U33" s="72">
        <f t="shared" si="7"/>
        <v>0</v>
      </c>
      <c r="V33" s="72">
        <f t="shared" si="7"/>
        <v>0</v>
      </c>
      <c r="W33" s="72">
        <f aca="true" t="shared" si="8" ref="U33:AC34">W34</f>
        <v>0</v>
      </c>
      <c r="X33" s="72">
        <f t="shared" si="8"/>
        <v>0</v>
      </c>
      <c r="Y33" s="72">
        <f t="shared" si="8"/>
        <v>0</v>
      </c>
      <c r="Z33" s="72">
        <f t="shared" si="8"/>
        <v>-3090</v>
      </c>
      <c r="AA33" s="72">
        <f t="shared" si="8"/>
        <v>0</v>
      </c>
      <c r="AB33" s="72">
        <f t="shared" si="8"/>
        <v>771636</v>
      </c>
      <c r="AC33" s="72">
        <f t="shared" si="8"/>
        <v>148264</v>
      </c>
    </row>
    <row r="34" spans="1:29" ht="63">
      <c r="A34" s="71" t="s">
        <v>101</v>
      </c>
      <c r="B34" s="77" t="s">
        <v>99</v>
      </c>
      <c r="C34" s="77" t="s">
        <v>110</v>
      </c>
      <c r="D34" s="78" t="s">
        <v>102</v>
      </c>
      <c r="E34" s="77"/>
      <c r="F34" s="73">
        <f>F35</f>
        <v>529364</v>
      </c>
      <c r="G34" s="73">
        <f t="shared" si="7"/>
        <v>245362</v>
      </c>
      <c r="H34" s="73">
        <f t="shared" si="7"/>
        <v>774726</v>
      </c>
      <c r="I34" s="73">
        <f t="shared" si="7"/>
        <v>151354</v>
      </c>
      <c r="J34" s="73">
        <f t="shared" si="7"/>
        <v>0</v>
      </c>
      <c r="K34" s="73">
        <f t="shared" si="7"/>
        <v>0</v>
      </c>
      <c r="L34" s="73">
        <f t="shared" si="7"/>
        <v>0</v>
      </c>
      <c r="M34" s="73">
        <f t="shared" si="7"/>
        <v>774726</v>
      </c>
      <c r="N34" s="73">
        <f t="shared" si="7"/>
        <v>151354</v>
      </c>
      <c r="O34" s="73">
        <f t="shared" si="7"/>
        <v>0</v>
      </c>
      <c r="P34" s="73"/>
      <c r="Q34" s="73">
        <f t="shared" si="7"/>
        <v>0</v>
      </c>
      <c r="R34" s="73">
        <f t="shared" si="7"/>
        <v>0</v>
      </c>
      <c r="S34" s="73">
        <f t="shared" si="7"/>
        <v>774726</v>
      </c>
      <c r="T34" s="73">
        <f t="shared" si="7"/>
        <v>151354</v>
      </c>
      <c r="U34" s="73">
        <f t="shared" si="8"/>
        <v>0</v>
      </c>
      <c r="V34" s="73">
        <f t="shared" si="8"/>
        <v>0</v>
      </c>
      <c r="W34" s="73">
        <f t="shared" si="8"/>
        <v>0</v>
      </c>
      <c r="X34" s="73">
        <f t="shared" si="8"/>
        <v>0</v>
      </c>
      <c r="Y34" s="73">
        <f t="shared" si="8"/>
        <v>0</v>
      </c>
      <c r="Z34" s="73">
        <f t="shared" si="8"/>
        <v>-3090</v>
      </c>
      <c r="AA34" s="73">
        <f t="shared" si="8"/>
        <v>0</v>
      </c>
      <c r="AB34" s="73">
        <f t="shared" si="8"/>
        <v>771636</v>
      </c>
      <c r="AC34" s="73">
        <f t="shared" si="8"/>
        <v>148264</v>
      </c>
    </row>
    <row r="35" spans="1:29" ht="31.5">
      <c r="A35" s="71" t="s">
        <v>103</v>
      </c>
      <c r="B35" s="77" t="s">
        <v>99</v>
      </c>
      <c r="C35" s="77" t="s">
        <v>110</v>
      </c>
      <c r="D35" s="78" t="s">
        <v>102</v>
      </c>
      <c r="E35" s="77" t="s">
        <v>104</v>
      </c>
      <c r="F35" s="85">
        <v>529364</v>
      </c>
      <c r="G35" s="73">
        <f>H35-F35</f>
        <v>245362</v>
      </c>
      <c r="H35" s="86">
        <f>680263+82959+11504</f>
        <v>774726</v>
      </c>
      <c r="I35" s="86">
        <f>72171+79183</f>
        <v>151354</v>
      </c>
      <c r="J35" s="87"/>
      <c r="K35" s="87"/>
      <c r="L35" s="87"/>
      <c r="M35" s="73">
        <f>H35+J35+K35+L35</f>
        <v>774726</v>
      </c>
      <c r="N35" s="73">
        <f>I35+L35</f>
        <v>151354</v>
      </c>
      <c r="O35" s="87"/>
      <c r="P35" s="87"/>
      <c r="Q35" s="74"/>
      <c r="R35" s="73"/>
      <c r="S35" s="73">
        <f>M35+O35+P35+Q35+R35</f>
        <v>774726</v>
      </c>
      <c r="T35" s="73">
        <f>N35+R35</f>
        <v>151354</v>
      </c>
      <c r="U35" s="74">
        <f>43-43</f>
        <v>0</v>
      </c>
      <c r="V35" s="73">
        <f>35+6+3+2199+3-2246</f>
        <v>0</v>
      </c>
      <c r="W35" s="71"/>
      <c r="X35" s="73"/>
      <c r="Y35" s="71"/>
      <c r="Z35" s="73">
        <v>-3090</v>
      </c>
      <c r="AA35" s="71"/>
      <c r="AB35" s="73">
        <f>S35+U35+V35+W35+X35+Y35+Z35+AA35</f>
        <v>771636</v>
      </c>
      <c r="AC35" s="73">
        <f>T35+Z35+AA35</f>
        <v>148264</v>
      </c>
    </row>
    <row r="36" spans="1:29" ht="15.75">
      <c r="A36" s="71"/>
      <c r="B36" s="77"/>
      <c r="C36" s="77"/>
      <c r="D36" s="78"/>
      <c r="E36" s="77"/>
      <c r="F36" s="88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71"/>
      <c r="R36" s="71"/>
      <c r="S36" s="73"/>
      <c r="T36" s="73"/>
      <c r="U36" s="71"/>
      <c r="V36" s="71"/>
      <c r="W36" s="71"/>
      <c r="X36" s="71"/>
      <c r="Y36" s="71"/>
      <c r="Z36" s="71"/>
      <c r="AA36" s="71"/>
      <c r="AB36" s="71"/>
      <c r="AC36" s="74"/>
    </row>
    <row r="37" spans="1:29" ht="31.5">
      <c r="A37" s="93" t="s">
        <v>111</v>
      </c>
      <c r="B37" s="68" t="s">
        <v>99</v>
      </c>
      <c r="C37" s="68" t="s">
        <v>112</v>
      </c>
      <c r="D37" s="75"/>
      <c r="E37" s="68"/>
      <c r="F37" s="72">
        <f aca="true" t="shared" si="9" ref="F37:U38">F38</f>
        <v>7000</v>
      </c>
      <c r="G37" s="72">
        <f t="shared" si="9"/>
        <v>10777</v>
      </c>
      <c r="H37" s="72">
        <f t="shared" si="9"/>
        <v>17777</v>
      </c>
      <c r="I37" s="72">
        <f t="shared" si="9"/>
        <v>0</v>
      </c>
      <c r="J37" s="72">
        <f t="shared" si="9"/>
        <v>0</v>
      </c>
      <c r="K37" s="72">
        <f t="shared" si="9"/>
        <v>0</v>
      </c>
      <c r="L37" s="72">
        <f t="shared" si="9"/>
        <v>0</v>
      </c>
      <c r="M37" s="72">
        <f t="shared" si="9"/>
        <v>17777</v>
      </c>
      <c r="N37" s="72">
        <f t="shared" si="9"/>
        <v>0</v>
      </c>
      <c r="O37" s="72">
        <f t="shared" si="9"/>
        <v>0</v>
      </c>
      <c r="P37" s="72">
        <f t="shared" si="9"/>
        <v>0</v>
      </c>
      <c r="Q37" s="72">
        <f t="shared" si="9"/>
        <v>0</v>
      </c>
      <c r="R37" s="72">
        <f t="shared" si="9"/>
        <v>0</v>
      </c>
      <c r="S37" s="72">
        <f t="shared" si="9"/>
        <v>17777</v>
      </c>
      <c r="T37" s="72">
        <f t="shared" si="9"/>
        <v>0</v>
      </c>
      <c r="U37" s="72">
        <f t="shared" si="9"/>
        <v>0</v>
      </c>
      <c r="V37" s="72">
        <f aca="true" t="shared" si="10" ref="T37:AB38">V38</f>
        <v>0</v>
      </c>
      <c r="W37" s="72">
        <f t="shared" si="10"/>
        <v>0</v>
      </c>
      <c r="X37" s="72">
        <f t="shared" si="10"/>
        <v>0</v>
      </c>
      <c r="Y37" s="72">
        <f t="shared" si="10"/>
        <v>0</v>
      </c>
      <c r="Z37" s="72">
        <f t="shared" si="10"/>
        <v>0</v>
      </c>
      <c r="AA37" s="72">
        <f t="shared" si="10"/>
        <v>0</v>
      </c>
      <c r="AB37" s="72">
        <f t="shared" si="10"/>
        <v>17777</v>
      </c>
      <c r="AC37" s="72"/>
    </row>
    <row r="38" spans="1:29" ht="15.75">
      <c r="A38" s="71" t="s">
        <v>113</v>
      </c>
      <c r="B38" s="77" t="s">
        <v>99</v>
      </c>
      <c r="C38" s="77" t="s">
        <v>112</v>
      </c>
      <c r="D38" s="78" t="s">
        <v>114</v>
      </c>
      <c r="E38" s="77"/>
      <c r="F38" s="73">
        <f t="shared" si="9"/>
        <v>7000</v>
      </c>
      <c r="G38" s="73">
        <f t="shared" si="9"/>
        <v>10777</v>
      </c>
      <c r="H38" s="73">
        <f t="shared" si="9"/>
        <v>17777</v>
      </c>
      <c r="I38" s="73">
        <f t="shared" si="9"/>
        <v>0</v>
      </c>
      <c r="J38" s="73">
        <f t="shared" si="9"/>
        <v>0</v>
      </c>
      <c r="K38" s="73">
        <f t="shared" si="9"/>
        <v>0</v>
      </c>
      <c r="L38" s="73">
        <f t="shared" si="9"/>
        <v>0</v>
      </c>
      <c r="M38" s="73">
        <f t="shared" si="9"/>
        <v>17777</v>
      </c>
      <c r="N38" s="73">
        <f t="shared" si="9"/>
        <v>0</v>
      </c>
      <c r="O38" s="73">
        <f t="shared" si="9"/>
        <v>0</v>
      </c>
      <c r="P38" s="73">
        <f t="shared" si="9"/>
        <v>0</v>
      </c>
      <c r="Q38" s="73">
        <f t="shared" si="9"/>
        <v>0</v>
      </c>
      <c r="R38" s="73">
        <f t="shared" si="9"/>
        <v>0</v>
      </c>
      <c r="S38" s="73">
        <f t="shared" si="9"/>
        <v>17777</v>
      </c>
      <c r="T38" s="73">
        <f t="shared" si="10"/>
        <v>0</v>
      </c>
      <c r="U38" s="73">
        <f t="shared" si="10"/>
        <v>0</v>
      </c>
      <c r="V38" s="73">
        <f t="shared" si="10"/>
        <v>0</v>
      </c>
      <c r="W38" s="73">
        <f t="shared" si="10"/>
        <v>0</v>
      </c>
      <c r="X38" s="73">
        <f t="shared" si="10"/>
        <v>0</v>
      </c>
      <c r="Y38" s="73">
        <f t="shared" si="10"/>
        <v>0</v>
      </c>
      <c r="Z38" s="73">
        <f t="shared" si="10"/>
        <v>0</v>
      </c>
      <c r="AA38" s="73">
        <f t="shared" si="10"/>
        <v>0</v>
      </c>
      <c r="AB38" s="73">
        <f t="shared" si="10"/>
        <v>17777</v>
      </c>
      <c r="AC38" s="73"/>
    </row>
    <row r="39" spans="1:29" ht="63">
      <c r="A39" s="71" t="s">
        <v>115</v>
      </c>
      <c r="B39" s="77" t="s">
        <v>99</v>
      </c>
      <c r="C39" s="77" t="s">
        <v>112</v>
      </c>
      <c r="D39" s="78" t="s">
        <v>114</v>
      </c>
      <c r="E39" s="77" t="s">
        <v>116</v>
      </c>
      <c r="F39" s="73">
        <v>7000</v>
      </c>
      <c r="G39" s="73">
        <f>H39-F39</f>
        <v>10777</v>
      </c>
      <c r="H39" s="73">
        <f>2296-99+15684-104</f>
        <v>17777</v>
      </c>
      <c r="I39" s="89"/>
      <c r="J39" s="89"/>
      <c r="K39" s="89"/>
      <c r="L39" s="89"/>
      <c r="M39" s="73">
        <f>H39+J39+K39+L39</f>
        <v>17777</v>
      </c>
      <c r="N39" s="74">
        <f>I39+L39</f>
        <v>0</v>
      </c>
      <c r="O39" s="89"/>
      <c r="P39" s="89"/>
      <c r="Q39" s="89"/>
      <c r="R39" s="89"/>
      <c r="S39" s="73">
        <f>M39+O39+P39+Q39+R39</f>
        <v>17777</v>
      </c>
      <c r="T39" s="73">
        <f>N39+R39</f>
        <v>0</v>
      </c>
      <c r="U39" s="89"/>
      <c r="V39" s="89"/>
      <c r="W39" s="89"/>
      <c r="X39" s="73"/>
      <c r="Y39" s="89"/>
      <c r="Z39" s="89"/>
      <c r="AA39" s="89"/>
      <c r="AB39" s="73">
        <f>S39+U39+V39+W39+X39+Y39+Z39+AA39</f>
        <v>17777</v>
      </c>
      <c r="AC39" s="73"/>
    </row>
    <row r="40" spans="1:29" ht="15.75">
      <c r="A40" s="82"/>
      <c r="B40" s="90"/>
      <c r="C40" s="90"/>
      <c r="D40" s="91"/>
      <c r="E40" s="77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4"/>
      <c r="T40" s="84"/>
      <c r="U40" s="82"/>
      <c r="V40" s="82"/>
      <c r="W40" s="82"/>
      <c r="X40" s="82"/>
      <c r="Y40" s="82"/>
      <c r="Z40" s="82"/>
      <c r="AA40" s="82"/>
      <c r="AB40" s="82"/>
      <c r="AC40" s="91"/>
    </row>
    <row r="41" spans="1:29" ht="31.5">
      <c r="A41" s="93" t="s">
        <v>117</v>
      </c>
      <c r="B41" s="68" t="s">
        <v>99</v>
      </c>
      <c r="C41" s="68" t="s">
        <v>118</v>
      </c>
      <c r="D41" s="75"/>
      <c r="E41" s="68"/>
      <c r="F41" s="72">
        <f aca="true" t="shared" si="11" ref="F41:U42">F42</f>
        <v>113191</v>
      </c>
      <c r="G41" s="72">
        <f t="shared" si="11"/>
        <v>-48287</v>
      </c>
      <c r="H41" s="72">
        <f t="shared" si="11"/>
        <v>64904</v>
      </c>
      <c r="I41" s="72">
        <f t="shared" si="11"/>
        <v>0</v>
      </c>
      <c r="J41" s="72">
        <f t="shared" si="11"/>
        <v>0</v>
      </c>
      <c r="K41" s="72">
        <f t="shared" si="11"/>
        <v>0</v>
      </c>
      <c r="L41" s="72">
        <f t="shared" si="11"/>
        <v>0</v>
      </c>
      <c r="M41" s="72">
        <f t="shared" si="11"/>
        <v>64904</v>
      </c>
      <c r="N41" s="72">
        <f t="shared" si="11"/>
        <v>0</v>
      </c>
      <c r="O41" s="72">
        <f t="shared" si="11"/>
        <v>0</v>
      </c>
      <c r="P41" s="72">
        <f t="shared" si="11"/>
        <v>0</v>
      </c>
      <c r="Q41" s="72">
        <f t="shared" si="11"/>
        <v>0</v>
      </c>
      <c r="R41" s="72">
        <f t="shared" si="11"/>
        <v>0</v>
      </c>
      <c r="S41" s="72">
        <f t="shared" si="11"/>
        <v>64904</v>
      </c>
      <c r="T41" s="72">
        <f t="shared" si="11"/>
        <v>0</v>
      </c>
      <c r="U41" s="72">
        <f t="shared" si="11"/>
        <v>0</v>
      </c>
      <c r="V41" s="72">
        <f aca="true" t="shared" si="12" ref="T41:AB42">V42</f>
        <v>0</v>
      </c>
      <c r="W41" s="72">
        <f t="shared" si="12"/>
        <v>0</v>
      </c>
      <c r="X41" s="72">
        <f t="shared" si="12"/>
        <v>0</v>
      </c>
      <c r="Y41" s="72">
        <f t="shared" si="12"/>
        <v>0</v>
      </c>
      <c r="Z41" s="72">
        <f t="shared" si="12"/>
        <v>0</v>
      </c>
      <c r="AA41" s="72">
        <f t="shared" si="12"/>
        <v>0</v>
      </c>
      <c r="AB41" s="72">
        <f t="shared" si="12"/>
        <v>64904</v>
      </c>
      <c r="AC41" s="72"/>
    </row>
    <row r="42" spans="1:29" ht="31.5">
      <c r="A42" s="71" t="s">
        <v>119</v>
      </c>
      <c r="B42" s="77" t="s">
        <v>99</v>
      </c>
      <c r="C42" s="77" t="s">
        <v>118</v>
      </c>
      <c r="D42" s="78" t="s">
        <v>120</v>
      </c>
      <c r="E42" s="77"/>
      <c r="F42" s="73">
        <f t="shared" si="11"/>
        <v>113191</v>
      </c>
      <c r="G42" s="73">
        <f t="shared" si="11"/>
        <v>-48287</v>
      </c>
      <c r="H42" s="73">
        <f t="shared" si="11"/>
        <v>64904</v>
      </c>
      <c r="I42" s="73">
        <f t="shared" si="11"/>
        <v>0</v>
      </c>
      <c r="J42" s="73">
        <f t="shared" si="11"/>
        <v>0</v>
      </c>
      <c r="K42" s="73">
        <f t="shared" si="11"/>
        <v>0</v>
      </c>
      <c r="L42" s="73">
        <f t="shared" si="11"/>
        <v>0</v>
      </c>
      <c r="M42" s="73">
        <f t="shared" si="11"/>
        <v>64904</v>
      </c>
      <c r="N42" s="73">
        <f t="shared" si="11"/>
        <v>0</v>
      </c>
      <c r="O42" s="73">
        <f t="shared" si="11"/>
        <v>0</v>
      </c>
      <c r="P42" s="73">
        <f t="shared" si="11"/>
        <v>0</v>
      </c>
      <c r="Q42" s="73">
        <f t="shared" si="11"/>
        <v>0</v>
      </c>
      <c r="R42" s="73">
        <f t="shared" si="11"/>
        <v>0</v>
      </c>
      <c r="S42" s="73">
        <f t="shared" si="11"/>
        <v>64904</v>
      </c>
      <c r="T42" s="73">
        <f t="shared" si="12"/>
        <v>0</v>
      </c>
      <c r="U42" s="73">
        <f t="shared" si="12"/>
        <v>0</v>
      </c>
      <c r="V42" s="73">
        <f t="shared" si="12"/>
        <v>0</v>
      </c>
      <c r="W42" s="73">
        <f t="shared" si="12"/>
        <v>0</v>
      </c>
      <c r="X42" s="73">
        <f t="shared" si="12"/>
        <v>0</v>
      </c>
      <c r="Y42" s="73">
        <f t="shared" si="12"/>
        <v>0</v>
      </c>
      <c r="Z42" s="73">
        <f t="shared" si="12"/>
        <v>0</v>
      </c>
      <c r="AA42" s="73">
        <f t="shared" si="12"/>
        <v>0</v>
      </c>
      <c r="AB42" s="73">
        <f t="shared" si="12"/>
        <v>64904</v>
      </c>
      <c r="AC42" s="73"/>
    </row>
    <row r="43" spans="1:29" ht="15.75">
      <c r="A43" s="71" t="s">
        <v>121</v>
      </c>
      <c r="B43" s="77" t="s">
        <v>99</v>
      </c>
      <c r="C43" s="77" t="s">
        <v>118</v>
      </c>
      <c r="D43" s="78" t="s">
        <v>120</v>
      </c>
      <c r="E43" s="77" t="s">
        <v>122</v>
      </c>
      <c r="F43" s="73">
        <v>113191</v>
      </c>
      <c r="G43" s="73">
        <f>H43-F43</f>
        <v>-48287</v>
      </c>
      <c r="H43" s="73">
        <f>94904-30000</f>
        <v>64904</v>
      </c>
      <c r="I43" s="92"/>
      <c r="J43" s="92"/>
      <c r="K43" s="92"/>
      <c r="L43" s="92"/>
      <c r="M43" s="73">
        <f>H43+J43+K43+L43</f>
        <v>64904</v>
      </c>
      <c r="N43" s="74">
        <f>I43+L43</f>
        <v>0</v>
      </c>
      <c r="O43" s="92"/>
      <c r="P43" s="92"/>
      <c r="Q43" s="93"/>
      <c r="R43" s="93"/>
      <c r="S43" s="73">
        <f>M43+O43+P43+Q43+R43</f>
        <v>64904</v>
      </c>
      <c r="T43" s="73">
        <f>N43+R43</f>
        <v>0</v>
      </c>
      <c r="U43" s="93"/>
      <c r="V43" s="93"/>
      <c r="W43" s="93"/>
      <c r="X43" s="73"/>
      <c r="Y43" s="93"/>
      <c r="Z43" s="93"/>
      <c r="AA43" s="93"/>
      <c r="AB43" s="73">
        <f>S43+U43+V43+W43+X43+Y43+Z43+AA43</f>
        <v>64904</v>
      </c>
      <c r="AC43" s="73"/>
    </row>
    <row r="44" spans="1:29" ht="15.75">
      <c r="A44" s="71"/>
      <c r="B44" s="77"/>
      <c r="C44" s="77"/>
      <c r="D44" s="78"/>
      <c r="E44" s="77"/>
      <c r="F44" s="7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  <c r="R44" s="93"/>
      <c r="S44" s="72"/>
      <c r="T44" s="72"/>
      <c r="U44" s="93"/>
      <c r="V44" s="93"/>
      <c r="W44" s="93"/>
      <c r="X44" s="93"/>
      <c r="Y44" s="93"/>
      <c r="Z44" s="93"/>
      <c r="AA44" s="93"/>
      <c r="AB44" s="93"/>
      <c r="AC44" s="69"/>
    </row>
    <row r="45" spans="1:29" ht="15.75">
      <c r="A45" s="93" t="s">
        <v>123</v>
      </c>
      <c r="B45" s="68" t="s">
        <v>99</v>
      </c>
      <c r="C45" s="68" t="s">
        <v>124</v>
      </c>
      <c r="D45" s="75"/>
      <c r="E45" s="68"/>
      <c r="F45" s="72">
        <f aca="true" t="shared" si="13" ref="F45:U46">F46</f>
        <v>35000</v>
      </c>
      <c r="G45" s="72">
        <f t="shared" si="13"/>
        <v>-5000</v>
      </c>
      <c r="H45" s="72">
        <f t="shared" si="13"/>
        <v>30000</v>
      </c>
      <c r="I45" s="72">
        <f t="shared" si="13"/>
        <v>0</v>
      </c>
      <c r="J45" s="72">
        <f t="shared" si="13"/>
        <v>0</v>
      </c>
      <c r="K45" s="72">
        <f t="shared" si="13"/>
        <v>0</v>
      </c>
      <c r="L45" s="72">
        <f t="shared" si="13"/>
        <v>0</v>
      </c>
      <c r="M45" s="72">
        <f t="shared" si="13"/>
        <v>30000</v>
      </c>
      <c r="N45" s="72">
        <f t="shared" si="13"/>
        <v>0</v>
      </c>
      <c r="O45" s="72">
        <f t="shared" si="13"/>
        <v>0</v>
      </c>
      <c r="P45" s="72"/>
      <c r="Q45" s="72">
        <f t="shared" si="13"/>
        <v>0</v>
      </c>
      <c r="R45" s="72">
        <f t="shared" si="13"/>
        <v>0</v>
      </c>
      <c r="S45" s="72">
        <f t="shared" si="13"/>
        <v>30000</v>
      </c>
      <c r="T45" s="72">
        <f t="shared" si="13"/>
        <v>0</v>
      </c>
      <c r="U45" s="72">
        <f t="shared" si="13"/>
        <v>0</v>
      </c>
      <c r="V45" s="72">
        <f aca="true" t="shared" si="14" ref="T45:AB46">V46</f>
        <v>0</v>
      </c>
      <c r="W45" s="72">
        <f t="shared" si="14"/>
        <v>0</v>
      </c>
      <c r="X45" s="72">
        <f t="shared" si="14"/>
        <v>0</v>
      </c>
      <c r="Y45" s="72">
        <f t="shared" si="14"/>
        <v>0</v>
      </c>
      <c r="Z45" s="72">
        <f t="shared" si="14"/>
        <v>0</v>
      </c>
      <c r="AA45" s="72">
        <f t="shared" si="14"/>
        <v>0</v>
      </c>
      <c r="AB45" s="72">
        <f t="shared" si="14"/>
        <v>30000</v>
      </c>
      <c r="AC45" s="72"/>
    </row>
    <row r="46" spans="1:29" ht="15.75">
      <c r="A46" s="71" t="s">
        <v>123</v>
      </c>
      <c r="B46" s="77" t="s">
        <v>99</v>
      </c>
      <c r="C46" s="77" t="s">
        <v>124</v>
      </c>
      <c r="D46" s="78" t="s">
        <v>125</v>
      </c>
      <c r="E46" s="77"/>
      <c r="F46" s="73">
        <f t="shared" si="13"/>
        <v>35000</v>
      </c>
      <c r="G46" s="73">
        <f t="shared" si="13"/>
        <v>-5000</v>
      </c>
      <c r="H46" s="73">
        <f t="shared" si="13"/>
        <v>30000</v>
      </c>
      <c r="I46" s="73">
        <f t="shared" si="13"/>
        <v>0</v>
      </c>
      <c r="J46" s="73">
        <f t="shared" si="13"/>
        <v>0</v>
      </c>
      <c r="K46" s="73">
        <f t="shared" si="13"/>
        <v>0</v>
      </c>
      <c r="L46" s="73">
        <f t="shared" si="13"/>
        <v>0</v>
      </c>
      <c r="M46" s="73">
        <f t="shared" si="13"/>
        <v>30000</v>
      </c>
      <c r="N46" s="73">
        <f t="shared" si="13"/>
        <v>0</v>
      </c>
      <c r="O46" s="73">
        <f t="shared" si="13"/>
        <v>0</v>
      </c>
      <c r="P46" s="73"/>
      <c r="Q46" s="73">
        <f t="shared" si="13"/>
        <v>0</v>
      </c>
      <c r="R46" s="73">
        <f t="shared" si="13"/>
        <v>0</v>
      </c>
      <c r="S46" s="73">
        <f t="shared" si="13"/>
        <v>30000</v>
      </c>
      <c r="T46" s="73">
        <f t="shared" si="14"/>
        <v>0</v>
      </c>
      <c r="U46" s="73">
        <f t="shared" si="14"/>
        <v>0</v>
      </c>
      <c r="V46" s="73">
        <f t="shared" si="14"/>
        <v>0</v>
      </c>
      <c r="W46" s="73">
        <f t="shared" si="14"/>
        <v>0</v>
      </c>
      <c r="X46" s="73">
        <f t="shared" si="14"/>
        <v>0</v>
      </c>
      <c r="Y46" s="73">
        <f t="shared" si="14"/>
        <v>0</v>
      </c>
      <c r="Z46" s="73">
        <f t="shared" si="14"/>
        <v>0</v>
      </c>
      <c r="AA46" s="73">
        <f t="shared" si="14"/>
        <v>0</v>
      </c>
      <c r="AB46" s="73">
        <f t="shared" si="14"/>
        <v>30000</v>
      </c>
      <c r="AC46" s="73"/>
    </row>
    <row r="47" spans="1:29" ht="63">
      <c r="A47" s="71" t="s">
        <v>115</v>
      </c>
      <c r="B47" s="77" t="s">
        <v>99</v>
      </c>
      <c r="C47" s="77" t="s">
        <v>124</v>
      </c>
      <c r="D47" s="78" t="s">
        <v>125</v>
      </c>
      <c r="E47" s="77" t="s">
        <v>116</v>
      </c>
      <c r="F47" s="73">
        <v>35000</v>
      </c>
      <c r="G47" s="73">
        <f>H47-F47</f>
        <v>-5000</v>
      </c>
      <c r="H47" s="73">
        <f>35000-5000</f>
        <v>30000</v>
      </c>
      <c r="I47" s="92"/>
      <c r="J47" s="92"/>
      <c r="K47" s="92"/>
      <c r="L47" s="92"/>
      <c r="M47" s="73">
        <f>H47+J47+K47+L47</f>
        <v>30000</v>
      </c>
      <c r="N47" s="74">
        <f>I47+L47</f>
        <v>0</v>
      </c>
      <c r="O47" s="92"/>
      <c r="P47" s="92"/>
      <c r="Q47" s="71"/>
      <c r="R47" s="71"/>
      <c r="S47" s="73">
        <f>M47+O47+P47+Q47+R47</f>
        <v>30000</v>
      </c>
      <c r="T47" s="73">
        <f>N47+R47</f>
        <v>0</v>
      </c>
      <c r="U47" s="71"/>
      <c r="V47" s="71"/>
      <c r="W47" s="71"/>
      <c r="X47" s="73"/>
      <c r="Y47" s="71"/>
      <c r="Z47" s="71"/>
      <c r="AA47" s="71"/>
      <c r="AB47" s="73">
        <f>S47+U47+V47+W47+X47+Y47+Z47+AA47</f>
        <v>30000</v>
      </c>
      <c r="AC47" s="73"/>
    </row>
    <row r="48" spans="1:29" ht="15.75">
      <c r="A48" s="71"/>
      <c r="B48" s="77"/>
      <c r="C48" s="77"/>
      <c r="D48" s="74"/>
      <c r="E48" s="77"/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3"/>
      <c r="T48" s="73"/>
      <c r="U48" s="71"/>
      <c r="V48" s="71"/>
      <c r="W48" s="71"/>
      <c r="X48" s="71"/>
      <c r="Y48" s="71"/>
      <c r="Z48" s="71"/>
      <c r="AA48" s="71"/>
      <c r="AB48" s="71"/>
      <c r="AC48" s="74"/>
    </row>
    <row r="49" spans="1:29" ht="15.75">
      <c r="A49" s="93" t="s">
        <v>126</v>
      </c>
      <c r="B49" s="68" t="s">
        <v>99</v>
      </c>
      <c r="C49" s="68" t="s">
        <v>127</v>
      </c>
      <c r="D49" s="75"/>
      <c r="E49" s="68"/>
      <c r="F49" s="72">
        <f aca="true" t="shared" si="15" ref="F49:AB49">F50+F54+F58+F52</f>
        <v>90528</v>
      </c>
      <c r="G49" s="72">
        <f t="shared" si="15"/>
        <v>285414</v>
      </c>
      <c r="H49" s="72">
        <f t="shared" si="15"/>
        <v>375942</v>
      </c>
      <c r="I49" s="72">
        <f t="shared" si="15"/>
        <v>0</v>
      </c>
      <c r="J49" s="72">
        <f t="shared" si="15"/>
        <v>30000</v>
      </c>
      <c r="K49" s="72">
        <f t="shared" si="15"/>
        <v>0</v>
      </c>
      <c r="L49" s="72">
        <f t="shared" si="15"/>
        <v>0</v>
      </c>
      <c r="M49" s="72">
        <f t="shared" si="15"/>
        <v>405942</v>
      </c>
      <c r="N49" s="72">
        <f t="shared" si="15"/>
        <v>0</v>
      </c>
      <c r="O49" s="72">
        <f t="shared" si="15"/>
        <v>0</v>
      </c>
      <c r="P49" s="72">
        <f t="shared" si="15"/>
        <v>0</v>
      </c>
      <c r="Q49" s="72">
        <f t="shared" si="15"/>
        <v>0</v>
      </c>
      <c r="R49" s="72">
        <f t="shared" si="15"/>
        <v>0</v>
      </c>
      <c r="S49" s="72">
        <f t="shared" si="15"/>
        <v>405942</v>
      </c>
      <c r="T49" s="72">
        <f t="shared" si="15"/>
        <v>0</v>
      </c>
      <c r="U49" s="72">
        <f t="shared" si="15"/>
        <v>0</v>
      </c>
      <c r="V49" s="72">
        <f t="shared" si="15"/>
        <v>0</v>
      </c>
      <c r="W49" s="72">
        <f t="shared" si="15"/>
        <v>0</v>
      </c>
      <c r="X49" s="72">
        <f t="shared" si="15"/>
        <v>0</v>
      </c>
      <c r="Y49" s="72">
        <f t="shared" si="15"/>
        <v>0</v>
      </c>
      <c r="Z49" s="72">
        <f t="shared" si="15"/>
        <v>0</v>
      </c>
      <c r="AA49" s="72">
        <f t="shared" si="15"/>
        <v>0</v>
      </c>
      <c r="AB49" s="72">
        <f t="shared" si="15"/>
        <v>405942</v>
      </c>
      <c r="AC49" s="72"/>
    </row>
    <row r="50" spans="1:29" ht="63">
      <c r="A50" s="71" t="s">
        <v>101</v>
      </c>
      <c r="B50" s="77" t="s">
        <v>99</v>
      </c>
      <c r="C50" s="77" t="s">
        <v>127</v>
      </c>
      <c r="D50" s="78" t="s">
        <v>102</v>
      </c>
      <c r="E50" s="77"/>
      <c r="F50" s="73">
        <f>F51</f>
        <v>20371</v>
      </c>
      <c r="G50" s="73">
        <f>G51</f>
        <v>-19690</v>
      </c>
      <c r="H50" s="73">
        <f>H51</f>
        <v>681</v>
      </c>
      <c r="I50" s="73">
        <f aca="true" t="shared" si="16" ref="I50:AB50">I51</f>
        <v>0</v>
      </c>
      <c r="J50" s="73">
        <f t="shared" si="16"/>
        <v>0</v>
      </c>
      <c r="K50" s="73">
        <f t="shared" si="16"/>
        <v>0</v>
      </c>
      <c r="L50" s="73">
        <f t="shared" si="16"/>
        <v>0</v>
      </c>
      <c r="M50" s="73">
        <f t="shared" si="16"/>
        <v>681</v>
      </c>
      <c r="N50" s="73">
        <f t="shared" si="16"/>
        <v>0</v>
      </c>
      <c r="O50" s="73">
        <f t="shared" si="16"/>
        <v>0</v>
      </c>
      <c r="P50" s="73"/>
      <c r="Q50" s="73">
        <f t="shared" si="16"/>
        <v>0</v>
      </c>
      <c r="R50" s="73">
        <f t="shared" si="16"/>
        <v>0</v>
      </c>
      <c r="S50" s="73">
        <f t="shared" si="16"/>
        <v>681</v>
      </c>
      <c r="T50" s="73">
        <f t="shared" si="16"/>
        <v>0</v>
      </c>
      <c r="U50" s="73">
        <f t="shared" si="16"/>
        <v>0</v>
      </c>
      <c r="V50" s="73">
        <f t="shared" si="16"/>
        <v>0</v>
      </c>
      <c r="W50" s="73">
        <f t="shared" si="16"/>
        <v>0</v>
      </c>
      <c r="X50" s="73">
        <f t="shared" si="16"/>
        <v>0</v>
      </c>
      <c r="Y50" s="73">
        <f t="shared" si="16"/>
        <v>0</v>
      </c>
      <c r="Z50" s="73">
        <f t="shared" si="16"/>
        <v>0</v>
      </c>
      <c r="AA50" s="73">
        <f t="shared" si="16"/>
        <v>0</v>
      </c>
      <c r="AB50" s="73">
        <f t="shared" si="16"/>
        <v>681</v>
      </c>
      <c r="AC50" s="73"/>
    </row>
    <row r="51" spans="1:29" ht="31.5">
      <c r="A51" s="71" t="s">
        <v>103</v>
      </c>
      <c r="B51" s="77" t="s">
        <v>99</v>
      </c>
      <c r="C51" s="77" t="s">
        <v>127</v>
      </c>
      <c r="D51" s="78" t="s">
        <v>102</v>
      </c>
      <c r="E51" s="77" t="s">
        <v>104</v>
      </c>
      <c r="F51" s="85">
        <v>20371</v>
      </c>
      <c r="G51" s="73">
        <f>H51-F51</f>
        <v>-19690</v>
      </c>
      <c r="H51" s="86">
        <f>681</f>
        <v>681</v>
      </c>
      <c r="I51" s="87"/>
      <c r="J51" s="87"/>
      <c r="K51" s="87"/>
      <c r="L51" s="87"/>
      <c r="M51" s="73">
        <f>H51+J51+K51+L51</f>
        <v>681</v>
      </c>
      <c r="N51" s="74">
        <f>I51+L51</f>
        <v>0</v>
      </c>
      <c r="O51" s="87"/>
      <c r="P51" s="87"/>
      <c r="Q51" s="93"/>
      <c r="R51" s="93"/>
      <c r="S51" s="73">
        <f>M51+O51+P51+Q51+R51</f>
        <v>681</v>
      </c>
      <c r="T51" s="73">
        <f>N51+R51</f>
        <v>0</v>
      </c>
      <c r="U51" s="93"/>
      <c r="V51" s="93"/>
      <c r="W51" s="93"/>
      <c r="X51" s="93"/>
      <c r="Y51" s="93"/>
      <c r="Z51" s="93"/>
      <c r="AA51" s="93"/>
      <c r="AB51" s="73">
        <f>S51+U51+V51+W51+X51+Y51+Z51+AA51</f>
        <v>681</v>
      </c>
      <c r="AC51" s="73"/>
    </row>
    <row r="52" spans="1:29" ht="47.25">
      <c r="A52" s="71" t="s">
        <v>128</v>
      </c>
      <c r="B52" s="77" t="s">
        <v>99</v>
      </c>
      <c r="C52" s="77" t="s">
        <v>127</v>
      </c>
      <c r="D52" s="78" t="s">
        <v>129</v>
      </c>
      <c r="E52" s="77"/>
      <c r="F52" s="85">
        <f>F53</f>
        <v>0</v>
      </c>
      <c r="G52" s="85">
        <f>G53</f>
        <v>6769</v>
      </c>
      <c r="H52" s="85">
        <f>H53</f>
        <v>6769</v>
      </c>
      <c r="I52" s="85">
        <f aca="true" t="shared" si="17" ref="I52:AB52">I53</f>
        <v>0</v>
      </c>
      <c r="J52" s="85">
        <f t="shared" si="17"/>
        <v>0</v>
      </c>
      <c r="K52" s="85">
        <f t="shared" si="17"/>
        <v>0</v>
      </c>
      <c r="L52" s="85">
        <f t="shared" si="17"/>
        <v>0</v>
      </c>
      <c r="M52" s="85">
        <f t="shared" si="17"/>
        <v>6769</v>
      </c>
      <c r="N52" s="85">
        <f t="shared" si="17"/>
        <v>0</v>
      </c>
      <c r="O52" s="85">
        <f t="shared" si="17"/>
        <v>0</v>
      </c>
      <c r="P52" s="85"/>
      <c r="Q52" s="85">
        <f t="shared" si="17"/>
        <v>0</v>
      </c>
      <c r="R52" s="85">
        <f t="shared" si="17"/>
        <v>0</v>
      </c>
      <c r="S52" s="85">
        <f t="shared" si="17"/>
        <v>6769</v>
      </c>
      <c r="T52" s="85">
        <f t="shared" si="17"/>
        <v>0</v>
      </c>
      <c r="U52" s="85">
        <f t="shared" si="17"/>
        <v>0</v>
      </c>
      <c r="V52" s="85">
        <f t="shared" si="17"/>
        <v>0</v>
      </c>
      <c r="W52" s="85">
        <f t="shared" si="17"/>
        <v>0</v>
      </c>
      <c r="X52" s="85">
        <f t="shared" si="17"/>
        <v>0</v>
      </c>
      <c r="Y52" s="85">
        <f t="shared" si="17"/>
        <v>0</v>
      </c>
      <c r="Z52" s="85">
        <f t="shared" si="17"/>
        <v>0</v>
      </c>
      <c r="AA52" s="85">
        <f t="shared" si="17"/>
        <v>0</v>
      </c>
      <c r="AB52" s="85">
        <f t="shared" si="17"/>
        <v>6769</v>
      </c>
      <c r="AC52" s="85"/>
    </row>
    <row r="53" spans="1:29" ht="15.75">
      <c r="A53" s="71" t="s">
        <v>130</v>
      </c>
      <c r="B53" s="77" t="s">
        <v>99</v>
      </c>
      <c r="C53" s="77" t="s">
        <v>127</v>
      </c>
      <c r="D53" s="78" t="s">
        <v>129</v>
      </c>
      <c r="E53" s="77" t="s">
        <v>131</v>
      </c>
      <c r="F53" s="85"/>
      <c r="G53" s="73">
        <f>H53-F53</f>
        <v>6769</v>
      </c>
      <c r="H53" s="86">
        <f>1769+5000</f>
        <v>6769</v>
      </c>
      <c r="I53" s="86"/>
      <c r="J53" s="86"/>
      <c r="K53" s="86"/>
      <c r="L53" s="86"/>
      <c r="M53" s="73">
        <f>H53+J53+K53+L53</f>
        <v>6769</v>
      </c>
      <c r="N53" s="74">
        <f>I53+L53</f>
        <v>0</v>
      </c>
      <c r="O53" s="86"/>
      <c r="P53" s="86"/>
      <c r="Q53" s="71"/>
      <c r="R53" s="71"/>
      <c r="S53" s="73">
        <f>M53+O53+P53+Q53+R53</f>
        <v>6769</v>
      </c>
      <c r="T53" s="73">
        <f>N53+R53</f>
        <v>0</v>
      </c>
      <c r="U53" s="71"/>
      <c r="V53" s="71"/>
      <c r="W53" s="71"/>
      <c r="X53" s="71"/>
      <c r="Y53" s="71"/>
      <c r="Z53" s="71"/>
      <c r="AA53" s="71"/>
      <c r="AB53" s="73">
        <f>S53+U53+V53+W53+X53+Y53+Z53+AA53</f>
        <v>6769</v>
      </c>
      <c r="AC53" s="73"/>
    </row>
    <row r="54" spans="1:29" ht="31.5">
      <c r="A54" s="71" t="s">
        <v>132</v>
      </c>
      <c r="B54" s="77" t="s">
        <v>99</v>
      </c>
      <c r="C54" s="77" t="s">
        <v>127</v>
      </c>
      <c r="D54" s="78" t="s">
        <v>133</v>
      </c>
      <c r="E54" s="77"/>
      <c r="F54" s="73">
        <f>F55+F56+F57</f>
        <v>62699</v>
      </c>
      <c r="G54" s="73">
        <f>G55+G56+G57</f>
        <v>286965</v>
      </c>
      <c r="H54" s="73">
        <f>H55+H56+H57</f>
        <v>349664</v>
      </c>
      <c r="I54" s="73">
        <f aca="true" t="shared" si="18" ref="I54:AB54">I55+I56+I57</f>
        <v>0</v>
      </c>
      <c r="J54" s="73">
        <f t="shared" si="18"/>
        <v>30000</v>
      </c>
      <c r="K54" s="73">
        <f t="shared" si="18"/>
        <v>0</v>
      </c>
      <c r="L54" s="73">
        <f t="shared" si="18"/>
        <v>0</v>
      </c>
      <c r="M54" s="73">
        <f t="shared" si="18"/>
        <v>379664</v>
      </c>
      <c r="N54" s="73">
        <f t="shared" si="18"/>
        <v>0</v>
      </c>
      <c r="O54" s="73">
        <f t="shared" si="18"/>
        <v>0</v>
      </c>
      <c r="P54" s="73"/>
      <c r="Q54" s="73">
        <f t="shared" si="18"/>
        <v>0</v>
      </c>
      <c r="R54" s="73">
        <f t="shared" si="18"/>
        <v>0</v>
      </c>
      <c r="S54" s="73">
        <f t="shared" si="18"/>
        <v>379664</v>
      </c>
      <c r="T54" s="73">
        <f t="shared" si="18"/>
        <v>0</v>
      </c>
      <c r="U54" s="73">
        <f t="shared" si="18"/>
        <v>0</v>
      </c>
      <c r="V54" s="73">
        <f t="shared" si="18"/>
        <v>0</v>
      </c>
      <c r="W54" s="73">
        <f t="shared" si="18"/>
        <v>0</v>
      </c>
      <c r="X54" s="73">
        <f t="shared" si="18"/>
        <v>0</v>
      </c>
      <c r="Y54" s="73">
        <f t="shared" si="18"/>
        <v>0</v>
      </c>
      <c r="Z54" s="73">
        <f t="shared" si="18"/>
        <v>0</v>
      </c>
      <c r="AA54" s="73">
        <f t="shared" si="18"/>
        <v>0</v>
      </c>
      <c r="AB54" s="73">
        <f t="shared" si="18"/>
        <v>379664</v>
      </c>
      <c r="AC54" s="73"/>
    </row>
    <row r="55" spans="1:29" ht="63">
      <c r="A55" s="71" t="s">
        <v>115</v>
      </c>
      <c r="B55" s="77" t="s">
        <v>99</v>
      </c>
      <c r="C55" s="77" t="s">
        <v>127</v>
      </c>
      <c r="D55" s="78" t="s">
        <v>133</v>
      </c>
      <c r="E55" s="77" t="s">
        <v>116</v>
      </c>
      <c r="F55" s="73">
        <v>38699</v>
      </c>
      <c r="G55" s="73">
        <f>H55-F55</f>
        <v>165462</v>
      </c>
      <c r="H55" s="73">
        <f>200+402+28605+9662+152152+20904+1123-3887-5000</f>
        <v>204161</v>
      </c>
      <c r="I55" s="82"/>
      <c r="J55" s="82"/>
      <c r="K55" s="82"/>
      <c r="L55" s="82"/>
      <c r="M55" s="73">
        <f>H55+J55+K55+L55</f>
        <v>204161</v>
      </c>
      <c r="N55" s="74">
        <f>I55+L55</f>
        <v>0</v>
      </c>
      <c r="O55" s="82"/>
      <c r="P55" s="82"/>
      <c r="Q55" s="82"/>
      <c r="R55" s="82"/>
      <c r="S55" s="73">
        <f>M55+O55+P55+Q55+R55</f>
        <v>204161</v>
      </c>
      <c r="T55" s="73">
        <f>N55+R55</f>
        <v>0</v>
      </c>
      <c r="U55" s="73">
        <f>-193+193</f>
        <v>0</v>
      </c>
      <c r="V55" s="73">
        <f>-54090+54090</f>
        <v>0</v>
      </c>
      <c r="W55" s="82"/>
      <c r="X55" s="73"/>
      <c r="Y55" s="82"/>
      <c r="Z55" s="82"/>
      <c r="AA55" s="82"/>
      <c r="AB55" s="73">
        <f>S55+U55+V55+W55+X55+Y55+Z55+AA55</f>
        <v>204161</v>
      </c>
      <c r="AC55" s="73"/>
    </row>
    <row r="56" spans="1:29" ht="78.75">
      <c r="A56" s="71" t="s">
        <v>134</v>
      </c>
      <c r="B56" s="77" t="s">
        <v>99</v>
      </c>
      <c r="C56" s="77" t="s">
        <v>127</v>
      </c>
      <c r="D56" s="78" t="s">
        <v>133</v>
      </c>
      <c r="E56" s="77" t="s">
        <v>135</v>
      </c>
      <c r="F56" s="73">
        <v>24000</v>
      </c>
      <c r="G56" s="73">
        <f>H56-F56</f>
        <v>15000</v>
      </c>
      <c r="H56" s="73">
        <f>54000-15000</f>
        <v>39000</v>
      </c>
      <c r="I56" s="82"/>
      <c r="J56" s="82"/>
      <c r="K56" s="82"/>
      <c r="L56" s="82"/>
      <c r="M56" s="73">
        <f>H56+J56+K56+L56</f>
        <v>39000</v>
      </c>
      <c r="N56" s="74">
        <f>I56+L56</f>
        <v>0</v>
      </c>
      <c r="O56" s="82"/>
      <c r="P56" s="82"/>
      <c r="Q56" s="82"/>
      <c r="R56" s="82"/>
      <c r="S56" s="73">
        <f>M56+O56+P56+Q56+R56</f>
        <v>39000</v>
      </c>
      <c r="T56" s="73">
        <f>N56+R56</f>
        <v>0</v>
      </c>
      <c r="U56" s="82"/>
      <c r="V56" s="82"/>
      <c r="W56" s="82"/>
      <c r="X56" s="73"/>
      <c r="Y56" s="82"/>
      <c r="Z56" s="82"/>
      <c r="AA56" s="82"/>
      <c r="AB56" s="73">
        <f>S56+U56+V56+W56+X56+Y56+Z56+AA56</f>
        <v>39000</v>
      </c>
      <c r="AC56" s="73"/>
    </row>
    <row r="57" spans="1:29" ht="15.75">
      <c r="A57" s="71" t="s">
        <v>130</v>
      </c>
      <c r="B57" s="77" t="s">
        <v>99</v>
      </c>
      <c r="C57" s="77" t="s">
        <v>127</v>
      </c>
      <c r="D57" s="78" t="s">
        <v>133</v>
      </c>
      <c r="E57" s="77" t="s">
        <v>131</v>
      </c>
      <c r="F57" s="73"/>
      <c r="G57" s="73">
        <f>H57-F57</f>
        <v>106503</v>
      </c>
      <c r="H57" s="73">
        <f>54233+52270</f>
        <v>106503</v>
      </c>
      <c r="I57" s="82"/>
      <c r="J57" s="73">
        <v>30000</v>
      </c>
      <c r="K57" s="82"/>
      <c r="L57" s="82"/>
      <c r="M57" s="73">
        <f>H57+J57+K57+L57</f>
        <v>136503</v>
      </c>
      <c r="N57" s="74">
        <f>I57+L57</f>
        <v>0</v>
      </c>
      <c r="O57" s="82"/>
      <c r="P57" s="82"/>
      <c r="Q57" s="82"/>
      <c r="R57" s="82"/>
      <c r="S57" s="73">
        <f>M57+O57+P57+Q57+R57</f>
        <v>136503</v>
      </c>
      <c r="T57" s="73">
        <f>N57+R57</f>
        <v>0</v>
      </c>
      <c r="U57" s="82"/>
      <c r="V57" s="82"/>
      <c r="W57" s="82"/>
      <c r="X57" s="73"/>
      <c r="Y57" s="82"/>
      <c r="Z57" s="82"/>
      <c r="AA57" s="82"/>
      <c r="AB57" s="73">
        <f>S57+U57+V57+W57+X57+Y57+Z57+AA57</f>
        <v>136503</v>
      </c>
      <c r="AC57" s="73"/>
    </row>
    <row r="58" spans="1:29" ht="31.5">
      <c r="A58" s="71" t="s">
        <v>136</v>
      </c>
      <c r="B58" s="77" t="s">
        <v>99</v>
      </c>
      <c r="C58" s="77" t="s">
        <v>127</v>
      </c>
      <c r="D58" s="78" t="s">
        <v>137</v>
      </c>
      <c r="E58" s="77"/>
      <c r="F58" s="73">
        <f>F59</f>
        <v>7458</v>
      </c>
      <c r="G58" s="73">
        <f>G59</f>
        <v>11370</v>
      </c>
      <c r="H58" s="73">
        <f>H59</f>
        <v>18828</v>
      </c>
      <c r="I58" s="73">
        <f aca="true" t="shared" si="19" ref="I58:AB58">I59</f>
        <v>0</v>
      </c>
      <c r="J58" s="73">
        <f t="shared" si="19"/>
        <v>0</v>
      </c>
      <c r="K58" s="73">
        <f t="shared" si="19"/>
        <v>0</v>
      </c>
      <c r="L58" s="73">
        <f t="shared" si="19"/>
        <v>0</v>
      </c>
      <c r="M58" s="73">
        <f t="shared" si="19"/>
        <v>18828</v>
      </c>
      <c r="N58" s="73">
        <f t="shared" si="19"/>
        <v>0</v>
      </c>
      <c r="O58" s="73">
        <f t="shared" si="19"/>
        <v>0</v>
      </c>
      <c r="P58" s="73"/>
      <c r="Q58" s="73">
        <f t="shared" si="19"/>
        <v>0</v>
      </c>
      <c r="R58" s="73">
        <f t="shared" si="19"/>
        <v>0</v>
      </c>
      <c r="S58" s="73">
        <f t="shared" si="19"/>
        <v>18828</v>
      </c>
      <c r="T58" s="73">
        <f t="shared" si="19"/>
        <v>0</v>
      </c>
      <c r="U58" s="73">
        <f t="shared" si="19"/>
        <v>0</v>
      </c>
      <c r="V58" s="73">
        <f t="shared" si="19"/>
        <v>0</v>
      </c>
      <c r="W58" s="73">
        <f t="shared" si="19"/>
        <v>0</v>
      </c>
      <c r="X58" s="73">
        <f t="shared" si="19"/>
        <v>0</v>
      </c>
      <c r="Y58" s="73">
        <f t="shared" si="19"/>
        <v>0</v>
      </c>
      <c r="Z58" s="73">
        <f t="shared" si="19"/>
        <v>0</v>
      </c>
      <c r="AA58" s="73">
        <f t="shared" si="19"/>
        <v>0</v>
      </c>
      <c r="AB58" s="73">
        <f t="shared" si="19"/>
        <v>18828</v>
      </c>
      <c r="AC58" s="73"/>
    </row>
    <row r="59" spans="1:29" ht="63">
      <c r="A59" s="71" t="s">
        <v>115</v>
      </c>
      <c r="B59" s="77" t="s">
        <v>99</v>
      </c>
      <c r="C59" s="77" t="s">
        <v>127</v>
      </c>
      <c r="D59" s="78" t="s">
        <v>137</v>
      </c>
      <c r="E59" s="77" t="s">
        <v>116</v>
      </c>
      <c r="F59" s="73">
        <v>7458</v>
      </c>
      <c r="G59" s="73">
        <f>H59-F59</f>
        <v>11370</v>
      </c>
      <c r="H59" s="73">
        <f>4179+14649</f>
        <v>18828</v>
      </c>
      <c r="I59" s="82"/>
      <c r="J59" s="82"/>
      <c r="K59" s="82"/>
      <c r="L59" s="82"/>
      <c r="M59" s="73">
        <f>H59+J59+K59+L59</f>
        <v>18828</v>
      </c>
      <c r="N59" s="74">
        <f>I59+L59</f>
        <v>0</v>
      </c>
      <c r="O59" s="82"/>
      <c r="P59" s="82"/>
      <c r="Q59" s="82"/>
      <c r="R59" s="82"/>
      <c r="S59" s="73">
        <f>M59+O59+P59+Q59+R59</f>
        <v>18828</v>
      </c>
      <c r="T59" s="73">
        <f>N59+R59</f>
        <v>0</v>
      </c>
      <c r="U59" s="82"/>
      <c r="V59" s="82"/>
      <c r="W59" s="82"/>
      <c r="X59" s="73"/>
      <c r="Y59" s="73"/>
      <c r="Z59" s="82"/>
      <c r="AA59" s="82"/>
      <c r="AB59" s="73">
        <f>S59+U59+V59+W59+X59+Y59+Z59+AA59</f>
        <v>18828</v>
      </c>
      <c r="AC59" s="73"/>
    </row>
    <row r="60" spans="1:29" ht="15.75">
      <c r="A60" s="71"/>
      <c r="B60" s="77"/>
      <c r="C60" s="77"/>
      <c r="D60" s="74"/>
      <c r="E60" s="77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3"/>
      <c r="T60" s="73"/>
      <c r="U60" s="71"/>
      <c r="V60" s="71"/>
      <c r="W60" s="71"/>
      <c r="X60" s="71"/>
      <c r="Y60" s="71"/>
      <c r="Z60" s="71"/>
      <c r="AA60" s="71"/>
      <c r="AB60" s="71"/>
      <c r="AC60" s="74"/>
    </row>
    <row r="61" spans="1:29" ht="31.5">
      <c r="A61" s="93" t="s">
        <v>138</v>
      </c>
      <c r="B61" s="68" t="s">
        <v>139</v>
      </c>
      <c r="C61" s="68"/>
      <c r="D61" s="69"/>
      <c r="E61" s="68"/>
      <c r="F61" s="88">
        <f aca="true" t="shared" si="20" ref="F61:AB61">F63+F67</f>
        <v>62508</v>
      </c>
      <c r="G61" s="88">
        <f t="shared" si="20"/>
        <v>27483</v>
      </c>
      <c r="H61" s="88">
        <f t="shared" si="20"/>
        <v>89991</v>
      </c>
      <c r="I61" s="88">
        <f t="shared" si="20"/>
        <v>0</v>
      </c>
      <c r="J61" s="88">
        <f t="shared" si="20"/>
        <v>0</v>
      </c>
      <c r="K61" s="88">
        <f t="shared" si="20"/>
        <v>0</v>
      </c>
      <c r="L61" s="88">
        <f t="shared" si="20"/>
        <v>0</v>
      </c>
      <c r="M61" s="88">
        <f t="shared" si="20"/>
        <v>89991</v>
      </c>
      <c r="N61" s="88">
        <f t="shared" si="20"/>
        <v>0</v>
      </c>
      <c r="O61" s="88">
        <f t="shared" si="20"/>
        <v>0</v>
      </c>
      <c r="P61" s="88">
        <f t="shared" si="20"/>
        <v>0</v>
      </c>
      <c r="Q61" s="88">
        <f t="shared" si="20"/>
        <v>0</v>
      </c>
      <c r="R61" s="88">
        <f t="shared" si="20"/>
        <v>0</v>
      </c>
      <c r="S61" s="88">
        <f t="shared" si="20"/>
        <v>89991</v>
      </c>
      <c r="T61" s="88">
        <f t="shared" si="20"/>
        <v>0</v>
      </c>
      <c r="U61" s="88">
        <f t="shared" si="20"/>
        <v>0</v>
      </c>
      <c r="V61" s="88">
        <f t="shared" si="20"/>
        <v>0</v>
      </c>
      <c r="W61" s="88">
        <f t="shared" si="20"/>
        <v>0</v>
      </c>
      <c r="X61" s="88">
        <f t="shared" si="20"/>
        <v>0</v>
      </c>
      <c r="Y61" s="88">
        <f t="shared" si="20"/>
        <v>0</v>
      </c>
      <c r="Z61" s="88">
        <f t="shared" si="20"/>
        <v>0</v>
      </c>
      <c r="AA61" s="88">
        <f t="shared" si="20"/>
        <v>0</v>
      </c>
      <c r="AB61" s="88">
        <f t="shared" si="20"/>
        <v>89991</v>
      </c>
      <c r="AC61" s="88"/>
    </row>
    <row r="62" spans="1:29" ht="15.75">
      <c r="A62" s="93"/>
      <c r="B62" s="68"/>
      <c r="C62" s="68"/>
      <c r="D62" s="69"/>
      <c r="E62" s="68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</row>
    <row r="63" spans="1:29" ht="15.75">
      <c r="A63" s="93" t="s">
        <v>140</v>
      </c>
      <c r="B63" s="68" t="s">
        <v>106</v>
      </c>
      <c r="C63" s="68" t="s">
        <v>100</v>
      </c>
      <c r="D63" s="75"/>
      <c r="E63" s="68"/>
      <c r="F63" s="72">
        <f aca="true" t="shared" si="21" ref="F63:U64">F64</f>
        <v>26391</v>
      </c>
      <c r="G63" s="72">
        <f t="shared" si="21"/>
        <v>19704</v>
      </c>
      <c r="H63" s="72">
        <f t="shared" si="21"/>
        <v>46095</v>
      </c>
      <c r="I63" s="72">
        <f t="shared" si="21"/>
        <v>0</v>
      </c>
      <c r="J63" s="72">
        <f t="shared" si="21"/>
        <v>0</v>
      </c>
      <c r="K63" s="72">
        <f t="shared" si="21"/>
        <v>0</v>
      </c>
      <c r="L63" s="72">
        <f t="shared" si="21"/>
        <v>0</v>
      </c>
      <c r="M63" s="72">
        <f t="shared" si="21"/>
        <v>46095</v>
      </c>
      <c r="N63" s="72">
        <f t="shared" si="21"/>
        <v>0</v>
      </c>
      <c r="O63" s="72">
        <f t="shared" si="21"/>
        <v>0</v>
      </c>
      <c r="P63" s="72">
        <f t="shared" si="21"/>
        <v>0</v>
      </c>
      <c r="Q63" s="72">
        <f t="shared" si="21"/>
        <v>0</v>
      </c>
      <c r="R63" s="72">
        <f t="shared" si="21"/>
        <v>0</v>
      </c>
      <c r="S63" s="72">
        <f t="shared" si="21"/>
        <v>46095</v>
      </c>
      <c r="T63" s="72">
        <f t="shared" si="21"/>
        <v>0</v>
      </c>
      <c r="U63" s="72">
        <f t="shared" si="21"/>
        <v>0</v>
      </c>
      <c r="V63" s="72">
        <f aca="true" t="shared" si="22" ref="T63:AB64">V64</f>
        <v>0</v>
      </c>
      <c r="W63" s="72">
        <f t="shared" si="22"/>
        <v>0</v>
      </c>
      <c r="X63" s="72">
        <f t="shared" si="22"/>
        <v>0</v>
      </c>
      <c r="Y63" s="72">
        <f t="shared" si="22"/>
        <v>0</v>
      </c>
      <c r="Z63" s="72">
        <f t="shared" si="22"/>
        <v>0</v>
      </c>
      <c r="AA63" s="72">
        <f t="shared" si="22"/>
        <v>0</v>
      </c>
      <c r="AB63" s="72">
        <f t="shared" si="22"/>
        <v>46095</v>
      </c>
      <c r="AC63" s="72"/>
    </row>
    <row r="64" spans="1:29" ht="15.75">
      <c r="A64" s="71" t="s">
        <v>141</v>
      </c>
      <c r="B64" s="77" t="s">
        <v>106</v>
      </c>
      <c r="C64" s="77" t="s">
        <v>100</v>
      </c>
      <c r="D64" s="78" t="s">
        <v>142</v>
      </c>
      <c r="E64" s="77"/>
      <c r="F64" s="73">
        <f t="shared" si="21"/>
        <v>26391</v>
      </c>
      <c r="G64" s="73">
        <f t="shared" si="21"/>
        <v>19704</v>
      </c>
      <c r="H64" s="73">
        <f t="shared" si="21"/>
        <v>46095</v>
      </c>
      <c r="I64" s="73">
        <f t="shared" si="21"/>
        <v>0</v>
      </c>
      <c r="J64" s="73">
        <f t="shared" si="21"/>
        <v>0</v>
      </c>
      <c r="K64" s="73">
        <f t="shared" si="21"/>
        <v>0</v>
      </c>
      <c r="L64" s="73">
        <f t="shared" si="21"/>
        <v>0</v>
      </c>
      <c r="M64" s="73">
        <f t="shared" si="21"/>
        <v>46095</v>
      </c>
      <c r="N64" s="73">
        <f t="shared" si="21"/>
        <v>0</v>
      </c>
      <c r="O64" s="73">
        <f t="shared" si="21"/>
        <v>0</v>
      </c>
      <c r="P64" s="73">
        <f t="shared" si="21"/>
        <v>0</v>
      </c>
      <c r="Q64" s="73">
        <f t="shared" si="21"/>
        <v>0</v>
      </c>
      <c r="R64" s="73">
        <f t="shared" si="21"/>
        <v>0</v>
      </c>
      <c r="S64" s="73">
        <f t="shared" si="21"/>
        <v>46095</v>
      </c>
      <c r="T64" s="73">
        <f t="shared" si="22"/>
        <v>0</v>
      </c>
      <c r="U64" s="73">
        <f t="shared" si="22"/>
        <v>0</v>
      </c>
      <c r="V64" s="73">
        <f t="shared" si="22"/>
        <v>0</v>
      </c>
      <c r="W64" s="73">
        <f t="shared" si="22"/>
        <v>0</v>
      </c>
      <c r="X64" s="73">
        <f t="shared" si="22"/>
        <v>0</v>
      </c>
      <c r="Y64" s="73">
        <f t="shared" si="22"/>
        <v>0</v>
      </c>
      <c r="Z64" s="73">
        <f t="shared" si="22"/>
        <v>0</v>
      </c>
      <c r="AA64" s="73">
        <f t="shared" si="22"/>
        <v>0</v>
      </c>
      <c r="AB64" s="73">
        <f t="shared" si="22"/>
        <v>46095</v>
      </c>
      <c r="AC64" s="73"/>
    </row>
    <row r="65" spans="1:29" ht="31.5">
      <c r="A65" s="71" t="s">
        <v>103</v>
      </c>
      <c r="B65" s="77" t="s">
        <v>106</v>
      </c>
      <c r="C65" s="77" t="s">
        <v>100</v>
      </c>
      <c r="D65" s="78" t="s">
        <v>142</v>
      </c>
      <c r="E65" s="77" t="s">
        <v>104</v>
      </c>
      <c r="F65" s="73">
        <v>26391</v>
      </c>
      <c r="G65" s="73">
        <f>H65-F65</f>
        <v>19704</v>
      </c>
      <c r="H65" s="73">
        <v>46095</v>
      </c>
      <c r="I65" s="71"/>
      <c r="J65" s="71"/>
      <c r="K65" s="71"/>
      <c r="L65" s="71"/>
      <c r="M65" s="73">
        <f>H65+J65+K65+L65</f>
        <v>46095</v>
      </c>
      <c r="N65" s="74">
        <f>I65+L65</f>
        <v>0</v>
      </c>
      <c r="O65" s="71"/>
      <c r="P65" s="74"/>
      <c r="Q65" s="74"/>
      <c r="R65" s="71"/>
      <c r="S65" s="73">
        <f>M65+O65+P65+Q65+R65</f>
        <v>46095</v>
      </c>
      <c r="T65" s="73">
        <f>N65+R65</f>
        <v>0</v>
      </c>
      <c r="U65" s="74">
        <f>14-14</f>
        <v>0</v>
      </c>
      <c r="V65" s="74">
        <f>49-49</f>
        <v>0</v>
      </c>
      <c r="W65" s="71"/>
      <c r="X65" s="74"/>
      <c r="Y65" s="71"/>
      <c r="Z65" s="71"/>
      <c r="AA65" s="71"/>
      <c r="AB65" s="73">
        <f>S65+U65+V65+W65+X65+Y65+Z65+AA65</f>
        <v>46095</v>
      </c>
      <c r="AC65" s="73"/>
    </row>
    <row r="66" spans="1:29" ht="15.75">
      <c r="A66" s="71"/>
      <c r="B66" s="77"/>
      <c r="C66" s="77"/>
      <c r="D66" s="78"/>
      <c r="E66" s="77"/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3"/>
      <c r="T66" s="73"/>
      <c r="U66" s="71"/>
      <c r="V66" s="71"/>
      <c r="W66" s="71"/>
      <c r="X66" s="71"/>
      <c r="Y66" s="71"/>
      <c r="Z66" s="71"/>
      <c r="AA66" s="71"/>
      <c r="AB66" s="71"/>
      <c r="AC66" s="74"/>
    </row>
    <row r="67" spans="1:29" ht="63">
      <c r="A67" s="93" t="s">
        <v>143</v>
      </c>
      <c r="B67" s="68" t="s">
        <v>106</v>
      </c>
      <c r="C67" s="68" t="s">
        <v>144</v>
      </c>
      <c r="D67" s="75"/>
      <c r="E67" s="68"/>
      <c r="F67" s="72">
        <f aca="true" t="shared" si="23" ref="F67:AB67">F68+F70</f>
        <v>36117</v>
      </c>
      <c r="G67" s="72">
        <f t="shared" si="23"/>
        <v>7779</v>
      </c>
      <c r="H67" s="72">
        <f t="shared" si="23"/>
        <v>43896</v>
      </c>
      <c r="I67" s="72">
        <f t="shared" si="23"/>
        <v>0</v>
      </c>
      <c r="J67" s="72">
        <f t="shared" si="23"/>
        <v>0</v>
      </c>
      <c r="K67" s="72">
        <f t="shared" si="23"/>
        <v>0</v>
      </c>
      <c r="L67" s="72">
        <f t="shared" si="23"/>
        <v>0</v>
      </c>
      <c r="M67" s="72">
        <f t="shared" si="23"/>
        <v>43896</v>
      </c>
      <c r="N67" s="72">
        <f t="shared" si="23"/>
        <v>0</v>
      </c>
      <c r="O67" s="72">
        <f t="shared" si="23"/>
        <v>0</v>
      </c>
      <c r="P67" s="72">
        <f t="shared" si="23"/>
        <v>0</v>
      </c>
      <c r="Q67" s="72">
        <f t="shared" si="23"/>
        <v>0</v>
      </c>
      <c r="R67" s="72">
        <f t="shared" si="23"/>
        <v>0</v>
      </c>
      <c r="S67" s="72">
        <f t="shared" si="23"/>
        <v>43896</v>
      </c>
      <c r="T67" s="72">
        <f t="shared" si="23"/>
        <v>0</v>
      </c>
      <c r="U67" s="72">
        <f t="shared" si="23"/>
        <v>0</v>
      </c>
      <c r="V67" s="72">
        <f t="shared" si="23"/>
        <v>0</v>
      </c>
      <c r="W67" s="72">
        <f t="shared" si="23"/>
        <v>0</v>
      </c>
      <c r="X67" s="72">
        <f t="shared" si="23"/>
        <v>0</v>
      </c>
      <c r="Y67" s="72">
        <f t="shared" si="23"/>
        <v>0</v>
      </c>
      <c r="Z67" s="72">
        <f t="shared" si="23"/>
        <v>0</v>
      </c>
      <c r="AA67" s="72">
        <f t="shared" si="23"/>
        <v>0</v>
      </c>
      <c r="AB67" s="72">
        <f t="shared" si="23"/>
        <v>43896</v>
      </c>
      <c r="AC67" s="72"/>
    </row>
    <row r="68" spans="1:29" ht="15.75">
      <c r="A68" s="71" t="s">
        <v>145</v>
      </c>
      <c r="B68" s="77" t="s">
        <v>106</v>
      </c>
      <c r="C68" s="77" t="s">
        <v>144</v>
      </c>
      <c r="D68" s="78" t="s">
        <v>146</v>
      </c>
      <c r="E68" s="77"/>
      <c r="F68" s="73">
        <f>F69</f>
        <v>36117</v>
      </c>
      <c r="G68" s="73">
        <f>G69</f>
        <v>7539</v>
      </c>
      <c r="H68" s="73">
        <f>H69</f>
        <v>43656</v>
      </c>
      <c r="I68" s="73">
        <f aca="true" t="shared" si="24" ref="I68:AB68">I69</f>
        <v>0</v>
      </c>
      <c r="J68" s="73">
        <f t="shared" si="24"/>
        <v>0</v>
      </c>
      <c r="K68" s="73">
        <f t="shared" si="24"/>
        <v>0</v>
      </c>
      <c r="L68" s="73">
        <f t="shared" si="24"/>
        <v>0</v>
      </c>
      <c r="M68" s="73">
        <f t="shared" si="24"/>
        <v>43656</v>
      </c>
      <c r="N68" s="73">
        <f t="shared" si="24"/>
        <v>0</v>
      </c>
      <c r="O68" s="73">
        <f t="shared" si="24"/>
        <v>0</v>
      </c>
      <c r="P68" s="73">
        <f t="shared" si="24"/>
        <v>0</v>
      </c>
      <c r="Q68" s="73">
        <f t="shared" si="24"/>
        <v>0</v>
      </c>
      <c r="R68" s="73">
        <f t="shared" si="24"/>
        <v>0</v>
      </c>
      <c r="S68" s="73">
        <f t="shared" si="24"/>
        <v>43656</v>
      </c>
      <c r="T68" s="73">
        <f t="shared" si="24"/>
        <v>0</v>
      </c>
      <c r="U68" s="73">
        <f t="shared" si="24"/>
        <v>0</v>
      </c>
      <c r="V68" s="73">
        <f t="shared" si="24"/>
        <v>0</v>
      </c>
      <c r="W68" s="73">
        <f t="shared" si="24"/>
        <v>0</v>
      </c>
      <c r="X68" s="73">
        <f t="shared" si="24"/>
        <v>0</v>
      </c>
      <c r="Y68" s="73">
        <f t="shared" si="24"/>
        <v>0</v>
      </c>
      <c r="Z68" s="73">
        <f t="shared" si="24"/>
        <v>0</v>
      </c>
      <c r="AA68" s="73">
        <f t="shared" si="24"/>
        <v>0</v>
      </c>
      <c r="AB68" s="73">
        <f t="shared" si="24"/>
        <v>43656</v>
      </c>
      <c r="AC68" s="73"/>
    </row>
    <row r="69" spans="1:29" ht="31.5">
      <c r="A69" s="71" t="s">
        <v>103</v>
      </c>
      <c r="B69" s="77" t="s">
        <v>106</v>
      </c>
      <c r="C69" s="77" t="s">
        <v>144</v>
      </c>
      <c r="D69" s="78" t="s">
        <v>146</v>
      </c>
      <c r="E69" s="77" t="s">
        <v>104</v>
      </c>
      <c r="F69" s="73">
        <v>36117</v>
      </c>
      <c r="G69" s="73">
        <f>H69-F69</f>
        <v>7539</v>
      </c>
      <c r="H69" s="73">
        <f>43896-240</f>
        <v>43656</v>
      </c>
      <c r="I69" s="71"/>
      <c r="J69" s="71"/>
      <c r="K69" s="71"/>
      <c r="L69" s="71"/>
      <c r="M69" s="73">
        <f>H69+J69+K69+L69</f>
        <v>43656</v>
      </c>
      <c r="N69" s="74">
        <f>I69+L69</f>
        <v>0</v>
      </c>
      <c r="O69" s="71"/>
      <c r="P69" s="74"/>
      <c r="Q69" s="74"/>
      <c r="R69" s="71"/>
      <c r="S69" s="73">
        <f>M69+O69+P69+Q69+R69</f>
        <v>43656</v>
      </c>
      <c r="T69" s="73">
        <f>N69+R69</f>
        <v>0</v>
      </c>
      <c r="U69" s="74">
        <f>15-15</f>
        <v>0</v>
      </c>
      <c r="V69" s="74">
        <f>35-35</f>
        <v>0</v>
      </c>
      <c r="W69" s="71"/>
      <c r="X69" s="74"/>
      <c r="Y69" s="71"/>
      <c r="Z69" s="71"/>
      <c r="AA69" s="71"/>
      <c r="AB69" s="73">
        <f>S69+U69+V69+W69+X69+Y69+Z69+AA69</f>
        <v>43656</v>
      </c>
      <c r="AC69" s="73"/>
    </row>
    <row r="70" spans="1:29" ht="31.5">
      <c r="A70" s="71" t="s">
        <v>136</v>
      </c>
      <c r="B70" s="77" t="s">
        <v>106</v>
      </c>
      <c r="C70" s="77" t="s">
        <v>144</v>
      </c>
      <c r="D70" s="78" t="s">
        <v>137</v>
      </c>
      <c r="E70" s="77"/>
      <c r="F70" s="73">
        <f>F71</f>
        <v>0</v>
      </c>
      <c r="G70" s="73">
        <f>G71</f>
        <v>240</v>
      </c>
      <c r="H70" s="73">
        <f>H71</f>
        <v>240</v>
      </c>
      <c r="I70" s="73">
        <f aca="true" t="shared" si="25" ref="I70:AB70">I71</f>
        <v>0</v>
      </c>
      <c r="J70" s="73">
        <f t="shared" si="25"/>
        <v>0</v>
      </c>
      <c r="K70" s="73">
        <f t="shared" si="25"/>
        <v>0</v>
      </c>
      <c r="L70" s="73">
        <f t="shared" si="25"/>
        <v>0</v>
      </c>
      <c r="M70" s="73">
        <f t="shared" si="25"/>
        <v>240</v>
      </c>
      <c r="N70" s="73">
        <f t="shared" si="25"/>
        <v>0</v>
      </c>
      <c r="O70" s="73">
        <f t="shared" si="25"/>
        <v>0</v>
      </c>
      <c r="P70" s="73"/>
      <c r="Q70" s="73">
        <f t="shared" si="25"/>
        <v>0</v>
      </c>
      <c r="R70" s="73">
        <f t="shared" si="25"/>
        <v>0</v>
      </c>
      <c r="S70" s="73">
        <f t="shared" si="25"/>
        <v>240</v>
      </c>
      <c r="T70" s="73">
        <f t="shared" si="25"/>
        <v>0</v>
      </c>
      <c r="U70" s="73">
        <f t="shared" si="25"/>
        <v>0</v>
      </c>
      <c r="V70" s="73">
        <f t="shared" si="25"/>
        <v>0</v>
      </c>
      <c r="W70" s="73">
        <f t="shared" si="25"/>
        <v>0</v>
      </c>
      <c r="X70" s="73">
        <f t="shared" si="25"/>
        <v>0</v>
      </c>
      <c r="Y70" s="73">
        <f t="shared" si="25"/>
        <v>0</v>
      </c>
      <c r="Z70" s="73">
        <f t="shared" si="25"/>
        <v>0</v>
      </c>
      <c r="AA70" s="73">
        <f t="shared" si="25"/>
        <v>0</v>
      </c>
      <c r="AB70" s="73">
        <f t="shared" si="25"/>
        <v>240</v>
      </c>
      <c r="AC70" s="73"/>
    </row>
    <row r="71" spans="1:29" ht="63">
      <c r="A71" s="71" t="s">
        <v>115</v>
      </c>
      <c r="B71" s="77" t="s">
        <v>106</v>
      </c>
      <c r="C71" s="77" t="s">
        <v>144</v>
      </c>
      <c r="D71" s="78" t="s">
        <v>137</v>
      </c>
      <c r="E71" s="77" t="s">
        <v>116</v>
      </c>
      <c r="F71" s="73"/>
      <c r="G71" s="73">
        <f>H71-F71</f>
        <v>240</v>
      </c>
      <c r="H71" s="73">
        <v>240</v>
      </c>
      <c r="I71" s="71"/>
      <c r="J71" s="71"/>
      <c r="K71" s="71"/>
      <c r="L71" s="71"/>
      <c r="M71" s="73">
        <f>H71+J71+K71+L71</f>
        <v>240</v>
      </c>
      <c r="N71" s="74">
        <f>I71+L71</f>
        <v>0</v>
      </c>
      <c r="O71" s="71"/>
      <c r="P71" s="71"/>
      <c r="Q71" s="71"/>
      <c r="R71" s="71"/>
      <c r="S71" s="73">
        <f>M71+O71+P71+Q71+R71</f>
        <v>240</v>
      </c>
      <c r="T71" s="73">
        <f>N71+R71</f>
        <v>0</v>
      </c>
      <c r="U71" s="71"/>
      <c r="V71" s="71"/>
      <c r="W71" s="71"/>
      <c r="X71" s="71"/>
      <c r="Y71" s="71"/>
      <c r="Z71" s="71"/>
      <c r="AA71" s="71"/>
      <c r="AB71" s="73">
        <f>S71+U71+V71+W71+X71+Y71+Z71+AA71</f>
        <v>240</v>
      </c>
      <c r="AC71" s="73"/>
    </row>
    <row r="72" spans="1:29" ht="15.75">
      <c r="A72" s="82"/>
      <c r="B72" s="77"/>
      <c r="C72" s="77"/>
      <c r="D72" s="74"/>
      <c r="E72" s="77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3"/>
      <c r="T72" s="73"/>
      <c r="U72" s="71"/>
      <c r="V72" s="71"/>
      <c r="W72" s="71"/>
      <c r="X72" s="71"/>
      <c r="Y72" s="71"/>
      <c r="Z72" s="71"/>
      <c r="AA72" s="71"/>
      <c r="AB72" s="71"/>
      <c r="AC72" s="74"/>
    </row>
    <row r="73" spans="1:29" ht="15.75">
      <c r="A73" s="93" t="s">
        <v>147</v>
      </c>
      <c r="B73" s="68" t="s">
        <v>148</v>
      </c>
      <c r="C73" s="68"/>
      <c r="D73" s="69"/>
      <c r="E73" s="68"/>
      <c r="F73" s="88" t="e">
        <f aca="true" t="shared" si="26" ref="F73:N73">F75+F79+F83+F100+F106+F110+F114</f>
        <v>#REF!</v>
      </c>
      <c r="G73" s="88" t="e">
        <f t="shared" si="26"/>
        <v>#REF!</v>
      </c>
      <c r="H73" s="88" t="e">
        <f t="shared" si="26"/>
        <v>#REF!</v>
      </c>
      <c r="I73" s="88" t="e">
        <f t="shared" si="26"/>
        <v>#REF!</v>
      </c>
      <c r="J73" s="88" t="e">
        <f t="shared" si="26"/>
        <v>#REF!</v>
      </c>
      <c r="K73" s="88" t="e">
        <f t="shared" si="26"/>
        <v>#REF!</v>
      </c>
      <c r="L73" s="88" t="e">
        <f t="shared" si="26"/>
        <v>#REF!</v>
      </c>
      <c r="M73" s="88" t="e">
        <f t="shared" si="26"/>
        <v>#REF!</v>
      </c>
      <c r="N73" s="88" t="e">
        <f t="shared" si="26"/>
        <v>#REF!</v>
      </c>
      <c r="O73" s="88" t="e">
        <f>O75+O79+O83+O100+O106+O110+O114</f>
        <v>#REF!</v>
      </c>
      <c r="P73" s="88">
        <f>P75+P79+P83+P100+P106+P110+P114</f>
        <v>0</v>
      </c>
      <c r="Q73" s="88" t="e">
        <f>Q75+Q79+Q83+Q100+Q106+Q110+Q114</f>
        <v>#REF!</v>
      </c>
      <c r="R73" s="88" t="e">
        <f>R75+R79+R83+R100+R106+R110+R114</f>
        <v>#REF!</v>
      </c>
      <c r="S73" s="88" t="e">
        <f>S75+S79+S83+S100+S106+S110+S114</f>
        <v>#REF!</v>
      </c>
      <c r="T73" s="88" t="e">
        <f aca="true" t="shared" si="27" ref="T73:AC73">T75+T79+T83+T100+T106+T110+T114</f>
        <v>#REF!</v>
      </c>
      <c r="U73" s="88" t="e">
        <f t="shared" si="27"/>
        <v>#REF!</v>
      </c>
      <c r="V73" s="88" t="e">
        <f t="shared" si="27"/>
        <v>#REF!</v>
      </c>
      <c r="W73" s="88" t="e">
        <f t="shared" si="27"/>
        <v>#REF!</v>
      </c>
      <c r="X73" s="88" t="e">
        <f t="shared" si="27"/>
        <v>#REF!</v>
      </c>
      <c r="Y73" s="88" t="e">
        <f t="shared" si="27"/>
        <v>#REF!</v>
      </c>
      <c r="Z73" s="88" t="e">
        <f t="shared" si="27"/>
        <v>#REF!</v>
      </c>
      <c r="AA73" s="88" t="e">
        <f t="shared" si="27"/>
        <v>#REF!</v>
      </c>
      <c r="AB73" s="88">
        <f t="shared" si="27"/>
        <v>489998</v>
      </c>
      <c r="AC73" s="88">
        <f t="shared" si="27"/>
        <v>15938</v>
      </c>
    </row>
    <row r="74" spans="1:29" ht="15.75">
      <c r="A74" s="93"/>
      <c r="B74" s="68"/>
      <c r="C74" s="68"/>
      <c r="D74" s="69"/>
      <c r="E74" s="68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</row>
    <row r="75" spans="1:29" ht="15.75">
      <c r="A75" s="93" t="s">
        <v>149</v>
      </c>
      <c r="B75" s="68" t="s">
        <v>110</v>
      </c>
      <c r="C75" s="68" t="s">
        <v>150</v>
      </c>
      <c r="D75" s="75"/>
      <c r="E75" s="68"/>
      <c r="F75" s="76">
        <f aca="true" t="shared" si="28" ref="F75:U76">F76</f>
        <v>7762</v>
      </c>
      <c r="G75" s="76">
        <f t="shared" si="28"/>
        <v>-3966</v>
      </c>
      <c r="H75" s="76">
        <f t="shared" si="28"/>
        <v>3796</v>
      </c>
      <c r="I75" s="76">
        <f t="shared" si="28"/>
        <v>0</v>
      </c>
      <c r="J75" s="76">
        <f t="shared" si="28"/>
        <v>0</v>
      </c>
      <c r="K75" s="76">
        <f t="shared" si="28"/>
        <v>0</v>
      </c>
      <c r="L75" s="76">
        <f t="shared" si="28"/>
        <v>0</v>
      </c>
      <c r="M75" s="76">
        <f t="shared" si="28"/>
        <v>3796</v>
      </c>
      <c r="N75" s="76">
        <f t="shared" si="28"/>
        <v>0</v>
      </c>
      <c r="O75" s="76">
        <f t="shared" si="28"/>
        <v>0</v>
      </c>
      <c r="P75" s="76"/>
      <c r="Q75" s="76">
        <f t="shared" si="28"/>
        <v>0</v>
      </c>
      <c r="R75" s="76">
        <f t="shared" si="28"/>
        <v>0</v>
      </c>
      <c r="S75" s="76">
        <f t="shared" si="28"/>
        <v>3796</v>
      </c>
      <c r="T75" s="76">
        <f t="shared" si="28"/>
        <v>0</v>
      </c>
      <c r="U75" s="76">
        <f t="shared" si="28"/>
        <v>0</v>
      </c>
      <c r="V75" s="76">
        <f aca="true" t="shared" si="29" ref="T75:AB76">V76</f>
        <v>0</v>
      </c>
      <c r="W75" s="76">
        <f t="shared" si="29"/>
        <v>0</v>
      </c>
      <c r="X75" s="76">
        <f t="shared" si="29"/>
        <v>0</v>
      </c>
      <c r="Y75" s="76">
        <f t="shared" si="29"/>
        <v>0</v>
      </c>
      <c r="Z75" s="76">
        <f t="shared" si="29"/>
        <v>0</v>
      </c>
      <c r="AA75" s="76">
        <f t="shared" si="29"/>
        <v>0</v>
      </c>
      <c r="AB75" s="76">
        <f t="shared" si="29"/>
        <v>3796</v>
      </c>
      <c r="AC75" s="76"/>
    </row>
    <row r="76" spans="1:29" ht="47.25">
      <c r="A76" s="71" t="s">
        <v>151</v>
      </c>
      <c r="B76" s="77" t="s">
        <v>110</v>
      </c>
      <c r="C76" s="77" t="s">
        <v>150</v>
      </c>
      <c r="D76" s="78" t="s">
        <v>152</v>
      </c>
      <c r="E76" s="77"/>
      <c r="F76" s="79">
        <f t="shared" si="28"/>
        <v>7762</v>
      </c>
      <c r="G76" s="79">
        <f t="shared" si="28"/>
        <v>-3966</v>
      </c>
      <c r="H76" s="79">
        <f t="shared" si="28"/>
        <v>3796</v>
      </c>
      <c r="I76" s="79">
        <f t="shared" si="28"/>
        <v>0</v>
      </c>
      <c r="J76" s="79">
        <f t="shared" si="28"/>
        <v>0</v>
      </c>
      <c r="K76" s="79">
        <f t="shared" si="28"/>
        <v>0</v>
      </c>
      <c r="L76" s="79">
        <f t="shared" si="28"/>
        <v>0</v>
      </c>
      <c r="M76" s="79">
        <f t="shared" si="28"/>
        <v>3796</v>
      </c>
      <c r="N76" s="79">
        <f t="shared" si="28"/>
        <v>0</v>
      </c>
      <c r="O76" s="79">
        <f t="shared" si="28"/>
        <v>0</v>
      </c>
      <c r="P76" s="79"/>
      <c r="Q76" s="79">
        <f t="shared" si="28"/>
        <v>0</v>
      </c>
      <c r="R76" s="79">
        <f t="shared" si="28"/>
        <v>0</v>
      </c>
      <c r="S76" s="79">
        <f t="shared" si="28"/>
        <v>3796</v>
      </c>
      <c r="T76" s="79">
        <f t="shared" si="29"/>
        <v>0</v>
      </c>
      <c r="U76" s="79">
        <f t="shared" si="29"/>
        <v>0</v>
      </c>
      <c r="V76" s="79">
        <f t="shared" si="29"/>
        <v>0</v>
      </c>
      <c r="W76" s="79">
        <f t="shared" si="29"/>
        <v>0</v>
      </c>
      <c r="X76" s="79">
        <f t="shared" si="29"/>
        <v>0</v>
      </c>
      <c r="Y76" s="79">
        <f t="shared" si="29"/>
        <v>0</v>
      </c>
      <c r="Z76" s="79">
        <f t="shared" si="29"/>
        <v>0</v>
      </c>
      <c r="AA76" s="79">
        <f t="shared" si="29"/>
        <v>0</v>
      </c>
      <c r="AB76" s="79">
        <f t="shared" si="29"/>
        <v>3796</v>
      </c>
      <c r="AC76" s="79"/>
    </row>
    <row r="77" spans="1:29" ht="78.75">
      <c r="A77" s="71" t="s">
        <v>373</v>
      </c>
      <c r="B77" s="77" t="s">
        <v>110</v>
      </c>
      <c r="C77" s="77" t="s">
        <v>150</v>
      </c>
      <c r="D77" s="78" t="s">
        <v>152</v>
      </c>
      <c r="E77" s="77" t="s">
        <v>153</v>
      </c>
      <c r="F77" s="73">
        <v>7762</v>
      </c>
      <c r="G77" s="73">
        <f>H77-F77</f>
        <v>-3966</v>
      </c>
      <c r="H77" s="73">
        <v>3796</v>
      </c>
      <c r="I77" s="74"/>
      <c r="J77" s="74"/>
      <c r="K77" s="74"/>
      <c r="L77" s="74"/>
      <c r="M77" s="73">
        <f>H77+J77+K77+L77</f>
        <v>3796</v>
      </c>
      <c r="N77" s="74">
        <f>I77+L77</f>
        <v>0</v>
      </c>
      <c r="O77" s="74"/>
      <c r="P77" s="74"/>
      <c r="Q77" s="71"/>
      <c r="R77" s="71"/>
      <c r="S77" s="73">
        <f>M77+O77+P77+Q77+R77</f>
        <v>3796</v>
      </c>
      <c r="T77" s="73">
        <f>N77+R77</f>
        <v>0</v>
      </c>
      <c r="U77" s="71"/>
      <c r="V77" s="71"/>
      <c r="W77" s="71"/>
      <c r="X77" s="71"/>
      <c r="Y77" s="71"/>
      <c r="Z77" s="71"/>
      <c r="AA77" s="71"/>
      <c r="AB77" s="73">
        <f>S77+U77+V77+W77+X77+Y77+Z77+AA77</f>
        <v>3796</v>
      </c>
      <c r="AC77" s="73"/>
    </row>
    <row r="78" spans="1:29" ht="15.75">
      <c r="A78" s="93"/>
      <c r="B78" s="68"/>
      <c r="C78" s="68"/>
      <c r="D78" s="69"/>
      <c r="E78" s="68"/>
      <c r="F78" s="73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1"/>
      <c r="R78" s="71"/>
      <c r="S78" s="73"/>
      <c r="T78" s="73"/>
      <c r="U78" s="71"/>
      <c r="V78" s="71"/>
      <c r="W78" s="71"/>
      <c r="X78" s="71"/>
      <c r="Y78" s="71"/>
      <c r="Z78" s="71"/>
      <c r="AA78" s="71"/>
      <c r="AB78" s="71"/>
      <c r="AC78" s="74"/>
    </row>
    <row r="79" spans="1:29" ht="15.75">
      <c r="A79" s="93" t="s">
        <v>154</v>
      </c>
      <c r="B79" s="68" t="s">
        <v>110</v>
      </c>
      <c r="C79" s="68" t="s">
        <v>112</v>
      </c>
      <c r="D79" s="75"/>
      <c r="E79" s="68"/>
      <c r="F79" s="72">
        <f aca="true" t="shared" si="30" ref="F79:U80">F80</f>
        <v>3185</v>
      </c>
      <c r="G79" s="72">
        <f t="shared" si="30"/>
        <v>57</v>
      </c>
      <c r="H79" s="72">
        <f t="shared" si="30"/>
        <v>3242</v>
      </c>
      <c r="I79" s="72">
        <f t="shared" si="30"/>
        <v>0</v>
      </c>
      <c r="J79" s="72">
        <f t="shared" si="30"/>
        <v>0</v>
      </c>
      <c r="K79" s="72">
        <f t="shared" si="30"/>
        <v>0</v>
      </c>
      <c r="L79" s="72">
        <f t="shared" si="30"/>
        <v>0</v>
      </c>
      <c r="M79" s="72">
        <f t="shared" si="30"/>
        <v>3242</v>
      </c>
      <c r="N79" s="72">
        <f t="shared" si="30"/>
        <v>0</v>
      </c>
      <c r="O79" s="72">
        <f t="shared" si="30"/>
        <v>0</v>
      </c>
      <c r="P79" s="72"/>
      <c r="Q79" s="72">
        <f t="shared" si="30"/>
        <v>0</v>
      </c>
      <c r="R79" s="72">
        <f t="shared" si="30"/>
        <v>0</v>
      </c>
      <c r="S79" s="72">
        <f t="shared" si="30"/>
        <v>3242</v>
      </c>
      <c r="T79" s="72">
        <f t="shared" si="30"/>
        <v>0</v>
      </c>
      <c r="U79" s="72">
        <f t="shared" si="30"/>
        <v>0</v>
      </c>
      <c r="V79" s="72">
        <f aca="true" t="shared" si="31" ref="T79:AB80">V80</f>
        <v>0</v>
      </c>
      <c r="W79" s="72">
        <f t="shared" si="31"/>
        <v>0</v>
      </c>
      <c r="X79" s="72">
        <f t="shared" si="31"/>
        <v>0</v>
      </c>
      <c r="Y79" s="72">
        <f t="shared" si="31"/>
        <v>0</v>
      </c>
      <c r="Z79" s="72">
        <f t="shared" si="31"/>
        <v>0</v>
      </c>
      <c r="AA79" s="72">
        <f t="shared" si="31"/>
        <v>0</v>
      </c>
      <c r="AB79" s="72">
        <f t="shared" si="31"/>
        <v>3242</v>
      </c>
      <c r="AC79" s="72"/>
    </row>
    <row r="80" spans="1:29" ht="15.75">
      <c r="A80" s="71" t="s">
        <v>155</v>
      </c>
      <c r="B80" s="77" t="s">
        <v>110</v>
      </c>
      <c r="C80" s="77" t="s">
        <v>112</v>
      </c>
      <c r="D80" s="78" t="s">
        <v>156</v>
      </c>
      <c r="E80" s="77"/>
      <c r="F80" s="73">
        <f t="shared" si="30"/>
        <v>3185</v>
      </c>
      <c r="G80" s="73">
        <f t="shared" si="30"/>
        <v>57</v>
      </c>
      <c r="H80" s="73">
        <f t="shared" si="30"/>
        <v>3242</v>
      </c>
      <c r="I80" s="73">
        <f t="shared" si="30"/>
        <v>0</v>
      </c>
      <c r="J80" s="73">
        <f t="shared" si="30"/>
        <v>0</v>
      </c>
      <c r="K80" s="73">
        <f t="shared" si="30"/>
        <v>0</v>
      </c>
      <c r="L80" s="73">
        <f t="shared" si="30"/>
        <v>0</v>
      </c>
      <c r="M80" s="73">
        <f t="shared" si="30"/>
        <v>3242</v>
      </c>
      <c r="N80" s="73">
        <f t="shared" si="30"/>
        <v>0</v>
      </c>
      <c r="O80" s="73">
        <f t="shared" si="30"/>
        <v>0</v>
      </c>
      <c r="P80" s="73"/>
      <c r="Q80" s="73">
        <f t="shared" si="30"/>
        <v>0</v>
      </c>
      <c r="R80" s="73">
        <f t="shared" si="30"/>
        <v>0</v>
      </c>
      <c r="S80" s="73">
        <f t="shared" si="30"/>
        <v>3242</v>
      </c>
      <c r="T80" s="73">
        <f t="shared" si="31"/>
        <v>0</v>
      </c>
      <c r="U80" s="73">
        <f t="shared" si="31"/>
        <v>0</v>
      </c>
      <c r="V80" s="73">
        <f t="shared" si="31"/>
        <v>0</v>
      </c>
      <c r="W80" s="73">
        <f t="shared" si="31"/>
        <v>0</v>
      </c>
      <c r="X80" s="73">
        <f t="shared" si="31"/>
        <v>0</v>
      </c>
      <c r="Y80" s="73">
        <f t="shared" si="31"/>
        <v>0</v>
      </c>
      <c r="Z80" s="73">
        <f t="shared" si="31"/>
        <v>0</v>
      </c>
      <c r="AA80" s="73">
        <f t="shared" si="31"/>
        <v>0</v>
      </c>
      <c r="AB80" s="73">
        <f t="shared" si="31"/>
        <v>3242</v>
      </c>
      <c r="AC80" s="73"/>
    </row>
    <row r="81" spans="1:29" ht="63">
      <c r="A81" s="71" t="s">
        <v>115</v>
      </c>
      <c r="B81" s="77" t="s">
        <v>110</v>
      </c>
      <c r="C81" s="77" t="s">
        <v>112</v>
      </c>
      <c r="D81" s="78" t="s">
        <v>156</v>
      </c>
      <c r="E81" s="77" t="s">
        <v>116</v>
      </c>
      <c r="F81" s="73">
        <v>3185</v>
      </c>
      <c r="G81" s="73">
        <f>H81-F81</f>
        <v>57</v>
      </c>
      <c r="H81" s="73">
        <v>3242</v>
      </c>
      <c r="I81" s="71"/>
      <c r="J81" s="71"/>
      <c r="K81" s="71"/>
      <c r="L81" s="71"/>
      <c r="M81" s="73">
        <f>H81+J81+K81+L81</f>
        <v>3242</v>
      </c>
      <c r="N81" s="74">
        <f>I81+L81</f>
        <v>0</v>
      </c>
      <c r="O81" s="71"/>
      <c r="P81" s="71"/>
      <c r="Q81" s="71"/>
      <c r="R81" s="71"/>
      <c r="S81" s="73">
        <f>M81+O81+P81+Q81+R81</f>
        <v>3242</v>
      </c>
      <c r="T81" s="73">
        <f>N81+R81</f>
        <v>0</v>
      </c>
      <c r="U81" s="71"/>
      <c r="V81" s="71"/>
      <c r="W81" s="71"/>
      <c r="X81" s="71"/>
      <c r="Y81" s="71"/>
      <c r="Z81" s="71"/>
      <c r="AA81" s="71"/>
      <c r="AB81" s="73">
        <f>S81+U81+V81+W81+X81+Y81+Z81+AA81</f>
        <v>3242</v>
      </c>
      <c r="AC81" s="73"/>
    </row>
    <row r="82" spans="1:29" ht="15.75">
      <c r="A82" s="71"/>
      <c r="B82" s="77"/>
      <c r="C82" s="77"/>
      <c r="D82" s="78"/>
      <c r="E82" s="77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3"/>
      <c r="T82" s="73"/>
      <c r="U82" s="71"/>
      <c r="V82" s="71"/>
      <c r="W82" s="71"/>
      <c r="X82" s="71"/>
      <c r="Y82" s="71"/>
      <c r="Z82" s="71"/>
      <c r="AA82" s="71"/>
      <c r="AB82" s="71"/>
      <c r="AC82" s="74"/>
    </row>
    <row r="83" spans="1:29" ht="15.75">
      <c r="A83" s="93" t="s">
        <v>157</v>
      </c>
      <c r="B83" s="68" t="s">
        <v>110</v>
      </c>
      <c r="C83" s="68" t="s">
        <v>158</v>
      </c>
      <c r="D83" s="75"/>
      <c r="E83" s="68"/>
      <c r="F83" s="76">
        <f aca="true" t="shared" si="32" ref="F83:S83">F84+F86+F92</f>
        <v>258208</v>
      </c>
      <c r="G83" s="76">
        <f t="shared" si="32"/>
        <v>51019</v>
      </c>
      <c r="H83" s="76">
        <f t="shared" si="32"/>
        <v>309227</v>
      </c>
      <c r="I83" s="76">
        <f t="shared" si="32"/>
        <v>0</v>
      </c>
      <c r="J83" s="76">
        <f t="shared" si="32"/>
        <v>0</v>
      </c>
      <c r="K83" s="76">
        <f t="shared" si="32"/>
        <v>0</v>
      </c>
      <c r="L83" s="76">
        <f t="shared" si="32"/>
        <v>0</v>
      </c>
      <c r="M83" s="76">
        <f t="shared" si="32"/>
        <v>309227</v>
      </c>
      <c r="N83" s="76">
        <f t="shared" si="32"/>
        <v>0</v>
      </c>
      <c r="O83" s="76">
        <f t="shared" si="32"/>
        <v>0</v>
      </c>
      <c r="P83" s="76"/>
      <c r="Q83" s="76">
        <f t="shared" si="32"/>
        <v>0</v>
      </c>
      <c r="R83" s="76">
        <f t="shared" si="32"/>
        <v>0</v>
      </c>
      <c r="S83" s="76">
        <f t="shared" si="32"/>
        <v>309227</v>
      </c>
      <c r="T83" s="76">
        <f>T84+T86+T92</f>
        <v>0</v>
      </c>
      <c r="U83" s="76">
        <f>U84+U86+U89+U92</f>
        <v>0</v>
      </c>
      <c r="V83" s="76">
        <f aca="true" t="shared" si="33" ref="V83:AB83">V84+V86+V89+V92</f>
        <v>0</v>
      </c>
      <c r="W83" s="76">
        <f t="shared" si="33"/>
        <v>0</v>
      </c>
      <c r="X83" s="76">
        <f t="shared" si="33"/>
        <v>0</v>
      </c>
      <c r="Y83" s="76">
        <f t="shared" si="33"/>
        <v>24961</v>
      </c>
      <c r="Z83" s="76">
        <f t="shared" si="33"/>
        <v>0</v>
      </c>
      <c r="AA83" s="76">
        <f t="shared" si="33"/>
        <v>0</v>
      </c>
      <c r="AB83" s="76">
        <f t="shared" si="33"/>
        <v>334188</v>
      </c>
      <c r="AC83" s="76"/>
    </row>
    <row r="84" spans="1:29" ht="63">
      <c r="A84" s="71" t="s">
        <v>101</v>
      </c>
      <c r="B84" s="77" t="s">
        <v>110</v>
      </c>
      <c r="C84" s="77" t="s">
        <v>158</v>
      </c>
      <c r="D84" s="78" t="s">
        <v>102</v>
      </c>
      <c r="E84" s="68"/>
      <c r="F84" s="79">
        <f>F85</f>
        <v>0</v>
      </c>
      <c r="G84" s="79">
        <f>G85</f>
        <v>10705</v>
      </c>
      <c r="H84" s="79">
        <f>H85</f>
        <v>10705</v>
      </c>
      <c r="I84" s="79">
        <f aca="true" t="shared" si="34" ref="I84:AB84">I85</f>
        <v>0</v>
      </c>
      <c r="J84" s="79">
        <f t="shared" si="34"/>
        <v>0</v>
      </c>
      <c r="K84" s="79">
        <f t="shared" si="34"/>
        <v>0</v>
      </c>
      <c r="L84" s="79">
        <f t="shared" si="34"/>
        <v>0</v>
      </c>
      <c r="M84" s="79">
        <f t="shared" si="34"/>
        <v>10705</v>
      </c>
      <c r="N84" s="79">
        <f t="shared" si="34"/>
        <v>0</v>
      </c>
      <c r="O84" s="79">
        <f t="shared" si="34"/>
        <v>0</v>
      </c>
      <c r="P84" s="79"/>
      <c r="Q84" s="79">
        <f t="shared" si="34"/>
        <v>0</v>
      </c>
      <c r="R84" s="79">
        <f t="shared" si="34"/>
        <v>0</v>
      </c>
      <c r="S84" s="79">
        <f t="shared" si="34"/>
        <v>10705</v>
      </c>
      <c r="T84" s="79">
        <f t="shared" si="34"/>
        <v>0</v>
      </c>
      <c r="U84" s="79">
        <f t="shared" si="34"/>
        <v>0</v>
      </c>
      <c r="V84" s="79">
        <f t="shared" si="34"/>
        <v>0</v>
      </c>
      <c r="W84" s="79">
        <f t="shared" si="34"/>
        <v>0</v>
      </c>
      <c r="X84" s="79">
        <f t="shared" si="34"/>
        <v>0</v>
      </c>
      <c r="Y84" s="79">
        <f t="shared" si="34"/>
        <v>0</v>
      </c>
      <c r="Z84" s="79">
        <f t="shared" si="34"/>
        <v>0</v>
      </c>
      <c r="AA84" s="79">
        <f t="shared" si="34"/>
        <v>0</v>
      </c>
      <c r="AB84" s="79">
        <f t="shared" si="34"/>
        <v>10705</v>
      </c>
      <c r="AC84" s="79"/>
    </row>
    <row r="85" spans="1:29" ht="31.5">
      <c r="A85" s="71" t="s">
        <v>159</v>
      </c>
      <c r="B85" s="77" t="s">
        <v>110</v>
      </c>
      <c r="C85" s="77" t="s">
        <v>158</v>
      </c>
      <c r="D85" s="78" t="s">
        <v>102</v>
      </c>
      <c r="E85" s="77" t="s">
        <v>160</v>
      </c>
      <c r="F85" s="76"/>
      <c r="G85" s="73">
        <f>H85-F85</f>
        <v>10705</v>
      </c>
      <c r="H85" s="79">
        <v>10705</v>
      </c>
      <c r="I85" s="76"/>
      <c r="J85" s="71"/>
      <c r="K85" s="71"/>
      <c r="L85" s="71"/>
      <c r="M85" s="73">
        <f>H85+J85+K85+L85</f>
        <v>10705</v>
      </c>
      <c r="N85" s="74">
        <f>I85+L85</f>
        <v>0</v>
      </c>
      <c r="O85" s="71"/>
      <c r="P85" s="71"/>
      <c r="Q85" s="71"/>
      <c r="R85" s="71"/>
      <c r="S85" s="73">
        <f>M85+O85+P85+Q85+R85</f>
        <v>10705</v>
      </c>
      <c r="T85" s="73">
        <f>N85+R85</f>
        <v>0</v>
      </c>
      <c r="U85" s="71"/>
      <c r="V85" s="71"/>
      <c r="W85" s="71"/>
      <c r="X85" s="71"/>
      <c r="Y85" s="71"/>
      <c r="Z85" s="71"/>
      <c r="AA85" s="71"/>
      <c r="AB85" s="73">
        <f>S85+U85+V85+W85+X85+Y85+Z85+AA85</f>
        <v>10705</v>
      </c>
      <c r="AC85" s="73"/>
    </row>
    <row r="86" spans="1:29" ht="15.75">
      <c r="A86" s="71" t="s">
        <v>161</v>
      </c>
      <c r="B86" s="77" t="s">
        <v>110</v>
      </c>
      <c r="C86" s="77" t="s">
        <v>158</v>
      </c>
      <c r="D86" s="78" t="s">
        <v>162</v>
      </c>
      <c r="E86" s="77"/>
      <c r="F86" s="79">
        <f aca="true" t="shared" si="35" ref="F86:U87">F87</f>
        <v>1832</v>
      </c>
      <c r="G86" s="79">
        <f t="shared" si="35"/>
        <v>192</v>
      </c>
      <c r="H86" s="79">
        <f t="shared" si="35"/>
        <v>2024</v>
      </c>
      <c r="I86" s="79">
        <f t="shared" si="35"/>
        <v>0</v>
      </c>
      <c r="J86" s="79">
        <f t="shared" si="35"/>
        <v>0</v>
      </c>
      <c r="K86" s="79">
        <f t="shared" si="35"/>
        <v>0</v>
      </c>
      <c r="L86" s="79">
        <f t="shared" si="35"/>
        <v>0</v>
      </c>
      <c r="M86" s="79">
        <f t="shared" si="35"/>
        <v>2024</v>
      </c>
      <c r="N86" s="79">
        <f t="shared" si="35"/>
        <v>0</v>
      </c>
      <c r="O86" s="79">
        <f t="shared" si="35"/>
        <v>0</v>
      </c>
      <c r="P86" s="79"/>
      <c r="Q86" s="79">
        <f t="shared" si="35"/>
        <v>0</v>
      </c>
      <c r="R86" s="79">
        <f t="shared" si="35"/>
        <v>0</v>
      </c>
      <c r="S86" s="79">
        <f t="shared" si="35"/>
        <v>2024</v>
      </c>
      <c r="T86" s="79">
        <f t="shared" si="35"/>
        <v>0</v>
      </c>
      <c r="U86" s="79">
        <f t="shared" si="35"/>
        <v>0</v>
      </c>
      <c r="V86" s="79">
        <f aca="true" t="shared" si="36" ref="V86:AB87">V87</f>
        <v>0</v>
      </c>
      <c r="W86" s="79">
        <f t="shared" si="36"/>
        <v>0</v>
      </c>
      <c r="X86" s="79">
        <f t="shared" si="36"/>
        <v>0</v>
      </c>
      <c r="Y86" s="79">
        <f t="shared" si="36"/>
        <v>0</v>
      </c>
      <c r="Z86" s="79">
        <f t="shared" si="36"/>
        <v>0</v>
      </c>
      <c r="AA86" s="79">
        <f t="shared" si="36"/>
        <v>0</v>
      </c>
      <c r="AB86" s="79">
        <f t="shared" si="36"/>
        <v>2024</v>
      </c>
      <c r="AC86" s="79"/>
    </row>
    <row r="87" spans="1:29" ht="78.75">
      <c r="A87" s="71" t="s">
        <v>374</v>
      </c>
      <c r="B87" s="77" t="s">
        <v>110</v>
      </c>
      <c r="C87" s="77" t="s">
        <v>158</v>
      </c>
      <c r="D87" s="78" t="s">
        <v>163</v>
      </c>
      <c r="E87" s="77"/>
      <c r="F87" s="79">
        <f t="shared" si="35"/>
        <v>1832</v>
      </c>
      <c r="G87" s="79">
        <f t="shared" si="35"/>
        <v>192</v>
      </c>
      <c r="H87" s="79">
        <f t="shared" si="35"/>
        <v>2024</v>
      </c>
      <c r="I87" s="79">
        <f t="shared" si="35"/>
        <v>0</v>
      </c>
      <c r="J87" s="79">
        <f t="shared" si="35"/>
        <v>0</v>
      </c>
      <c r="K87" s="79">
        <f t="shared" si="35"/>
        <v>0</v>
      </c>
      <c r="L87" s="79">
        <f t="shared" si="35"/>
        <v>0</v>
      </c>
      <c r="M87" s="79">
        <f t="shared" si="35"/>
        <v>2024</v>
      </c>
      <c r="N87" s="79">
        <f t="shared" si="35"/>
        <v>0</v>
      </c>
      <c r="O87" s="79">
        <f t="shared" si="35"/>
        <v>0</v>
      </c>
      <c r="P87" s="79"/>
      <c r="Q87" s="79">
        <f t="shared" si="35"/>
        <v>0</v>
      </c>
      <c r="R87" s="79">
        <f t="shared" si="35"/>
        <v>0</v>
      </c>
      <c r="S87" s="79">
        <f t="shared" si="35"/>
        <v>2024</v>
      </c>
      <c r="T87" s="79">
        <f t="shared" si="35"/>
        <v>0</v>
      </c>
      <c r="U87" s="79">
        <f t="shared" si="35"/>
        <v>0</v>
      </c>
      <c r="V87" s="79">
        <f t="shared" si="36"/>
        <v>0</v>
      </c>
      <c r="W87" s="79">
        <f t="shared" si="36"/>
        <v>0</v>
      </c>
      <c r="X87" s="79">
        <f t="shared" si="36"/>
        <v>0</v>
      </c>
      <c r="Y87" s="79">
        <f t="shared" si="36"/>
        <v>0</v>
      </c>
      <c r="Z87" s="79">
        <f t="shared" si="36"/>
        <v>0</v>
      </c>
      <c r="AA87" s="79">
        <f t="shared" si="36"/>
        <v>0</v>
      </c>
      <c r="AB87" s="79">
        <f t="shared" si="36"/>
        <v>2024</v>
      </c>
      <c r="AC87" s="79"/>
    </row>
    <row r="88" spans="1:29" ht="78.75">
      <c r="A88" s="71" t="s">
        <v>378</v>
      </c>
      <c r="B88" s="77" t="s">
        <v>110</v>
      </c>
      <c r="C88" s="77" t="s">
        <v>158</v>
      </c>
      <c r="D88" s="78" t="s">
        <v>163</v>
      </c>
      <c r="E88" s="77" t="s">
        <v>164</v>
      </c>
      <c r="F88" s="73">
        <v>1832</v>
      </c>
      <c r="G88" s="73">
        <f>H88-F88</f>
        <v>192</v>
      </c>
      <c r="H88" s="73">
        <v>2024</v>
      </c>
      <c r="I88" s="71"/>
      <c r="J88" s="71"/>
      <c r="K88" s="71"/>
      <c r="L88" s="71"/>
      <c r="M88" s="73">
        <f>H88+J88+K88+L88</f>
        <v>2024</v>
      </c>
      <c r="N88" s="74">
        <f>I88+L88</f>
        <v>0</v>
      </c>
      <c r="O88" s="71"/>
      <c r="P88" s="71"/>
      <c r="Q88" s="71"/>
      <c r="R88" s="71"/>
      <c r="S88" s="73">
        <f>M88+O88+P88+Q88+R88</f>
        <v>2024</v>
      </c>
      <c r="T88" s="73">
        <f>N88+R88</f>
        <v>0</v>
      </c>
      <c r="U88" s="71"/>
      <c r="V88" s="71"/>
      <c r="W88" s="71"/>
      <c r="X88" s="71"/>
      <c r="Y88" s="71"/>
      <c r="Z88" s="71"/>
      <c r="AA88" s="71"/>
      <c r="AB88" s="73">
        <f>S88+U88+V88+W88+X88+Y88+Z88+AA88</f>
        <v>2024</v>
      </c>
      <c r="AC88" s="73"/>
    </row>
    <row r="89" spans="1:29" ht="15.75">
      <c r="A89" s="71" t="s">
        <v>165</v>
      </c>
      <c r="B89" s="77" t="s">
        <v>110</v>
      </c>
      <c r="C89" s="77" t="s">
        <v>158</v>
      </c>
      <c r="D89" s="78" t="s">
        <v>166</v>
      </c>
      <c r="E89" s="77"/>
      <c r="F89" s="73"/>
      <c r="G89" s="73"/>
      <c r="H89" s="73"/>
      <c r="I89" s="71"/>
      <c r="J89" s="71"/>
      <c r="K89" s="71"/>
      <c r="L89" s="71"/>
      <c r="M89" s="73"/>
      <c r="N89" s="74"/>
      <c r="O89" s="71"/>
      <c r="P89" s="71"/>
      <c r="Q89" s="71"/>
      <c r="R89" s="71"/>
      <c r="S89" s="73"/>
      <c r="T89" s="73"/>
      <c r="U89" s="71">
        <f aca="true" t="shared" si="37" ref="U89:AB90">U90</f>
        <v>0</v>
      </c>
      <c r="V89" s="71">
        <f t="shared" si="37"/>
        <v>0</v>
      </c>
      <c r="W89" s="71">
        <f t="shared" si="37"/>
        <v>0</v>
      </c>
      <c r="X89" s="71">
        <f t="shared" si="37"/>
        <v>0</v>
      </c>
      <c r="Y89" s="73">
        <f t="shared" si="37"/>
        <v>24961</v>
      </c>
      <c r="Z89" s="71">
        <f t="shared" si="37"/>
        <v>0</v>
      </c>
      <c r="AA89" s="71">
        <f t="shared" si="37"/>
        <v>0</v>
      </c>
      <c r="AB89" s="73">
        <f t="shared" si="37"/>
        <v>24961</v>
      </c>
      <c r="AC89" s="73"/>
    </row>
    <row r="90" spans="1:29" ht="31.5">
      <c r="A90" s="71" t="s">
        <v>167</v>
      </c>
      <c r="B90" s="77" t="s">
        <v>110</v>
      </c>
      <c r="C90" s="77" t="s">
        <v>158</v>
      </c>
      <c r="D90" s="78" t="s">
        <v>168</v>
      </c>
      <c r="E90" s="77"/>
      <c r="F90" s="73"/>
      <c r="G90" s="73"/>
      <c r="H90" s="73"/>
      <c r="I90" s="71"/>
      <c r="J90" s="71"/>
      <c r="K90" s="71"/>
      <c r="L90" s="71"/>
      <c r="M90" s="73"/>
      <c r="N90" s="74"/>
      <c r="O90" s="71"/>
      <c r="P90" s="71"/>
      <c r="Q90" s="71"/>
      <c r="R90" s="71"/>
      <c r="S90" s="73"/>
      <c r="T90" s="73"/>
      <c r="U90" s="71">
        <f t="shared" si="37"/>
        <v>0</v>
      </c>
      <c r="V90" s="71">
        <f t="shared" si="37"/>
        <v>0</v>
      </c>
      <c r="W90" s="71">
        <f t="shared" si="37"/>
        <v>0</v>
      </c>
      <c r="X90" s="71">
        <f t="shared" si="37"/>
        <v>0</v>
      </c>
      <c r="Y90" s="73">
        <f t="shared" si="37"/>
        <v>24961</v>
      </c>
      <c r="Z90" s="71">
        <f t="shared" si="37"/>
        <v>0</v>
      </c>
      <c r="AA90" s="71">
        <f t="shared" si="37"/>
        <v>0</v>
      </c>
      <c r="AB90" s="73">
        <f t="shared" si="37"/>
        <v>24961</v>
      </c>
      <c r="AC90" s="73"/>
    </row>
    <row r="91" spans="1:29" ht="31.5">
      <c r="A91" s="71" t="s">
        <v>159</v>
      </c>
      <c r="B91" s="77" t="s">
        <v>110</v>
      </c>
      <c r="C91" s="77" t="s">
        <v>158</v>
      </c>
      <c r="D91" s="78" t="s">
        <v>169</v>
      </c>
      <c r="E91" s="77" t="s">
        <v>160</v>
      </c>
      <c r="F91" s="73"/>
      <c r="G91" s="73"/>
      <c r="H91" s="73"/>
      <c r="I91" s="71"/>
      <c r="J91" s="71"/>
      <c r="K91" s="71"/>
      <c r="L91" s="71"/>
      <c r="M91" s="73"/>
      <c r="N91" s="74"/>
      <c r="O91" s="71"/>
      <c r="P91" s="71"/>
      <c r="Q91" s="71"/>
      <c r="R91" s="71"/>
      <c r="S91" s="73"/>
      <c r="T91" s="73"/>
      <c r="U91" s="71"/>
      <c r="V91" s="71"/>
      <c r="W91" s="71"/>
      <c r="X91" s="71"/>
      <c r="Y91" s="73">
        <v>24961</v>
      </c>
      <c r="Z91" s="71"/>
      <c r="AA91" s="71"/>
      <c r="AB91" s="73">
        <f>S91+U91+V91+W91+X91+Y91+Z91+AA91</f>
        <v>24961</v>
      </c>
      <c r="AC91" s="73"/>
    </row>
    <row r="92" spans="1:29" ht="15.75">
      <c r="A92" s="71" t="s">
        <v>170</v>
      </c>
      <c r="B92" s="77" t="s">
        <v>110</v>
      </c>
      <c r="C92" s="77" t="s">
        <v>158</v>
      </c>
      <c r="D92" s="78" t="s">
        <v>171</v>
      </c>
      <c r="E92" s="77"/>
      <c r="F92" s="79">
        <f aca="true" t="shared" si="38" ref="F92:AB92">F93+F95+F97</f>
        <v>256376</v>
      </c>
      <c r="G92" s="79">
        <f t="shared" si="38"/>
        <v>40122</v>
      </c>
      <c r="H92" s="79">
        <f t="shared" si="38"/>
        <v>296498</v>
      </c>
      <c r="I92" s="79">
        <f t="shared" si="38"/>
        <v>0</v>
      </c>
      <c r="J92" s="79">
        <f t="shared" si="38"/>
        <v>0</v>
      </c>
      <c r="K92" s="79">
        <f t="shared" si="38"/>
        <v>0</v>
      </c>
      <c r="L92" s="79">
        <f t="shared" si="38"/>
        <v>0</v>
      </c>
      <c r="M92" s="79">
        <f t="shared" si="38"/>
        <v>296498</v>
      </c>
      <c r="N92" s="79">
        <f t="shared" si="38"/>
        <v>0</v>
      </c>
      <c r="O92" s="79">
        <f t="shared" si="38"/>
        <v>0</v>
      </c>
      <c r="P92" s="79"/>
      <c r="Q92" s="79">
        <f t="shared" si="38"/>
        <v>0</v>
      </c>
      <c r="R92" s="79">
        <f t="shared" si="38"/>
        <v>0</v>
      </c>
      <c r="S92" s="79">
        <f t="shared" si="38"/>
        <v>296498</v>
      </c>
      <c r="T92" s="79">
        <f t="shared" si="38"/>
        <v>0</v>
      </c>
      <c r="U92" s="79">
        <f t="shared" si="38"/>
        <v>0</v>
      </c>
      <c r="V92" s="79">
        <f t="shared" si="38"/>
        <v>0</v>
      </c>
      <c r="W92" s="79">
        <f t="shared" si="38"/>
        <v>0</v>
      </c>
      <c r="X92" s="79">
        <f t="shared" si="38"/>
        <v>0</v>
      </c>
      <c r="Y92" s="79">
        <f t="shared" si="38"/>
        <v>0</v>
      </c>
      <c r="Z92" s="79">
        <f t="shared" si="38"/>
        <v>0</v>
      </c>
      <c r="AA92" s="79">
        <f t="shared" si="38"/>
        <v>0</v>
      </c>
      <c r="AB92" s="79">
        <f t="shared" si="38"/>
        <v>296498</v>
      </c>
      <c r="AC92" s="79"/>
    </row>
    <row r="93" spans="1:29" ht="63">
      <c r="A93" s="71" t="s">
        <v>172</v>
      </c>
      <c r="B93" s="77" t="s">
        <v>110</v>
      </c>
      <c r="C93" s="77" t="s">
        <v>158</v>
      </c>
      <c r="D93" s="78" t="s">
        <v>173</v>
      </c>
      <c r="E93" s="77"/>
      <c r="F93" s="79">
        <f>F94</f>
        <v>120788</v>
      </c>
      <c r="G93" s="79">
        <f>G94</f>
        <v>-38928</v>
      </c>
      <c r="H93" s="79">
        <f>H94</f>
        <v>81860</v>
      </c>
      <c r="I93" s="79">
        <f aca="true" t="shared" si="39" ref="I93:AB93">I94</f>
        <v>0</v>
      </c>
      <c r="J93" s="79">
        <f t="shared" si="39"/>
        <v>0</v>
      </c>
      <c r="K93" s="79">
        <f t="shared" si="39"/>
        <v>0</v>
      </c>
      <c r="L93" s="79">
        <f t="shared" si="39"/>
        <v>0</v>
      </c>
      <c r="M93" s="79">
        <f t="shared" si="39"/>
        <v>81860</v>
      </c>
      <c r="N93" s="79">
        <f t="shared" si="39"/>
        <v>0</v>
      </c>
      <c r="O93" s="79">
        <f t="shared" si="39"/>
        <v>0</v>
      </c>
      <c r="P93" s="79"/>
      <c r="Q93" s="79">
        <f t="shared" si="39"/>
        <v>0</v>
      </c>
      <c r="R93" s="79">
        <f t="shared" si="39"/>
        <v>0</v>
      </c>
      <c r="S93" s="79">
        <f t="shared" si="39"/>
        <v>81860</v>
      </c>
      <c r="T93" s="79">
        <f t="shared" si="39"/>
        <v>0</v>
      </c>
      <c r="U93" s="79">
        <f t="shared" si="39"/>
        <v>0</v>
      </c>
      <c r="V93" s="79">
        <f t="shared" si="39"/>
        <v>0</v>
      </c>
      <c r="W93" s="79">
        <f t="shared" si="39"/>
        <v>0</v>
      </c>
      <c r="X93" s="79">
        <f t="shared" si="39"/>
        <v>0</v>
      </c>
      <c r="Y93" s="79">
        <f t="shared" si="39"/>
        <v>0</v>
      </c>
      <c r="Z93" s="79">
        <f t="shared" si="39"/>
        <v>0</v>
      </c>
      <c r="AA93" s="79">
        <f t="shared" si="39"/>
        <v>0</v>
      </c>
      <c r="AB93" s="79">
        <f t="shared" si="39"/>
        <v>81860</v>
      </c>
      <c r="AC93" s="79"/>
    </row>
    <row r="94" spans="1:29" ht="78.75">
      <c r="A94" s="71" t="s">
        <v>378</v>
      </c>
      <c r="B94" s="77" t="s">
        <v>110</v>
      </c>
      <c r="C94" s="77" t="s">
        <v>158</v>
      </c>
      <c r="D94" s="78" t="s">
        <v>173</v>
      </c>
      <c r="E94" s="77" t="s">
        <v>164</v>
      </c>
      <c r="F94" s="73">
        <v>120788</v>
      </c>
      <c r="G94" s="73">
        <f>H94-F94</f>
        <v>-38928</v>
      </c>
      <c r="H94" s="73">
        <v>81860</v>
      </c>
      <c r="I94" s="71"/>
      <c r="J94" s="71"/>
      <c r="K94" s="71"/>
      <c r="L94" s="71"/>
      <c r="M94" s="73">
        <f>H94+J94+K94+L94</f>
        <v>81860</v>
      </c>
      <c r="N94" s="74">
        <f>I94+L94</f>
        <v>0</v>
      </c>
      <c r="O94" s="71"/>
      <c r="P94" s="71"/>
      <c r="Q94" s="71"/>
      <c r="R94" s="71"/>
      <c r="S94" s="73">
        <f>M94+O94+P94+Q94+R94</f>
        <v>81860</v>
      </c>
      <c r="T94" s="73">
        <f>N94+R94</f>
        <v>0</v>
      </c>
      <c r="U94" s="71"/>
      <c r="V94" s="71"/>
      <c r="W94" s="71"/>
      <c r="X94" s="71"/>
      <c r="Y94" s="71"/>
      <c r="Z94" s="71"/>
      <c r="AA94" s="71"/>
      <c r="AB94" s="73">
        <f>S94+U94+V94+W94+X94+Y94+Z94+AA94</f>
        <v>81860</v>
      </c>
      <c r="AC94" s="73"/>
    </row>
    <row r="95" spans="1:29" ht="31.5">
      <c r="A95" s="71" t="s">
        <v>174</v>
      </c>
      <c r="B95" s="77" t="s">
        <v>110</v>
      </c>
      <c r="C95" s="77" t="s">
        <v>158</v>
      </c>
      <c r="D95" s="78" t="s">
        <v>175</v>
      </c>
      <c r="E95" s="77"/>
      <c r="F95" s="79">
        <f>F96</f>
        <v>125119</v>
      </c>
      <c r="G95" s="79">
        <f>G96</f>
        <v>78990</v>
      </c>
      <c r="H95" s="79">
        <f>H96</f>
        <v>204109</v>
      </c>
      <c r="I95" s="79">
        <f aca="true" t="shared" si="40" ref="I95:AB95">I96</f>
        <v>0</v>
      </c>
      <c r="J95" s="79">
        <f t="shared" si="40"/>
        <v>0</v>
      </c>
      <c r="K95" s="79">
        <f t="shared" si="40"/>
        <v>0</v>
      </c>
      <c r="L95" s="79">
        <f t="shared" si="40"/>
        <v>0</v>
      </c>
      <c r="M95" s="79">
        <f t="shared" si="40"/>
        <v>204109</v>
      </c>
      <c r="N95" s="79">
        <f t="shared" si="40"/>
        <v>0</v>
      </c>
      <c r="O95" s="79">
        <f t="shared" si="40"/>
        <v>0</v>
      </c>
      <c r="P95" s="79"/>
      <c r="Q95" s="79">
        <f t="shared" si="40"/>
        <v>0</v>
      </c>
      <c r="R95" s="79">
        <f t="shared" si="40"/>
        <v>0</v>
      </c>
      <c r="S95" s="79">
        <f t="shared" si="40"/>
        <v>204109</v>
      </c>
      <c r="T95" s="79">
        <f t="shared" si="40"/>
        <v>0</v>
      </c>
      <c r="U95" s="79">
        <f t="shared" si="40"/>
        <v>0</v>
      </c>
      <c r="V95" s="79">
        <f t="shared" si="40"/>
        <v>0</v>
      </c>
      <c r="W95" s="79">
        <f t="shared" si="40"/>
        <v>0</v>
      </c>
      <c r="X95" s="79">
        <f t="shared" si="40"/>
        <v>0</v>
      </c>
      <c r="Y95" s="79">
        <f t="shared" si="40"/>
        <v>0</v>
      </c>
      <c r="Z95" s="79">
        <f t="shared" si="40"/>
        <v>0</v>
      </c>
      <c r="AA95" s="79">
        <f t="shared" si="40"/>
        <v>0</v>
      </c>
      <c r="AB95" s="79">
        <f t="shared" si="40"/>
        <v>204109</v>
      </c>
      <c r="AC95" s="79"/>
    </row>
    <row r="96" spans="1:29" ht="78.75">
      <c r="A96" s="71" t="s">
        <v>378</v>
      </c>
      <c r="B96" s="77" t="s">
        <v>110</v>
      </c>
      <c r="C96" s="77" t="s">
        <v>158</v>
      </c>
      <c r="D96" s="78" t="s">
        <v>175</v>
      </c>
      <c r="E96" s="77" t="s">
        <v>164</v>
      </c>
      <c r="F96" s="73">
        <v>125119</v>
      </c>
      <c r="G96" s="73">
        <f>H96-F96</f>
        <v>78990</v>
      </c>
      <c r="H96" s="73">
        <v>204109</v>
      </c>
      <c r="I96" s="71"/>
      <c r="J96" s="71"/>
      <c r="K96" s="71"/>
      <c r="L96" s="71"/>
      <c r="M96" s="73">
        <f>H96+J96+K96+L96</f>
        <v>204109</v>
      </c>
      <c r="N96" s="74">
        <f>I96+L96</f>
        <v>0</v>
      </c>
      <c r="O96" s="71"/>
      <c r="P96" s="71"/>
      <c r="Q96" s="71"/>
      <c r="R96" s="71"/>
      <c r="S96" s="73">
        <f>M96+O96+P96+Q96+R96</f>
        <v>204109</v>
      </c>
      <c r="T96" s="73">
        <f>N96+R96</f>
        <v>0</v>
      </c>
      <c r="U96" s="71"/>
      <c r="V96" s="71"/>
      <c r="W96" s="71"/>
      <c r="X96" s="71"/>
      <c r="Y96" s="71"/>
      <c r="Z96" s="71"/>
      <c r="AA96" s="71"/>
      <c r="AB96" s="73">
        <f>S96+U96+V96+W96+X96+Y96+Z96+AA96</f>
        <v>204109</v>
      </c>
      <c r="AC96" s="73"/>
    </row>
    <row r="97" spans="1:29" ht="78.75">
      <c r="A97" s="71" t="s">
        <v>375</v>
      </c>
      <c r="B97" s="77" t="s">
        <v>110</v>
      </c>
      <c r="C97" s="77" t="s">
        <v>158</v>
      </c>
      <c r="D97" s="78" t="s">
        <v>176</v>
      </c>
      <c r="E97" s="77"/>
      <c r="F97" s="79">
        <f>F98</f>
        <v>10469</v>
      </c>
      <c r="G97" s="79">
        <f>G98</f>
        <v>60</v>
      </c>
      <c r="H97" s="79">
        <f>H98</f>
        <v>10529</v>
      </c>
      <c r="I97" s="79">
        <f aca="true" t="shared" si="41" ref="I97:AB97">I98</f>
        <v>0</v>
      </c>
      <c r="J97" s="79">
        <f t="shared" si="41"/>
        <v>0</v>
      </c>
      <c r="K97" s="79">
        <f t="shared" si="41"/>
        <v>0</v>
      </c>
      <c r="L97" s="79">
        <f t="shared" si="41"/>
        <v>0</v>
      </c>
      <c r="M97" s="79">
        <f t="shared" si="41"/>
        <v>10529</v>
      </c>
      <c r="N97" s="79">
        <f t="shared" si="41"/>
        <v>0</v>
      </c>
      <c r="O97" s="79">
        <f t="shared" si="41"/>
        <v>0</v>
      </c>
      <c r="P97" s="79"/>
      <c r="Q97" s="79">
        <f t="shared" si="41"/>
        <v>0</v>
      </c>
      <c r="R97" s="79">
        <f t="shared" si="41"/>
        <v>0</v>
      </c>
      <c r="S97" s="79">
        <f t="shared" si="41"/>
        <v>10529</v>
      </c>
      <c r="T97" s="79">
        <f t="shared" si="41"/>
        <v>0</v>
      </c>
      <c r="U97" s="79">
        <f t="shared" si="41"/>
        <v>0</v>
      </c>
      <c r="V97" s="79">
        <f t="shared" si="41"/>
        <v>0</v>
      </c>
      <c r="W97" s="79">
        <f t="shared" si="41"/>
        <v>0</v>
      </c>
      <c r="X97" s="79">
        <f t="shared" si="41"/>
        <v>0</v>
      </c>
      <c r="Y97" s="79">
        <f t="shared" si="41"/>
        <v>0</v>
      </c>
      <c r="Z97" s="79">
        <f t="shared" si="41"/>
        <v>0</v>
      </c>
      <c r="AA97" s="79">
        <f t="shared" si="41"/>
        <v>0</v>
      </c>
      <c r="AB97" s="79">
        <f t="shared" si="41"/>
        <v>10529</v>
      </c>
      <c r="AC97" s="79"/>
    </row>
    <row r="98" spans="1:29" ht="78.75">
      <c r="A98" s="71" t="s">
        <v>378</v>
      </c>
      <c r="B98" s="77" t="s">
        <v>110</v>
      </c>
      <c r="C98" s="77" t="s">
        <v>158</v>
      </c>
      <c r="D98" s="78" t="s">
        <v>176</v>
      </c>
      <c r="E98" s="77" t="s">
        <v>164</v>
      </c>
      <c r="F98" s="73">
        <v>10469</v>
      </c>
      <c r="G98" s="73">
        <f>H98-F98</f>
        <v>60</v>
      </c>
      <c r="H98" s="73">
        <v>10529</v>
      </c>
      <c r="I98" s="71"/>
      <c r="J98" s="71"/>
      <c r="K98" s="71"/>
      <c r="L98" s="71"/>
      <c r="M98" s="73">
        <f>H98+J98+K98+L98</f>
        <v>10529</v>
      </c>
      <c r="N98" s="74">
        <f>I98+L98</f>
        <v>0</v>
      </c>
      <c r="O98" s="71"/>
      <c r="P98" s="71"/>
      <c r="Q98" s="71"/>
      <c r="R98" s="71"/>
      <c r="S98" s="73">
        <f>M98+O98+P98+Q98+R98</f>
        <v>10529</v>
      </c>
      <c r="T98" s="73">
        <f>N98+R98</f>
        <v>0</v>
      </c>
      <c r="U98" s="71"/>
      <c r="V98" s="71"/>
      <c r="W98" s="71"/>
      <c r="X98" s="71"/>
      <c r="Y98" s="71"/>
      <c r="Z98" s="71"/>
      <c r="AA98" s="71"/>
      <c r="AB98" s="73">
        <f>S98+U98+V98+W98+X98+Y98+Z98+AA98</f>
        <v>10529</v>
      </c>
      <c r="AC98" s="73"/>
    </row>
    <row r="99" spans="1:29" ht="15.75">
      <c r="A99" s="71"/>
      <c r="B99" s="77"/>
      <c r="C99" s="77"/>
      <c r="D99" s="78"/>
      <c r="E99" s="77"/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3"/>
      <c r="T99" s="73"/>
      <c r="U99" s="71"/>
      <c r="V99" s="71"/>
      <c r="W99" s="71"/>
      <c r="X99" s="71"/>
      <c r="Y99" s="71"/>
      <c r="Z99" s="71"/>
      <c r="AA99" s="71"/>
      <c r="AB99" s="71"/>
      <c r="AC99" s="74"/>
    </row>
    <row r="100" spans="1:29" ht="15.75">
      <c r="A100" s="93" t="s">
        <v>177</v>
      </c>
      <c r="B100" s="68" t="s">
        <v>110</v>
      </c>
      <c r="C100" s="68" t="s">
        <v>144</v>
      </c>
      <c r="D100" s="75"/>
      <c r="E100" s="68"/>
      <c r="F100" s="76">
        <f aca="true" t="shared" si="42" ref="F100:AB100">F101+F103</f>
        <v>70456</v>
      </c>
      <c r="G100" s="76">
        <f t="shared" si="42"/>
        <v>-26802</v>
      </c>
      <c r="H100" s="76">
        <f t="shared" si="42"/>
        <v>43654</v>
      </c>
      <c r="I100" s="76">
        <f t="shared" si="42"/>
        <v>0</v>
      </c>
      <c r="J100" s="76">
        <f t="shared" si="42"/>
        <v>0</v>
      </c>
      <c r="K100" s="76">
        <f t="shared" si="42"/>
        <v>0</v>
      </c>
      <c r="L100" s="76">
        <f t="shared" si="42"/>
        <v>0</v>
      </c>
      <c r="M100" s="76">
        <f t="shared" si="42"/>
        <v>43654</v>
      </c>
      <c r="N100" s="76">
        <f t="shared" si="42"/>
        <v>0</v>
      </c>
      <c r="O100" s="76">
        <f t="shared" si="42"/>
        <v>0</v>
      </c>
      <c r="P100" s="76"/>
      <c r="Q100" s="76">
        <f t="shared" si="42"/>
        <v>0</v>
      </c>
      <c r="R100" s="76">
        <f t="shared" si="42"/>
        <v>0</v>
      </c>
      <c r="S100" s="76">
        <f t="shared" si="42"/>
        <v>43654</v>
      </c>
      <c r="T100" s="76">
        <f t="shared" si="42"/>
        <v>0</v>
      </c>
      <c r="U100" s="76">
        <f t="shared" si="42"/>
        <v>0</v>
      </c>
      <c r="V100" s="76">
        <f t="shared" si="42"/>
        <v>0</v>
      </c>
      <c r="W100" s="76">
        <f t="shared" si="42"/>
        <v>0</v>
      </c>
      <c r="X100" s="76">
        <f t="shared" si="42"/>
        <v>0</v>
      </c>
      <c r="Y100" s="76">
        <f t="shared" si="42"/>
        <v>0</v>
      </c>
      <c r="Z100" s="76">
        <f t="shared" si="42"/>
        <v>0</v>
      </c>
      <c r="AA100" s="76">
        <f t="shared" si="42"/>
        <v>0</v>
      </c>
      <c r="AB100" s="76">
        <f t="shared" si="42"/>
        <v>43654</v>
      </c>
      <c r="AC100" s="76"/>
    </row>
    <row r="101" spans="1:29" ht="47.25">
      <c r="A101" s="71" t="s">
        <v>151</v>
      </c>
      <c r="B101" s="77" t="s">
        <v>110</v>
      </c>
      <c r="C101" s="77" t="s">
        <v>144</v>
      </c>
      <c r="D101" s="78" t="s">
        <v>152</v>
      </c>
      <c r="E101" s="77"/>
      <c r="F101" s="79">
        <f>F102</f>
        <v>70456</v>
      </c>
      <c r="G101" s="79">
        <f>G102</f>
        <v>-36664</v>
      </c>
      <c r="H101" s="79">
        <f>H102</f>
        <v>33792</v>
      </c>
      <c r="I101" s="79">
        <f aca="true" t="shared" si="43" ref="I101:AB101">I102</f>
        <v>0</v>
      </c>
      <c r="J101" s="79">
        <f t="shared" si="43"/>
        <v>0</v>
      </c>
      <c r="K101" s="79">
        <f t="shared" si="43"/>
        <v>0</v>
      </c>
      <c r="L101" s="79">
        <f t="shared" si="43"/>
        <v>0</v>
      </c>
      <c r="M101" s="79">
        <f t="shared" si="43"/>
        <v>33792</v>
      </c>
      <c r="N101" s="79">
        <f t="shared" si="43"/>
        <v>0</v>
      </c>
      <c r="O101" s="79">
        <f t="shared" si="43"/>
        <v>0</v>
      </c>
      <c r="P101" s="79"/>
      <c r="Q101" s="79">
        <f t="shared" si="43"/>
        <v>0</v>
      </c>
      <c r="R101" s="79">
        <f t="shared" si="43"/>
        <v>0</v>
      </c>
      <c r="S101" s="79">
        <f t="shared" si="43"/>
        <v>33792</v>
      </c>
      <c r="T101" s="79">
        <f t="shared" si="43"/>
        <v>0</v>
      </c>
      <c r="U101" s="79">
        <f t="shared" si="43"/>
        <v>0</v>
      </c>
      <c r="V101" s="79">
        <f t="shared" si="43"/>
        <v>0</v>
      </c>
      <c r="W101" s="79">
        <f t="shared" si="43"/>
        <v>0</v>
      </c>
      <c r="X101" s="79">
        <f t="shared" si="43"/>
        <v>0</v>
      </c>
      <c r="Y101" s="79">
        <f t="shared" si="43"/>
        <v>0</v>
      </c>
      <c r="Z101" s="79">
        <f t="shared" si="43"/>
        <v>0</v>
      </c>
      <c r="AA101" s="79">
        <f t="shared" si="43"/>
        <v>0</v>
      </c>
      <c r="AB101" s="79">
        <f t="shared" si="43"/>
        <v>33792</v>
      </c>
      <c r="AC101" s="79"/>
    </row>
    <row r="102" spans="1:29" ht="78.75">
      <c r="A102" s="71" t="s">
        <v>373</v>
      </c>
      <c r="B102" s="77" t="s">
        <v>110</v>
      </c>
      <c r="C102" s="77" t="s">
        <v>144</v>
      </c>
      <c r="D102" s="78" t="s">
        <v>152</v>
      </c>
      <c r="E102" s="77" t="s">
        <v>153</v>
      </c>
      <c r="F102" s="73">
        <v>70456</v>
      </c>
      <c r="G102" s="73">
        <f>H102-F102</f>
        <v>-36664</v>
      </c>
      <c r="H102" s="73">
        <f>43654-9862</f>
        <v>33792</v>
      </c>
      <c r="I102" s="72"/>
      <c r="J102" s="72"/>
      <c r="K102" s="72"/>
      <c r="L102" s="72"/>
      <c r="M102" s="73">
        <f>H102+J102+K102+L102</f>
        <v>33792</v>
      </c>
      <c r="N102" s="74">
        <f>I102+L102</f>
        <v>0</v>
      </c>
      <c r="O102" s="72"/>
      <c r="P102" s="72"/>
      <c r="Q102" s="71"/>
      <c r="R102" s="71"/>
      <c r="S102" s="73">
        <f>M102+O102+P102+Q102+R102</f>
        <v>33792</v>
      </c>
      <c r="T102" s="73">
        <f>N102+R102</f>
        <v>0</v>
      </c>
      <c r="U102" s="71"/>
      <c r="V102" s="71"/>
      <c r="W102" s="71"/>
      <c r="X102" s="71"/>
      <c r="Y102" s="71"/>
      <c r="Z102" s="71"/>
      <c r="AA102" s="71"/>
      <c r="AB102" s="73">
        <f>S102+U102+V102+W102+X102+Y102+Z102+AA102</f>
        <v>33792</v>
      </c>
      <c r="AC102" s="73"/>
    </row>
    <row r="103" spans="1:29" ht="31.5">
      <c r="A103" s="71" t="s">
        <v>136</v>
      </c>
      <c r="B103" s="77" t="s">
        <v>110</v>
      </c>
      <c r="C103" s="77" t="s">
        <v>144</v>
      </c>
      <c r="D103" s="78" t="s">
        <v>137</v>
      </c>
      <c r="E103" s="77"/>
      <c r="F103" s="73">
        <f>F104</f>
        <v>0</v>
      </c>
      <c r="G103" s="73">
        <f>G104</f>
        <v>9862</v>
      </c>
      <c r="H103" s="73">
        <f>H104</f>
        <v>9862</v>
      </c>
      <c r="I103" s="73">
        <f aca="true" t="shared" si="44" ref="I103:AB103">I104</f>
        <v>0</v>
      </c>
      <c r="J103" s="73">
        <f t="shared" si="44"/>
        <v>0</v>
      </c>
      <c r="K103" s="73">
        <f t="shared" si="44"/>
        <v>0</v>
      </c>
      <c r="L103" s="73">
        <f t="shared" si="44"/>
        <v>0</v>
      </c>
      <c r="M103" s="73">
        <f t="shared" si="44"/>
        <v>9862</v>
      </c>
      <c r="N103" s="73">
        <f t="shared" si="44"/>
        <v>0</v>
      </c>
      <c r="O103" s="73">
        <f t="shared" si="44"/>
        <v>0</v>
      </c>
      <c r="P103" s="73"/>
      <c r="Q103" s="73">
        <f t="shared" si="44"/>
        <v>0</v>
      </c>
      <c r="R103" s="73">
        <f t="shared" si="44"/>
        <v>0</v>
      </c>
      <c r="S103" s="73">
        <f t="shared" si="44"/>
        <v>9862</v>
      </c>
      <c r="T103" s="73">
        <f t="shared" si="44"/>
        <v>0</v>
      </c>
      <c r="U103" s="73">
        <f t="shared" si="44"/>
        <v>0</v>
      </c>
      <c r="V103" s="73">
        <f t="shared" si="44"/>
        <v>0</v>
      </c>
      <c r="W103" s="73">
        <f t="shared" si="44"/>
        <v>0</v>
      </c>
      <c r="X103" s="73">
        <f t="shared" si="44"/>
        <v>0</v>
      </c>
      <c r="Y103" s="73">
        <f t="shared" si="44"/>
        <v>0</v>
      </c>
      <c r="Z103" s="73">
        <f t="shared" si="44"/>
        <v>0</v>
      </c>
      <c r="AA103" s="73">
        <f t="shared" si="44"/>
        <v>0</v>
      </c>
      <c r="AB103" s="73">
        <f t="shared" si="44"/>
        <v>9862</v>
      </c>
      <c r="AC103" s="73"/>
    </row>
    <row r="104" spans="1:29" ht="78.75">
      <c r="A104" s="71" t="s">
        <v>373</v>
      </c>
      <c r="B104" s="77" t="s">
        <v>110</v>
      </c>
      <c r="C104" s="77" t="s">
        <v>144</v>
      </c>
      <c r="D104" s="78" t="s">
        <v>137</v>
      </c>
      <c r="E104" s="77" t="s">
        <v>153</v>
      </c>
      <c r="F104" s="73"/>
      <c r="G104" s="73">
        <f>H104-F104</f>
        <v>9862</v>
      </c>
      <c r="H104" s="73">
        <v>9862</v>
      </c>
      <c r="I104" s="72"/>
      <c r="J104" s="72"/>
      <c r="K104" s="72"/>
      <c r="L104" s="72"/>
      <c r="M104" s="73">
        <f>H104+J104+K104+L104</f>
        <v>9862</v>
      </c>
      <c r="N104" s="74">
        <f>I104+L104</f>
        <v>0</v>
      </c>
      <c r="O104" s="72"/>
      <c r="P104" s="72"/>
      <c r="Q104" s="71"/>
      <c r="R104" s="71"/>
      <c r="S104" s="73">
        <f>M104+O104+P104+Q104+R104</f>
        <v>9862</v>
      </c>
      <c r="T104" s="73">
        <f>N104+R104</f>
        <v>0</v>
      </c>
      <c r="U104" s="71"/>
      <c r="V104" s="71"/>
      <c r="W104" s="71"/>
      <c r="X104" s="71"/>
      <c r="Y104" s="71"/>
      <c r="Z104" s="71"/>
      <c r="AA104" s="71"/>
      <c r="AB104" s="73">
        <f>S104+U104+V104+W104+X104+Y104+Z104+AA104</f>
        <v>9862</v>
      </c>
      <c r="AC104" s="73"/>
    </row>
    <row r="105" spans="1:29" ht="15.75">
      <c r="A105" s="71"/>
      <c r="B105" s="77"/>
      <c r="C105" s="77"/>
      <c r="D105" s="78"/>
      <c r="E105" s="77"/>
      <c r="F105" s="73"/>
      <c r="G105" s="73"/>
      <c r="H105" s="72"/>
      <c r="I105" s="72"/>
      <c r="J105" s="72"/>
      <c r="K105" s="72"/>
      <c r="L105" s="72"/>
      <c r="M105" s="72"/>
      <c r="N105" s="72"/>
      <c r="O105" s="72"/>
      <c r="P105" s="72"/>
      <c r="Q105" s="71"/>
      <c r="R105" s="71"/>
      <c r="S105" s="73"/>
      <c r="T105" s="73"/>
      <c r="U105" s="71"/>
      <c r="V105" s="71"/>
      <c r="W105" s="71"/>
      <c r="X105" s="71"/>
      <c r="Y105" s="71"/>
      <c r="Z105" s="71"/>
      <c r="AA105" s="71"/>
      <c r="AB105" s="71"/>
      <c r="AC105" s="74"/>
    </row>
    <row r="106" spans="1:29" ht="15.75">
      <c r="A106" s="93" t="s">
        <v>178</v>
      </c>
      <c r="B106" s="68" t="s">
        <v>110</v>
      </c>
      <c r="C106" s="68" t="s">
        <v>179</v>
      </c>
      <c r="D106" s="78"/>
      <c r="E106" s="77"/>
      <c r="F106" s="73">
        <f>F107</f>
        <v>0</v>
      </c>
      <c r="G106" s="72">
        <f aca="true" t="shared" si="45" ref="G106:V107">G107</f>
        <v>12500</v>
      </c>
      <c r="H106" s="72">
        <f t="shared" si="45"/>
        <v>12500</v>
      </c>
      <c r="I106" s="72">
        <f t="shared" si="45"/>
        <v>0</v>
      </c>
      <c r="J106" s="72">
        <f t="shared" si="45"/>
        <v>0</v>
      </c>
      <c r="K106" s="72">
        <f t="shared" si="45"/>
        <v>0</v>
      </c>
      <c r="L106" s="72">
        <f t="shared" si="45"/>
        <v>0</v>
      </c>
      <c r="M106" s="72">
        <f t="shared" si="45"/>
        <v>12500</v>
      </c>
      <c r="N106" s="72">
        <f t="shared" si="45"/>
        <v>0</v>
      </c>
      <c r="O106" s="72">
        <f t="shared" si="45"/>
        <v>0</v>
      </c>
      <c r="P106" s="72"/>
      <c r="Q106" s="72">
        <f t="shared" si="45"/>
        <v>0</v>
      </c>
      <c r="R106" s="72">
        <f t="shared" si="45"/>
        <v>0</v>
      </c>
      <c r="S106" s="72">
        <f t="shared" si="45"/>
        <v>12500</v>
      </c>
      <c r="T106" s="72">
        <f t="shared" si="45"/>
        <v>0</v>
      </c>
      <c r="U106" s="72">
        <f t="shared" si="45"/>
        <v>0</v>
      </c>
      <c r="V106" s="72">
        <f t="shared" si="45"/>
        <v>0</v>
      </c>
      <c r="W106" s="72">
        <f aca="true" t="shared" si="46" ref="T106:AB107">W107</f>
        <v>0</v>
      </c>
      <c r="X106" s="72">
        <f t="shared" si="46"/>
        <v>0</v>
      </c>
      <c r="Y106" s="72">
        <f t="shared" si="46"/>
        <v>0</v>
      </c>
      <c r="Z106" s="72">
        <f t="shared" si="46"/>
        <v>0</v>
      </c>
      <c r="AA106" s="72">
        <f t="shared" si="46"/>
        <v>0</v>
      </c>
      <c r="AB106" s="72">
        <f t="shared" si="46"/>
        <v>12500</v>
      </c>
      <c r="AC106" s="72"/>
    </row>
    <row r="107" spans="1:29" ht="15.75">
      <c r="A107" s="71" t="s">
        <v>180</v>
      </c>
      <c r="B107" s="77" t="s">
        <v>110</v>
      </c>
      <c r="C107" s="77" t="s">
        <v>179</v>
      </c>
      <c r="D107" s="78" t="s">
        <v>181</v>
      </c>
      <c r="E107" s="77"/>
      <c r="F107" s="73">
        <f>F108</f>
        <v>0</v>
      </c>
      <c r="G107" s="73">
        <f t="shared" si="45"/>
        <v>12500</v>
      </c>
      <c r="H107" s="73">
        <f t="shared" si="45"/>
        <v>12500</v>
      </c>
      <c r="I107" s="73">
        <f t="shared" si="45"/>
        <v>0</v>
      </c>
      <c r="J107" s="73">
        <f t="shared" si="45"/>
        <v>0</v>
      </c>
      <c r="K107" s="73">
        <f t="shared" si="45"/>
        <v>0</v>
      </c>
      <c r="L107" s="73">
        <f t="shared" si="45"/>
        <v>0</v>
      </c>
      <c r="M107" s="73">
        <f t="shared" si="45"/>
        <v>12500</v>
      </c>
      <c r="N107" s="73">
        <f t="shared" si="45"/>
        <v>0</v>
      </c>
      <c r="O107" s="73">
        <f t="shared" si="45"/>
        <v>0</v>
      </c>
      <c r="P107" s="73"/>
      <c r="Q107" s="73">
        <f t="shared" si="45"/>
        <v>0</v>
      </c>
      <c r="R107" s="73">
        <f t="shared" si="45"/>
        <v>0</v>
      </c>
      <c r="S107" s="73">
        <f t="shared" si="45"/>
        <v>12500</v>
      </c>
      <c r="T107" s="73">
        <f t="shared" si="46"/>
        <v>0</v>
      </c>
      <c r="U107" s="73">
        <f t="shared" si="46"/>
        <v>0</v>
      </c>
      <c r="V107" s="73">
        <f t="shared" si="46"/>
        <v>0</v>
      </c>
      <c r="W107" s="73">
        <f t="shared" si="46"/>
        <v>0</v>
      </c>
      <c r="X107" s="73">
        <f t="shared" si="46"/>
        <v>0</v>
      </c>
      <c r="Y107" s="73">
        <f t="shared" si="46"/>
        <v>0</v>
      </c>
      <c r="Z107" s="73">
        <f t="shared" si="46"/>
        <v>0</v>
      </c>
      <c r="AA107" s="73">
        <f t="shared" si="46"/>
        <v>0</v>
      </c>
      <c r="AB107" s="73">
        <f t="shared" si="46"/>
        <v>12500</v>
      </c>
      <c r="AC107" s="73"/>
    </row>
    <row r="108" spans="1:29" ht="47.25">
      <c r="A108" s="71" t="s">
        <v>182</v>
      </c>
      <c r="B108" s="77" t="s">
        <v>110</v>
      </c>
      <c r="C108" s="77" t="s">
        <v>179</v>
      </c>
      <c r="D108" s="78" t="s">
        <v>181</v>
      </c>
      <c r="E108" s="77" t="s">
        <v>183</v>
      </c>
      <c r="F108" s="73"/>
      <c r="G108" s="73">
        <f>H108-F108</f>
        <v>12500</v>
      </c>
      <c r="H108" s="73">
        <v>12500</v>
      </c>
      <c r="I108" s="72"/>
      <c r="J108" s="72"/>
      <c r="K108" s="72"/>
      <c r="L108" s="72"/>
      <c r="M108" s="73">
        <f>H108+J108+K108+L108</f>
        <v>12500</v>
      </c>
      <c r="N108" s="74">
        <f>I108+L108</f>
        <v>0</v>
      </c>
      <c r="O108" s="72"/>
      <c r="P108" s="72"/>
      <c r="Q108" s="71"/>
      <c r="R108" s="71"/>
      <c r="S108" s="73">
        <f>M108+O108+P108+Q108+R108</f>
        <v>12500</v>
      </c>
      <c r="T108" s="73">
        <f>N108+R108</f>
        <v>0</v>
      </c>
      <c r="U108" s="71"/>
      <c r="V108" s="71"/>
      <c r="W108" s="71"/>
      <c r="X108" s="71"/>
      <c r="Y108" s="71"/>
      <c r="Z108" s="71"/>
      <c r="AA108" s="71"/>
      <c r="AB108" s="73">
        <f>S108+U108+V108+W108+X108+Y108+Z108+AA108</f>
        <v>12500</v>
      </c>
      <c r="AC108" s="73"/>
    </row>
    <row r="109" spans="1:29" ht="15.75">
      <c r="A109" s="71"/>
      <c r="B109" s="77"/>
      <c r="C109" s="77"/>
      <c r="D109" s="78"/>
      <c r="E109" s="77"/>
      <c r="F109" s="73"/>
      <c r="G109" s="73"/>
      <c r="H109" s="72"/>
      <c r="I109" s="72"/>
      <c r="J109" s="72"/>
      <c r="K109" s="72"/>
      <c r="L109" s="72"/>
      <c r="M109" s="72"/>
      <c r="N109" s="72"/>
      <c r="O109" s="72"/>
      <c r="P109" s="72"/>
      <c r="Q109" s="71"/>
      <c r="R109" s="71"/>
      <c r="S109" s="73"/>
      <c r="T109" s="73"/>
      <c r="U109" s="71"/>
      <c r="V109" s="71"/>
      <c r="W109" s="71"/>
      <c r="X109" s="71"/>
      <c r="Y109" s="71"/>
      <c r="Z109" s="71"/>
      <c r="AA109" s="71"/>
      <c r="AB109" s="71"/>
      <c r="AC109" s="74"/>
    </row>
    <row r="110" spans="1:29" ht="31.5">
      <c r="A110" s="93" t="s">
        <v>184</v>
      </c>
      <c r="B110" s="68" t="s">
        <v>110</v>
      </c>
      <c r="C110" s="68" t="s">
        <v>118</v>
      </c>
      <c r="D110" s="78"/>
      <c r="E110" s="77"/>
      <c r="F110" s="76">
        <f aca="true" t="shared" si="47" ref="F110:U111">F111</f>
        <v>1404</v>
      </c>
      <c r="G110" s="76">
        <f t="shared" si="47"/>
        <v>257</v>
      </c>
      <c r="H110" s="76">
        <f t="shared" si="47"/>
        <v>1661</v>
      </c>
      <c r="I110" s="76">
        <f t="shared" si="47"/>
        <v>0</v>
      </c>
      <c r="J110" s="76">
        <f t="shared" si="47"/>
        <v>0</v>
      </c>
      <c r="K110" s="76">
        <f t="shared" si="47"/>
        <v>0</v>
      </c>
      <c r="L110" s="76">
        <f t="shared" si="47"/>
        <v>0</v>
      </c>
      <c r="M110" s="76">
        <f t="shared" si="47"/>
        <v>1661</v>
      </c>
      <c r="N110" s="76">
        <f t="shared" si="47"/>
        <v>0</v>
      </c>
      <c r="O110" s="76">
        <f t="shared" si="47"/>
        <v>0</v>
      </c>
      <c r="P110" s="76"/>
      <c r="Q110" s="76">
        <f t="shared" si="47"/>
        <v>0</v>
      </c>
      <c r="R110" s="76">
        <f t="shared" si="47"/>
        <v>0</v>
      </c>
      <c r="S110" s="76">
        <f t="shared" si="47"/>
        <v>1661</v>
      </c>
      <c r="T110" s="76">
        <f t="shared" si="47"/>
        <v>0</v>
      </c>
      <c r="U110" s="76">
        <f t="shared" si="47"/>
        <v>0</v>
      </c>
      <c r="V110" s="76">
        <f aca="true" t="shared" si="48" ref="T110:AB111">V111</f>
        <v>0</v>
      </c>
      <c r="W110" s="76">
        <f t="shared" si="48"/>
        <v>0</v>
      </c>
      <c r="X110" s="76">
        <f t="shared" si="48"/>
        <v>0</v>
      </c>
      <c r="Y110" s="76">
        <f t="shared" si="48"/>
        <v>0</v>
      </c>
      <c r="Z110" s="76">
        <f t="shared" si="48"/>
        <v>0</v>
      </c>
      <c r="AA110" s="76">
        <f t="shared" si="48"/>
        <v>0</v>
      </c>
      <c r="AB110" s="76">
        <f t="shared" si="48"/>
        <v>1661</v>
      </c>
      <c r="AC110" s="76"/>
    </row>
    <row r="111" spans="1:29" ht="15.75">
      <c r="A111" s="71" t="s">
        <v>185</v>
      </c>
      <c r="B111" s="77" t="s">
        <v>110</v>
      </c>
      <c r="C111" s="77" t="s">
        <v>118</v>
      </c>
      <c r="D111" s="78" t="s">
        <v>186</v>
      </c>
      <c r="E111" s="77"/>
      <c r="F111" s="79">
        <f t="shared" si="47"/>
        <v>1404</v>
      </c>
      <c r="G111" s="79">
        <f t="shared" si="47"/>
        <v>257</v>
      </c>
      <c r="H111" s="79">
        <f t="shared" si="47"/>
        <v>1661</v>
      </c>
      <c r="I111" s="79">
        <f t="shared" si="47"/>
        <v>0</v>
      </c>
      <c r="J111" s="79">
        <f t="shared" si="47"/>
        <v>0</v>
      </c>
      <c r="K111" s="79">
        <f t="shared" si="47"/>
        <v>0</v>
      </c>
      <c r="L111" s="79">
        <f t="shared" si="47"/>
        <v>0</v>
      </c>
      <c r="M111" s="79">
        <f t="shared" si="47"/>
        <v>1661</v>
      </c>
      <c r="N111" s="79">
        <f t="shared" si="47"/>
        <v>0</v>
      </c>
      <c r="O111" s="79">
        <f t="shared" si="47"/>
        <v>0</v>
      </c>
      <c r="P111" s="79"/>
      <c r="Q111" s="79">
        <f t="shared" si="47"/>
        <v>0</v>
      </c>
      <c r="R111" s="79">
        <f t="shared" si="47"/>
        <v>0</v>
      </c>
      <c r="S111" s="79">
        <f t="shared" si="47"/>
        <v>1661</v>
      </c>
      <c r="T111" s="79">
        <f t="shared" si="48"/>
        <v>0</v>
      </c>
      <c r="U111" s="79">
        <f t="shared" si="48"/>
        <v>0</v>
      </c>
      <c r="V111" s="79">
        <f t="shared" si="48"/>
        <v>0</v>
      </c>
      <c r="W111" s="79">
        <f t="shared" si="48"/>
        <v>0</v>
      </c>
      <c r="X111" s="79">
        <f t="shared" si="48"/>
        <v>0</v>
      </c>
      <c r="Y111" s="79">
        <f t="shared" si="48"/>
        <v>0</v>
      </c>
      <c r="Z111" s="79">
        <f t="shared" si="48"/>
        <v>0</v>
      </c>
      <c r="AA111" s="79">
        <f t="shared" si="48"/>
        <v>0</v>
      </c>
      <c r="AB111" s="79">
        <f t="shared" si="48"/>
        <v>1661</v>
      </c>
      <c r="AC111" s="79"/>
    </row>
    <row r="112" spans="1:29" ht="31.5">
      <c r="A112" s="71" t="s">
        <v>103</v>
      </c>
      <c r="B112" s="77" t="s">
        <v>110</v>
      </c>
      <c r="C112" s="77" t="s">
        <v>118</v>
      </c>
      <c r="D112" s="78" t="s">
        <v>186</v>
      </c>
      <c r="E112" s="77" t="s">
        <v>104</v>
      </c>
      <c r="F112" s="73">
        <v>1404</v>
      </c>
      <c r="G112" s="73">
        <f>H112-F112</f>
        <v>257</v>
      </c>
      <c r="H112" s="73">
        <v>1661</v>
      </c>
      <c r="I112" s="72"/>
      <c r="J112" s="72"/>
      <c r="K112" s="72"/>
      <c r="L112" s="72"/>
      <c r="M112" s="73">
        <f>H112+J112+K112+L112</f>
        <v>1661</v>
      </c>
      <c r="N112" s="74">
        <f>I112+L112</f>
        <v>0</v>
      </c>
      <c r="O112" s="72"/>
      <c r="P112" s="72"/>
      <c r="Q112" s="71"/>
      <c r="R112" s="71"/>
      <c r="S112" s="73">
        <f>M112+O112+P112+Q112+R112</f>
        <v>1661</v>
      </c>
      <c r="T112" s="73">
        <f>N112+R112</f>
        <v>0</v>
      </c>
      <c r="U112" s="71"/>
      <c r="V112" s="71"/>
      <c r="W112" s="71"/>
      <c r="X112" s="71"/>
      <c r="Y112" s="71"/>
      <c r="Z112" s="71"/>
      <c r="AA112" s="71"/>
      <c r="AB112" s="73">
        <f>S112+U112+V112+W112+X112+Y112+Z112+AA112</f>
        <v>1661</v>
      </c>
      <c r="AC112" s="73"/>
    </row>
    <row r="113" spans="1:29" ht="15.75">
      <c r="A113" s="71"/>
      <c r="B113" s="77"/>
      <c r="C113" s="77"/>
      <c r="D113" s="78"/>
      <c r="E113" s="77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1"/>
      <c r="R113" s="71"/>
      <c r="S113" s="73"/>
      <c r="T113" s="73"/>
      <c r="U113" s="71"/>
      <c r="V113" s="71"/>
      <c r="W113" s="71"/>
      <c r="X113" s="71"/>
      <c r="Y113" s="71"/>
      <c r="Z113" s="71"/>
      <c r="AA113" s="71"/>
      <c r="AB113" s="71"/>
      <c r="AC113" s="74"/>
    </row>
    <row r="114" spans="1:29" ht="31.5">
      <c r="A114" s="93" t="s">
        <v>187</v>
      </c>
      <c r="B114" s="68" t="s">
        <v>110</v>
      </c>
      <c r="C114" s="68" t="s">
        <v>124</v>
      </c>
      <c r="D114" s="75"/>
      <c r="E114" s="68"/>
      <c r="F114" s="76" t="e">
        <f>F115+F117+F119+F121+F123</f>
        <v>#REF!</v>
      </c>
      <c r="G114" s="76" t="e">
        <f aca="true" t="shared" si="49" ref="G114:AC114">G115+G117+G119+G121+G123+G125</f>
        <v>#REF!</v>
      </c>
      <c r="H114" s="76" t="e">
        <f t="shared" si="49"/>
        <v>#REF!</v>
      </c>
      <c r="I114" s="76" t="e">
        <f t="shared" si="49"/>
        <v>#REF!</v>
      </c>
      <c r="J114" s="76" t="e">
        <f t="shared" si="49"/>
        <v>#REF!</v>
      </c>
      <c r="K114" s="76" t="e">
        <f t="shared" si="49"/>
        <v>#REF!</v>
      </c>
      <c r="L114" s="76" t="e">
        <f t="shared" si="49"/>
        <v>#REF!</v>
      </c>
      <c r="M114" s="76" t="e">
        <f t="shared" si="49"/>
        <v>#REF!</v>
      </c>
      <c r="N114" s="76" t="e">
        <f t="shared" si="49"/>
        <v>#REF!</v>
      </c>
      <c r="O114" s="76" t="e">
        <f t="shared" si="49"/>
        <v>#REF!</v>
      </c>
      <c r="P114" s="76">
        <f t="shared" si="49"/>
        <v>0</v>
      </c>
      <c r="Q114" s="76" t="e">
        <f t="shared" si="49"/>
        <v>#REF!</v>
      </c>
      <c r="R114" s="76" t="e">
        <f t="shared" si="49"/>
        <v>#REF!</v>
      </c>
      <c r="S114" s="76" t="e">
        <f t="shared" si="49"/>
        <v>#REF!</v>
      </c>
      <c r="T114" s="76" t="e">
        <f t="shared" si="49"/>
        <v>#REF!</v>
      </c>
      <c r="U114" s="76" t="e">
        <f t="shared" si="49"/>
        <v>#REF!</v>
      </c>
      <c r="V114" s="76" t="e">
        <f t="shared" si="49"/>
        <v>#REF!</v>
      </c>
      <c r="W114" s="76" t="e">
        <f t="shared" si="49"/>
        <v>#REF!</v>
      </c>
      <c r="X114" s="76" t="e">
        <f t="shared" si="49"/>
        <v>#REF!</v>
      </c>
      <c r="Y114" s="76" t="e">
        <f t="shared" si="49"/>
        <v>#REF!</v>
      </c>
      <c r="Z114" s="76" t="e">
        <f t="shared" si="49"/>
        <v>#REF!</v>
      </c>
      <c r="AA114" s="76" t="e">
        <f t="shared" si="49"/>
        <v>#REF!</v>
      </c>
      <c r="AB114" s="76">
        <v>90957</v>
      </c>
      <c r="AC114" s="76">
        <f t="shared" si="49"/>
        <v>15938</v>
      </c>
    </row>
    <row r="115" spans="1:29" ht="63">
      <c r="A115" s="71" t="s">
        <v>101</v>
      </c>
      <c r="B115" s="77" t="s">
        <v>110</v>
      </c>
      <c r="C115" s="77" t="s">
        <v>124</v>
      </c>
      <c r="D115" s="78" t="s">
        <v>102</v>
      </c>
      <c r="E115" s="68"/>
      <c r="F115" s="79" t="e">
        <f>#REF!+F116</f>
        <v>#REF!</v>
      </c>
      <c r="G115" s="79" t="e">
        <f>#REF!+G116</f>
        <v>#REF!</v>
      </c>
      <c r="H115" s="79" t="e">
        <f>#REF!+H116</f>
        <v>#REF!</v>
      </c>
      <c r="I115" s="79" t="e">
        <f>#REF!+I116</f>
        <v>#REF!</v>
      </c>
      <c r="J115" s="79" t="e">
        <f>#REF!+J116</f>
        <v>#REF!</v>
      </c>
      <c r="K115" s="79" t="e">
        <f>#REF!+K116</f>
        <v>#REF!</v>
      </c>
      <c r="L115" s="79" t="e">
        <f>#REF!+L116</f>
        <v>#REF!</v>
      </c>
      <c r="M115" s="79" t="e">
        <f>#REF!+M116</f>
        <v>#REF!</v>
      </c>
      <c r="N115" s="79" t="e">
        <f>#REF!+N116</f>
        <v>#REF!</v>
      </c>
      <c r="O115" s="79" t="e">
        <f>#REF!+O116</f>
        <v>#REF!</v>
      </c>
      <c r="P115" s="79"/>
      <c r="Q115" s="79" t="e">
        <f>#REF!+Q116</f>
        <v>#REF!</v>
      </c>
      <c r="R115" s="79" t="e">
        <f>#REF!+R116</f>
        <v>#REF!</v>
      </c>
      <c r="S115" s="79" t="e">
        <f>#REF!+S116</f>
        <v>#REF!</v>
      </c>
      <c r="T115" s="79" t="e">
        <f>#REF!+T116</f>
        <v>#REF!</v>
      </c>
      <c r="U115" s="79" t="e">
        <f>#REF!+U116</f>
        <v>#REF!</v>
      </c>
      <c r="V115" s="79" t="e">
        <f>#REF!+V116</f>
        <v>#REF!</v>
      </c>
      <c r="W115" s="79" t="e">
        <f>#REF!+W116</f>
        <v>#REF!</v>
      </c>
      <c r="X115" s="79" t="e">
        <f>#REF!+X116</f>
        <v>#REF!</v>
      </c>
      <c r="Y115" s="79" t="e">
        <f>#REF!+Y116</f>
        <v>#REF!</v>
      </c>
      <c r="Z115" s="79" t="e">
        <f>#REF!+Z116</f>
        <v>#REF!</v>
      </c>
      <c r="AA115" s="79" t="e">
        <f>#REF!+AA116</f>
        <v>#REF!</v>
      </c>
      <c r="AB115" s="79">
        <v>47681</v>
      </c>
      <c r="AC115" s="79"/>
    </row>
    <row r="116" spans="1:29" ht="31.5">
      <c r="A116" s="71" t="s">
        <v>159</v>
      </c>
      <c r="B116" s="77" t="s">
        <v>110</v>
      </c>
      <c r="C116" s="77" t="s">
        <v>124</v>
      </c>
      <c r="D116" s="78" t="s">
        <v>102</v>
      </c>
      <c r="E116" s="77" t="s">
        <v>160</v>
      </c>
      <c r="F116" s="79"/>
      <c r="G116" s="73">
        <f>H116-F116</f>
        <v>47681</v>
      </c>
      <c r="H116" s="73">
        <v>47681</v>
      </c>
      <c r="I116" s="72"/>
      <c r="J116" s="72"/>
      <c r="K116" s="72"/>
      <c r="L116" s="72"/>
      <c r="M116" s="73">
        <f>H116+J116+K116+L116</f>
        <v>47681</v>
      </c>
      <c r="N116" s="74">
        <f>I116+L116</f>
        <v>0</v>
      </c>
      <c r="O116" s="72"/>
      <c r="P116" s="72"/>
      <c r="Q116" s="93"/>
      <c r="R116" s="93"/>
      <c r="S116" s="73">
        <f>M116+O116+P116+Q116+R116</f>
        <v>47681</v>
      </c>
      <c r="T116" s="73">
        <f>N116+R116</f>
        <v>0</v>
      </c>
      <c r="U116" s="93"/>
      <c r="V116" s="93"/>
      <c r="W116" s="93"/>
      <c r="X116" s="93"/>
      <c r="Y116" s="93"/>
      <c r="Z116" s="93"/>
      <c r="AA116" s="93"/>
      <c r="AB116" s="73">
        <f>S116+U116+V116+W116+X116+Y116+Z116+AA116</f>
        <v>47681</v>
      </c>
      <c r="AC116" s="73"/>
    </row>
    <row r="117" spans="1:29" ht="47.25">
      <c r="A117" s="71" t="s">
        <v>151</v>
      </c>
      <c r="B117" s="77" t="s">
        <v>110</v>
      </c>
      <c r="C117" s="77" t="s">
        <v>124</v>
      </c>
      <c r="D117" s="78" t="s">
        <v>152</v>
      </c>
      <c r="E117" s="77"/>
      <c r="F117" s="79">
        <f>F118</f>
        <v>1289</v>
      </c>
      <c r="G117" s="79">
        <f>G118</f>
        <v>11</v>
      </c>
      <c r="H117" s="79">
        <f>H118</f>
        <v>1300</v>
      </c>
      <c r="I117" s="79">
        <f aca="true" t="shared" si="50" ref="I117:AB117">I118</f>
        <v>0</v>
      </c>
      <c r="J117" s="79">
        <f t="shared" si="50"/>
        <v>0</v>
      </c>
      <c r="K117" s="79">
        <f t="shared" si="50"/>
        <v>0</v>
      </c>
      <c r="L117" s="79">
        <f t="shared" si="50"/>
        <v>0</v>
      </c>
      <c r="M117" s="79">
        <f t="shared" si="50"/>
        <v>1300</v>
      </c>
      <c r="N117" s="79">
        <f t="shared" si="50"/>
        <v>0</v>
      </c>
      <c r="O117" s="79">
        <f t="shared" si="50"/>
        <v>0</v>
      </c>
      <c r="P117" s="79"/>
      <c r="Q117" s="79">
        <f t="shared" si="50"/>
        <v>0</v>
      </c>
      <c r="R117" s="79">
        <f t="shared" si="50"/>
        <v>0</v>
      </c>
      <c r="S117" s="79">
        <f t="shared" si="50"/>
        <v>1300</v>
      </c>
      <c r="T117" s="79">
        <f t="shared" si="50"/>
        <v>0</v>
      </c>
      <c r="U117" s="79">
        <f t="shared" si="50"/>
        <v>0</v>
      </c>
      <c r="V117" s="79">
        <f t="shared" si="50"/>
        <v>0</v>
      </c>
      <c r="W117" s="79">
        <f t="shared" si="50"/>
        <v>0</v>
      </c>
      <c r="X117" s="79">
        <f t="shared" si="50"/>
        <v>0</v>
      </c>
      <c r="Y117" s="79">
        <f t="shared" si="50"/>
        <v>0</v>
      </c>
      <c r="Z117" s="79">
        <f t="shared" si="50"/>
        <v>0</v>
      </c>
      <c r="AA117" s="79">
        <f t="shared" si="50"/>
        <v>0</v>
      </c>
      <c r="AB117" s="79">
        <f t="shared" si="50"/>
        <v>1300</v>
      </c>
      <c r="AC117" s="79"/>
    </row>
    <row r="118" spans="1:29" ht="78.75">
      <c r="A118" s="71" t="s">
        <v>373</v>
      </c>
      <c r="B118" s="77" t="s">
        <v>110</v>
      </c>
      <c r="C118" s="77" t="s">
        <v>124</v>
      </c>
      <c r="D118" s="78" t="s">
        <v>152</v>
      </c>
      <c r="E118" s="77" t="s">
        <v>153</v>
      </c>
      <c r="F118" s="73">
        <v>1289</v>
      </c>
      <c r="G118" s="73">
        <f>H118-F118</f>
        <v>11</v>
      </c>
      <c r="H118" s="73">
        <v>1300</v>
      </c>
      <c r="I118" s="72"/>
      <c r="J118" s="72"/>
      <c r="K118" s="72"/>
      <c r="L118" s="72"/>
      <c r="M118" s="73">
        <f>H118+J118+K118+L118</f>
        <v>1300</v>
      </c>
      <c r="N118" s="74">
        <f>I118+L118</f>
        <v>0</v>
      </c>
      <c r="O118" s="72"/>
      <c r="P118" s="72"/>
      <c r="Q118" s="71"/>
      <c r="R118" s="71"/>
      <c r="S118" s="73">
        <f>M118+O118+P118+Q118+R118</f>
        <v>1300</v>
      </c>
      <c r="T118" s="73">
        <f>N118+R118</f>
        <v>0</v>
      </c>
      <c r="U118" s="71"/>
      <c r="V118" s="71"/>
      <c r="W118" s="71"/>
      <c r="X118" s="71"/>
      <c r="Y118" s="71"/>
      <c r="Z118" s="71"/>
      <c r="AA118" s="71"/>
      <c r="AB118" s="73">
        <f>S118+U118+V118+W118+X118+Y118+Z118+AA118</f>
        <v>1300</v>
      </c>
      <c r="AC118" s="73"/>
    </row>
    <row r="119" spans="1:29" ht="31.5">
      <c r="A119" s="71" t="s">
        <v>188</v>
      </c>
      <c r="B119" s="77" t="s">
        <v>110</v>
      </c>
      <c r="C119" s="77" t="s">
        <v>124</v>
      </c>
      <c r="D119" s="78" t="s">
        <v>189</v>
      </c>
      <c r="E119" s="77"/>
      <c r="F119" s="79">
        <f>F120</f>
        <v>15522</v>
      </c>
      <c r="G119" s="79">
        <f>G120</f>
        <v>930</v>
      </c>
      <c r="H119" s="79">
        <f>H120</f>
        <v>16452</v>
      </c>
      <c r="I119" s="79">
        <f aca="true" t="shared" si="51" ref="I119:AB119">I120</f>
        <v>0</v>
      </c>
      <c r="J119" s="79">
        <f t="shared" si="51"/>
        <v>0</v>
      </c>
      <c r="K119" s="79">
        <f t="shared" si="51"/>
        <v>0</v>
      </c>
      <c r="L119" s="79">
        <f t="shared" si="51"/>
        <v>0</v>
      </c>
      <c r="M119" s="79">
        <f t="shared" si="51"/>
        <v>16452</v>
      </c>
      <c r="N119" s="79">
        <f t="shared" si="51"/>
        <v>0</v>
      </c>
      <c r="O119" s="79">
        <f t="shared" si="51"/>
        <v>0</v>
      </c>
      <c r="P119" s="79"/>
      <c r="Q119" s="79">
        <f t="shared" si="51"/>
        <v>0</v>
      </c>
      <c r="R119" s="79">
        <f t="shared" si="51"/>
        <v>0</v>
      </c>
      <c r="S119" s="79">
        <f t="shared" si="51"/>
        <v>16452</v>
      </c>
      <c r="T119" s="79">
        <f t="shared" si="51"/>
        <v>0</v>
      </c>
      <c r="U119" s="79">
        <f t="shared" si="51"/>
        <v>0</v>
      </c>
      <c r="V119" s="79">
        <f t="shared" si="51"/>
        <v>0</v>
      </c>
      <c r="W119" s="79">
        <f t="shared" si="51"/>
        <v>0</v>
      </c>
      <c r="X119" s="79">
        <f t="shared" si="51"/>
        <v>0</v>
      </c>
      <c r="Y119" s="79">
        <f t="shared" si="51"/>
        <v>0</v>
      </c>
      <c r="Z119" s="79">
        <f t="shared" si="51"/>
        <v>0</v>
      </c>
      <c r="AA119" s="79">
        <f t="shared" si="51"/>
        <v>0</v>
      </c>
      <c r="AB119" s="79">
        <f t="shared" si="51"/>
        <v>16452</v>
      </c>
      <c r="AC119" s="79"/>
    </row>
    <row r="120" spans="1:29" ht="63">
      <c r="A120" s="71" t="s">
        <v>376</v>
      </c>
      <c r="B120" s="77" t="s">
        <v>110</v>
      </c>
      <c r="C120" s="77" t="s">
        <v>124</v>
      </c>
      <c r="D120" s="78" t="s">
        <v>189</v>
      </c>
      <c r="E120" s="77" t="s">
        <v>116</v>
      </c>
      <c r="F120" s="73">
        <v>15522</v>
      </c>
      <c r="G120" s="73">
        <f>H120-F120</f>
        <v>930</v>
      </c>
      <c r="H120" s="73">
        <v>16452</v>
      </c>
      <c r="I120" s="72"/>
      <c r="J120" s="72"/>
      <c r="K120" s="72"/>
      <c r="L120" s="72"/>
      <c r="M120" s="73">
        <f>H120+J120+K120+L120</f>
        <v>16452</v>
      </c>
      <c r="N120" s="74">
        <f>I120+L120</f>
        <v>0</v>
      </c>
      <c r="O120" s="72"/>
      <c r="P120" s="72"/>
      <c r="Q120" s="71"/>
      <c r="R120" s="71"/>
      <c r="S120" s="73">
        <f>M120+O120+P120+Q120+R120</f>
        <v>16452</v>
      </c>
      <c r="T120" s="73">
        <f>N120+R120</f>
        <v>0</v>
      </c>
      <c r="U120" s="71"/>
      <c r="V120" s="71"/>
      <c r="W120" s="71"/>
      <c r="X120" s="71"/>
      <c r="Y120" s="71"/>
      <c r="Z120" s="71"/>
      <c r="AA120" s="71"/>
      <c r="AB120" s="73">
        <f>S120+U120+V120+W120+X120+Y120+Z120+AA120</f>
        <v>16452</v>
      </c>
      <c r="AC120" s="73"/>
    </row>
    <row r="121" spans="1:29" ht="31.5">
      <c r="A121" s="71" t="s">
        <v>190</v>
      </c>
      <c r="B121" s="77" t="s">
        <v>110</v>
      </c>
      <c r="C121" s="77" t="s">
        <v>124</v>
      </c>
      <c r="D121" s="78" t="s">
        <v>191</v>
      </c>
      <c r="E121" s="77"/>
      <c r="F121" s="79" t="e">
        <f>F122+#REF!</f>
        <v>#REF!</v>
      </c>
      <c r="G121" s="79" t="e">
        <f>G122+#REF!</f>
        <v>#REF!</v>
      </c>
      <c r="H121" s="79" t="e">
        <f>H122+#REF!</f>
        <v>#REF!</v>
      </c>
      <c r="I121" s="79" t="e">
        <f>I122+#REF!</f>
        <v>#REF!</v>
      </c>
      <c r="J121" s="79" t="e">
        <f>J122+#REF!</f>
        <v>#REF!</v>
      </c>
      <c r="K121" s="79" t="e">
        <f>K122+#REF!</f>
        <v>#REF!</v>
      </c>
      <c r="L121" s="79" t="e">
        <f>L122+#REF!</f>
        <v>#REF!</v>
      </c>
      <c r="M121" s="79" t="e">
        <f>M122+#REF!</f>
        <v>#REF!</v>
      </c>
      <c r="N121" s="79" t="e">
        <f>N122+#REF!</f>
        <v>#REF!</v>
      </c>
      <c r="O121" s="79" t="e">
        <f>O122+#REF!</f>
        <v>#REF!</v>
      </c>
      <c r="P121" s="79"/>
      <c r="Q121" s="79" t="e">
        <f>Q122+#REF!</f>
        <v>#REF!</v>
      </c>
      <c r="R121" s="79" t="e">
        <f>R122+#REF!</f>
        <v>#REF!</v>
      </c>
      <c r="S121" s="79" t="e">
        <f>S122+#REF!</f>
        <v>#REF!</v>
      </c>
      <c r="T121" s="79" t="e">
        <f>T122+#REF!</f>
        <v>#REF!</v>
      </c>
      <c r="U121" s="79" t="e">
        <f>U122+#REF!</f>
        <v>#REF!</v>
      </c>
      <c r="V121" s="79" t="e">
        <f>V122+#REF!</f>
        <v>#REF!</v>
      </c>
      <c r="W121" s="79" t="e">
        <f>W122+#REF!</f>
        <v>#REF!</v>
      </c>
      <c r="X121" s="79" t="e">
        <f>X122+#REF!</f>
        <v>#REF!</v>
      </c>
      <c r="Y121" s="79" t="e">
        <f>Y122+#REF!</f>
        <v>#REF!</v>
      </c>
      <c r="Z121" s="79" t="e">
        <f>Z122+#REF!</f>
        <v>#REF!</v>
      </c>
      <c r="AA121" s="79" t="e">
        <f>AA122+#REF!</f>
        <v>#REF!</v>
      </c>
      <c r="AB121" s="79">
        <v>5012</v>
      </c>
      <c r="AC121" s="79"/>
    </row>
    <row r="122" spans="1:29" ht="63">
      <c r="A122" s="71" t="s">
        <v>376</v>
      </c>
      <c r="B122" s="77" t="s">
        <v>110</v>
      </c>
      <c r="C122" s="77" t="s">
        <v>124</v>
      </c>
      <c r="D122" s="78" t="s">
        <v>191</v>
      </c>
      <c r="E122" s="77" t="s">
        <v>116</v>
      </c>
      <c r="F122" s="73">
        <v>21151</v>
      </c>
      <c r="G122" s="73">
        <f>H122-F122</f>
        <v>-16139</v>
      </c>
      <c r="H122" s="73">
        <v>5012</v>
      </c>
      <c r="I122" s="94"/>
      <c r="J122" s="94"/>
      <c r="K122" s="94"/>
      <c r="L122" s="94"/>
      <c r="M122" s="73">
        <f>H122+J122+K122+L122</f>
        <v>5012</v>
      </c>
      <c r="N122" s="74">
        <f>I122+L122</f>
        <v>0</v>
      </c>
      <c r="O122" s="94"/>
      <c r="P122" s="94"/>
      <c r="Q122" s="82"/>
      <c r="R122" s="82"/>
      <c r="S122" s="73">
        <f>M122+O122+P122+Q122+R122</f>
        <v>5012</v>
      </c>
      <c r="T122" s="73">
        <f>N122+R122</f>
        <v>0</v>
      </c>
      <c r="U122" s="82"/>
      <c r="V122" s="74">
        <f>1-1</f>
        <v>0</v>
      </c>
      <c r="W122" s="82"/>
      <c r="X122" s="82"/>
      <c r="Y122" s="82"/>
      <c r="Z122" s="82"/>
      <c r="AA122" s="82"/>
      <c r="AB122" s="73">
        <f>S122+U122+V122+W122+X122+Y122+Z122+AA122</f>
        <v>5012</v>
      </c>
      <c r="AC122" s="73"/>
    </row>
    <row r="123" spans="1:29" ht="15.75">
      <c r="A123" s="71" t="s">
        <v>192</v>
      </c>
      <c r="B123" s="77" t="s">
        <v>110</v>
      </c>
      <c r="C123" s="77" t="s">
        <v>124</v>
      </c>
      <c r="D123" s="78" t="s">
        <v>193</v>
      </c>
      <c r="E123" s="77"/>
      <c r="F123" s="79">
        <f>F124</f>
        <v>4574</v>
      </c>
      <c r="G123" s="79">
        <f>G124</f>
        <v>-4574</v>
      </c>
      <c r="H123" s="79">
        <f>H124</f>
        <v>0</v>
      </c>
      <c r="I123" s="79">
        <f aca="true" t="shared" si="52" ref="I123:AC123">I124</f>
        <v>0</v>
      </c>
      <c r="J123" s="79">
        <f t="shared" si="52"/>
        <v>0</v>
      </c>
      <c r="K123" s="79">
        <f t="shared" si="52"/>
        <v>0</v>
      </c>
      <c r="L123" s="79">
        <f t="shared" si="52"/>
        <v>15938</v>
      </c>
      <c r="M123" s="79">
        <f t="shared" si="52"/>
        <v>15938</v>
      </c>
      <c r="N123" s="79">
        <f t="shared" si="52"/>
        <v>15938</v>
      </c>
      <c r="O123" s="79">
        <f t="shared" si="52"/>
        <v>0</v>
      </c>
      <c r="P123" s="79"/>
      <c r="Q123" s="79">
        <f t="shared" si="52"/>
        <v>0</v>
      </c>
      <c r="R123" s="79">
        <f t="shared" si="52"/>
        <v>0</v>
      </c>
      <c r="S123" s="79">
        <f t="shared" si="52"/>
        <v>15938</v>
      </c>
      <c r="T123" s="79">
        <f t="shared" si="52"/>
        <v>15938</v>
      </c>
      <c r="U123" s="79">
        <f t="shared" si="52"/>
        <v>0</v>
      </c>
      <c r="V123" s="79">
        <f t="shared" si="52"/>
        <v>0</v>
      </c>
      <c r="W123" s="79">
        <f t="shared" si="52"/>
        <v>0</v>
      </c>
      <c r="X123" s="79">
        <f t="shared" si="52"/>
        <v>0</v>
      </c>
      <c r="Y123" s="79">
        <f t="shared" si="52"/>
        <v>0</v>
      </c>
      <c r="Z123" s="79">
        <f t="shared" si="52"/>
        <v>0</v>
      </c>
      <c r="AA123" s="79">
        <f t="shared" si="52"/>
        <v>0</v>
      </c>
      <c r="AB123" s="79">
        <f t="shared" si="52"/>
        <v>15938</v>
      </c>
      <c r="AC123" s="79">
        <f t="shared" si="52"/>
        <v>15938</v>
      </c>
    </row>
    <row r="124" spans="1:29" ht="63">
      <c r="A124" s="71" t="s">
        <v>115</v>
      </c>
      <c r="B124" s="77" t="s">
        <v>110</v>
      </c>
      <c r="C124" s="77" t="s">
        <v>124</v>
      </c>
      <c r="D124" s="78" t="s">
        <v>193</v>
      </c>
      <c r="E124" s="77" t="s">
        <v>116</v>
      </c>
      <c r="F124" s="73">
        <v>4574</v>
      </c>
      <c r="G124" s="73">
        <f>H124-F124</f>
        <v>-4574</v>
      </c>
      <c r="H124" s="73">
        <f>4574-4574</f>
        <v>0</v>
      </c>
      <c r="I124" s="82"/>
      <c r="J124" s="82"/>
      <c r="K124" s="82"/>
      <c r="L124" s="73">
        <v>15938</v>
      </c>
      <c r="M124" s="73">
        <f>H124+J124+K124+L124</f>
        <v>15938</v>
      </c>
      <c r="N124" s="73">
        <f>I124+L124</f>
        <v>15938</v>
      </c>
      <c r="O124" s="82"/>
      <c r="P124" s="82"/>
      <c r="Q124" s="74"/>
      <c r="R124" s="82"/>
      <c r="S124" s="73">
        <f>M124+O124+P124+Q124+R124</f>
        <v>15938</v>
      </c>
      <c r="T124" s="73">
        <f>N124+R124</f>
        <v>15938</v>
      </c>
      <c r="U124" s="82"/>
      <c r="V124" s="74">
        <f>5-5</f>
        <v>0</v>
      </c>
      <c r="W124" s="82"/>
      <c r="X124" s="82"/>
      <c r="Y124" s="82"/>
      <c r="Z124" s="82"/>
      <c r="AA124" s="82"/>
      <c r="AB124" s="73">
        <f>S124+U124+V124+W124+X124+Y124+Z124+AA124</f>
        <v>15938</v>
      </c>
      <c r="AC124" s="73">
        <f>T124+Z124+AA124</f>
        <v>15938</v>
      </c>
    </row>
    <row r="125" spans="1:29" ht="31.5">
      <c r="A125" s="71" t="s">
        <v>136</v>
      </c>
      <c r="B125" s="77" t="s">
        <v>110</v>
      </c>
      <c r="C125" s="77" t="s">
        <v>124</v>
      </c>
      <c r="D125" s="78" t="s">
        <v>137</v>
      </c>
      <c r="E125" s="77"/>
      <c r="F125" s="73"/>
      <c r="G125" s="73">
        <f>G126</f>
        <v>4574</v>
      </c>
      <c r="H125" s="73">
        <f>H126</f>
        <v>4574</v>
      </c>
      <c r="I125" s="73">
        <f aca="true" t="shared" si="53" ref="I125:AB125">I126</f>
        <v>0</v>
      </c>
      <c r="J125" s="73">
        <f t="shared" si="53"/>
        <v>0</v>
      </c>
      <c r="K125" s="73">
        <f t="shared" si="53"/>
        <v>0</v>
      </c>
      <c r="L125" s="73">
        <f t="shared" si="53"/>
        <v>0</v>
      </c>
      <c r="M125" s="73">
        <f t="shared" si="53"/>
        <v>4574</v>
      </c>
      <c r="N125" s="73">
        <f t="shared" si="53"/>
        <v>0</v>
      </c>
      <c r="O125" s="73">
        <f t="shared" si="53"/>
        <v>0</v>
      </c>
      <c r="P125" s="73"/>
      <c r="Q125" s="73">
        <f t="shared" si="53"/>
        <v>0</v>
      </c>
      <c r="R125" s="73">
        <f t="shared" si="53"/>
        <v>0</v>
      </c>
      <c r="S125" s="73">
        <f t="shared" si="53"/>
        <v>4574</v>
      </c>
      <c r="T125" s="73">
        <f t="shared" si="53"/>
        <v>0</v>
      </c>
      <c r="U125" s="73">
        <f t="shared" si="53"/>
        <v>0</v>
      </c>
      <c r="V125" s="73">
        <f t="shared" si="53"/>
        <v>0</v>
      </c>
      <c r="W125" s="73">
        <f t="shared" si="53"/>
        <v>0</v>
      </c>
      <c r="X125" s="73">
        <f t="shared" si="53"/>
        <v>0</v>
      </c>
      <c r="Y125" s="73">
        <f t="shared" si="53"/>
        <v>0</v>
      </c>
      <c r="Z125" s="73">
        <f t="shared" si="53"/>
        <v>0</v>
      </c>
      <c r="AA125" s="73">
        <f t="shared" si="53"/>
        <v>0</v>
      </c>
      <c r="AB125" s="73">
        <f t="shared" si="53"/>
        <v>4574</v>
      </c>
      <c r="AC125" s="73"/>
    </row>
    <row r="126" spans="1:29" ht="63">
      <c r="A126" s="71" t="s">
        <v>115</v>
      </c>
      <c r="B126" s="77" t="s">
        <v>110</v>
      </c>
      <c r="C126" s="77" t="s">
        <v>124</v>
      </c>
      <c r="D126" s="78" t="s">
        <v>137</v>
      </c>
      <c r="E126" s="77" t="s">
        <v>116</v>
      </c>
      <c r="F126" s="73"/>
      <c r="G126" s="73">
        <f>H126-F126</f>
        <v>4574</v>
      </c>
      <c r="H126" s="73">
        <v>4574</v>
      </c>
      <c r="I126" s="82"/>
      <c r="J126" s="82"/>
      <c r="K126" s="82"/>
      <c r="L126" s="82"/>
      <c r="M126" s="73">
        <f>H126+J126+K126+L126</f>
        <v>4574</v>
      </c>
      <c r="N126" s="74">
        <f>I126+L126</f>
        <v>0</v>
      </c>
      <c r="O126" s="82"/>
      <c r="P126" s="82"/>
      <c r="Q126" s="82"/>
      <c r="R126" s="82"/>
      <c r="S126" s="73">
        <f>M126+O126+P126+Q126+R126</f>
        <v>4574</v>
      </c>
      <c r="T126" s="73">
        <f>N126+R126</f>
        <v>0</v>
      </c>
      <c r="U126" s="82"/>
      <c r="V126" s="82"/>
      <c r="W126" s="82"/>
      <c r="X126" s="74"/>
      <c r="Y126" s="82"/>
      <c r="Z126" s="82"/>
      <c r="AA126" s="82"/>
      <c r="AB126" s="73">
        <f>S126+U126+V126+W126+X126+Y126+Z126+AA126</f>
        <v>4574</v>
      </c>
      <c r="AC126" s="73"/>
    </row>
    <row r="127" spans="1:29" ht="15.75">
      <c r="A127" s="71"/>
      <c r="B127" s="77"/>
      <c r="C127" s="77"/>
      <c r="D127" s="74"/>
      <c r="E127" s="77"/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3"/>
      <c r="T127" s="73"/>
      <c r="U127" s="71"/>
      <c r="V127" s="71"/>
      <c r="W127" s="71"/>
      <c r="X127" s="71"/>
      <c r="Y127" s="71"/>
      <c r="Z127" s="71"/>
      <c r="AA127" s="71"/>
      <c r="AB127" s="71"/>
      <c r="AC127" s="74"/>
    </row>
    <row r="128" spans="1:29" ht="31.5">
      <c r="A128" s="93" t="s">
        <v>194</v>
      </c>
      <c r="B128" s="68" t="s">
        <v>195</v>
      </c>
      <c r="C128" s="68"/>
      <c r="D128" s="69"/>
      <c r="E128" s="68"/>
      <c r="F128" s="88" t="e">
        <f aca="true" t="shared" si="54" ref="F128:AA128">F130+F151+F159+F169</f>
        <v>#REF!</v>
      </c>
      <c r="G128" s="88" t="e">
        <f t="shared" si="54"/>
        <v>#REF!</v>
      </c>
      <c r="H128" s="88" t="e">
        <f t="shared" si="54"/>
        <v>#REF!</v>
      </c>
      <c r="I128" s="88" t="e">
        <f t="shared" si="54"/>
        <v>#REF!</v>
      </c>
      <c r="J128" s="88" t="e">
        <f t="shared" si="54"/>
        <v>#REF!</v>
      </c>
      <c r="K128" s="88" t="e">
        <f t="shared" si="54"/>
        <v>#REF!</v>
      </c>
      <c r="L128" s="88" t="e">
        <f t="shared" si="54"/>
        <v>#REF!</v>
      </c>
      <c r="M128" s="88" t="e">
        <f t="shared" si="54"/>
        <v>#REF!</v>
      </c>
      <c r="N128" s="88" t="e">
        <f t="shared" si="54"/>
        <v>#REF!</v>
      </c>
      <c r="O128" s="88" t="e">
        <f t="shared" si="54"/>
        <v>#REF!</v>
      </c>
      <c r="P128" s="88" t="e">
        <f t="shared" si="54"/>
        <v>#REF!</v>
      </c>
      <c r="Q128" s="88" t="e">
        <f t="shared" si="54"/>
        <v>#REF!</v>
      </c>
      <c r="R128" s="88" t="e">
        <f t="shared" si="54"/>
        <v>#REF!</v>
      </c>
      <c r="S128" s="88" t="e">
        <f t="shared" si="54"/>
        <v>#REF!</v>
      </c>
      <c r="T128" s="88" t="e">
        <f t="shared" si="54"/>
        <v>#REF!</v>
      </c>
      <c r="U128" s="88" t="e">
        <f t="shared" si="54"/>
        <v>#REF!</v>
      </c>
      <c r="V128" s="88" t="e">
        <f t="shared" si="54"/>
        <v>#REF!</v>
      </c>
      <c r="W128" s="88" t="e">
        <f t="shared" si="54"/>
        <v>#REF!</v>
      </c>
      <c r="X128" s="88" t="e">
        <f t="shared" si="54"/>
        <v>#REF!</v>
      </c>
      <c r="Y128" s="88" t="e">
        <f t="shared" si="54"/>
        <v>#REF!</v>
      </c>
      <c r="Z128" s="88" t="e">
        <f t="shared" si="54"/>
        <v>#REF!</v>
      </c>
      <c r="AA128" s="88" t="e">
        <f t="shared" si="54"/>
        <v>#REF!</v>
      </c>
      <c r="AB128" s="88">
        <v>2892035</v>
      </c>
      <c r="AC128" s="88">
        <v>1438537</v>
      </c>
    </row>
    <row r="129" spans="1:29" ht="15.75">
      <c r="A129" s="71"/>
      <c r="B129" s="77"/>
      <c r="C129" s="77"/>
      <c r="D129" s="74"/>
      <c r="E129" s="77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4"/>
      <c r="Q129" s="71"/>
      <c r="R129" s="71"/>
      <c r="S129" s="73"/>
      <c r="T129" s="73"/>
      <c r="U129" s="71"/>
      <c r="V129" s="71"/>
      <c r="W129" s="71"/>
      <c r="X129" s="71"/>
      <c r="Y129" s="71"/>
      <c r="Z129" s="71"/>
      <c r="AA129" s="71"/>
      <c r="AB129" s="71"/>
      <c r="AC129" s="74"/>
    </row>
    <row r="130" spans="1:29" ht="15.75">
      <c r="A130" s="93" t="s">
        <v>196</v>
      </c>
      <c r="B130" s="68" t="s">
        <v>197</v>
      </c>
      <c r="C130" s="68" t="s">
        <v>99</v>
      </c>
      <c r="D130" s="75"/>
      <c r="E130" s="77"/>
      <c r="F130" s="72" t="e">
        <f>F135+#REF!+F138+F148</f>
        <v>#REF!</v>
      </c>
      <c r="G130" s="72" t="e">
        <f>G135+#REF!+G138+G148</f>
        <v>#REF!</v>
      </c>
      <c r="H130" s="72" t="e">
        <f>H135+#REF!+H138+H148</f>
        <v>#REF!</v>
      </c>
      <c r="I130" s="72" t="e">
        <f>I135+#REF!+I138+I148</f>
        <v>#REF!</v>
      </c>
      <c r="J130" s="72" t="e">
        <f>J135+#REF!+J138+J148</f>
        <v>#REF!</v>
      </c>
      <c r="K130" s="72" t="e">
        <f>K135+#REF!+K138+K148</f>
        <v>#REF!</v>
      </c>
      <c r="L130" s="72" t="e">
        <f>L135+#REF!+L138+L148</f>
        <v>#REF!</v>
      </c>
      <c r="M130" s="72" t="e">
        <f>M135+#REF!+M138+M148</f>
        <v>#REF!</v>
      </c>
      <c r="N130" s="72" t="e">
        <f>N135+#REF!+N138+N148</f>
        <v>#REF!</v>
      </c>
      <c r="O130" s="72" t="e">
        <f>O135+#REF!+O138+O148</f>
        <v>#REF!</v>
      </c>
      <c r="P130" s="72"/>
      <c r="Q130" s="72" t="e">
        <f>Q135+#REF!+Q138+Q148</f>
        <v>#REF!</v>
      </c>
      <c r="R130" s="72" t="e">
        <f>R135+#REF!+R138+R148</f>
        <v>#REF!</v>
      </c>
      <c r="S130" s="72" t="e">
        <f>S135+#REF!+S138+S148</f>
        <v>#REF!</v>
      </c>
      <c r="T130" s="72" t="e">
        <f>T135+#REF!+T138+T148</f>
        <v>#REF!</v>
      </c>
      <c r="U130" s="72" t="e">
        <f>U131+#REF!+U138+U148</f>
        <v>#REF!</v>
      </c>
      <c r="V130" s="72" t="e">
        <f>V131+#REF!+V138+V148</f>
        <v>#REF!</v>
      </c>
      <c r="W130" s="72" t="e">
        <f>W131+#REF!+W138+W148</f>
        <v>#REF!</v>
      </c>
      <c r="X130" s="72" t="e">
        <f>X131+#REF!+X138+X148</f>
        <v>#REF!</v>
      </c>
      <c r="Y130" s="72" t="e">
        <f>Y131+#REF!+Y138+Y148</f>
        <v>#REF!</v>
      </c>
      <c r="Z130" s="72" t="e">
        <f>Z131+#REF!+Z138+Z148</f>
        <v>#REF!</v>
      </c>
      <c r="AA130" s="72" t="e">
        <f>AA131+#REF!+AA138+AA148</f>
        <v>#REF!</v>
      </c>
      <c r="AB130" s="72">
        <v>1616188</v>
      </c>
      <c r="AC130" s="72">
        <v>1433712</v>
      </c>
    </row>
    <row r="131" spans="1:29" ht="47.25">
      <c r="A131" s="71" t="s">
        <v>198</v>
      </c>
      <c r="B131" s="77" t="s">
        <v>197</v>
      </c>
      <c r="C131" s="77" t="s">
        <v>99</v>
      </c>
      <c r="D131" s="78" t="s">
        <v>199</v>
      </c>
      <c r="E131" s="77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3">
        <f>U132+U135</f>
        <v>0</v>
      </c>
      <c r="V131" s="73">
        <f aca="true" t="shared" si="55" ref="V131:AC131">V132+V135</f>
        <v>0</v>
      </c>
      <c r="W131" s="73">
        <f t="shared" si="55"/>
        <v>0</v>
      </c>
      <c r="X131" s="73">
        <f t="shared" si="55"/>
        <v>0</v>
      </c>
      <c r="Y131" s="73">
        <f t="shared" si="55"/>
        <v>-54232</v>
      </c>
      <c r="Z131" s="73">
        <f t="shared" si="55"/>
        <v>0</v>
      </c>
      <c r="AA131" s="73">
        <f t="shared" si="55"/>
        <v>1433712</v>
      </c>
      <c r="AB131" s="73">
        <f t="shared" si="55"/>
        <v>1461480</v>
      </c>
      <c r="AC131" s="73">
        <f t="shared" si="55"/>
        <v>1433712</v>
      </c>
    </row>
    <row r="132" spans="1:29" ht="94.5">
      <c r="A132" s="71" t="s">
        <v>200</v>
      </c>
      <c r="B132" s="77" t="s">
        <v>197</v>
      </c>
      <c r="C132" s="77" t="s">
        <v>99</v>
      </c>
      <c r="D132" s="78" t="s">
        <v>201</v>
      </c>
      <c r="E132" s="77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>
        <f>U133</f>
        <v>0</v>
      </c>
      <c r="V132" s="72">
        <f aca="true" t="shared" si="56" ref="V132:AC133">V133</f>
        <v>0</v>
      </c>
      <c r="W132" s="72">
        <f t="shared" si="56"/>
        <v>0</v>
      </c>
      <c r="X132" s="72">
        <f t="shared" si="56"/>
        <v>0</v>
      </c>
      <c r="Y132" s="72">
        <f t="shared" si="56"/>
        <v>0</v>
      </c>
      <c r="Z132" s="72">
        <f t="shared" si="56"/>
        <v>0</v>
      </c>
      <c r="AA132" s="73">
        <f t="shared" si="56"/>
        <v>1287564</v>
      </c>
      <c r="AB132" s="73">
        <f t="shared" si="56"/>
        <v>1287564</v>
      </c>
      <c r="AC132" s="73">
        <f t="shared" si="56"/>
        <v>1287564</v>
      </c>
    </row>
    <row r="133" spans="1:29" ht="78.75">
      <c r="A133" s="71" t="s">
        <v>202</v>
      </c>
      <c r="B133" s="77" t="s">
        <v>197</v>
      </c>
      <c r="C133" s="77" t="s">
        <v>99</v>
      </c>
      <c r="D133" s="78" t="s">
        <v>203</v>
      </c>
      <c r="E133" s="77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>
        <f>U134</f>
        <v>0</v>
      </c>
      <c r="V133" s="72">
        <f t="shared" si="56"/>
        <v>0</v>
      </c>
      <c r="W133" s="72">
        <f t="shared" si="56"/>
        <v>0</v>
      </c>
      <c r="X133" s="72">
        <f t="shared" si="56"/>
        <v>0</v>
      </c>
      <c r="Y133" s="72">
        <f t="shared" si="56"/>
        <v>0</v>
      </c>
      <c r="Z133" s="72">
        <f t="shared" si="56"/>
        <v>0</v>
      </c>
      <c r="AA133" s="73">
        <f t="shared" si="56"/>
        <v>1287564</v>
      </c>
      <c r="AB133" s="73">
        <f t="shared" si="56"/>
        <v>1287564</v>
      </c>
      <c r="AC133" s="73">
        <f t="shared" si="56"/>
        <v>1287564</v>
      </c>
    </row>
    <row r="134" spans="1:29" ht="78.75">
      <c r="A134" s="71" t="s">
        <v>378</v>
      </c>
      <c r="B134" s="77" t="s">
        <v>197</v>
      </c>
      <c r="C134" s="77" t="s">
        <v>99</v>
      </c>
      <c r="D134" s="78" t="s">
        <v>203</v>
      </c>
      <c r="E134" s="77" t="s">
        <v>164</v>
      </c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3">
        <v>1287564</v>
      </c>
      <c r="AB134" s="73">
        <f>S134+U134+V134+W134+X134+Y134+Z134+AA134</f>
        <v>1287564</v>
      </c>
      <c r="AC134" s="73">
        <f>T134+Z134+AA134</f>
        <v>1287564</v>
      </c>
    </row>
    <row r="135" spans="1:29" ht="63">
      <c r="A135" s="71" t="s">
        <v>204</v>
      </c>
      <c r="B135" s="77" t="s">
        <v>197</v>
      </c>
      <c r="C135" s="77" t="s">
        <v>99</v>
      </c>
      <c r="D135" s="78" t="s">
        <v>205</v>
      </c>
      <c r="E135" s="77"/>
      <c r="F135" s="72">
        <f aca="true" t="shared" si="57" ref="F135:U136">F136</f>
        <v>0</v>
      </c>
      <c r="G135" s="73">
        <f t="shared" si="57"/>
        <v>82000</v>
      </c>
      <c r="H135" s="73">
        <f t="shared" si="57"/>
        <v>82000</v>
      </c>
      <c r="I135" s="72">
        <f t="shared" si="57"/>
        <v>0</v>
      </c>
      <c r="J135" s="72">
        <f t="shared" si="57"/>
        <v>0</v>
      </c>
      <c r="K135" s="72">
        <f t="shared" si="57"/>
        <v>0</v>
      </c>
      <c r="L135" s="72">
        <f t="shared" si="57"/>
        <v>0</v>
      </c>
      <c r="M135" s="73">
        <f t="shared" si="57"/>
        <v>82000</v>
      </c>
      <c r="N135" s="73">
        <f t="shared" si="57"/>
        <v>0</v>
      </c>
      <c r="O135" s="73">
        <f t="shared" si="57"/>
        <v>0</v>
      </c>
      <c r="P135" s="73"/>
      <c r="Q135" s="73">
        <f t="shared" si="57"/>
        <v>0</v>
      </c>
      <c r="R135" s="73">
        <f t="shared" si="57"/>
        <v>0</v>
      </c>
      <c r="S135" s="73">
        <f t="shared" si="57"/>
        <v>82000</v>
      </c>
      <c r="T135" s="73">
        <f t="shared" si="57"/>
        <v>0</v>
      </c>
      <c r="U135" s="73">
        <f t="shared" si="57"/>
        <v>0</v>
      </c>
      <c r="V135" s="73">
        <f aca="true" t="shared" si="58" ref="V135:AC136">V136</f>
        <v>0</v>
      </c>
      <c r="W135" s="73">
        <f t="shared" si="58"/>
        <v>0</v>
      </c>
      <c r="X135" s="73">
        <f t="shared" si="58"/>
        <v>0</v>
      </c>
      <c r="Y135" s="73">
        <f t="shared" si="58"/>
        <v>-54232</v>
      </c>
      <c r="Z135" s="73">
        <f t="shared" si="58"/>
        <v>0</v>
      </c>
      <c r="AA135" s="73">
        <f t="shared" si="58"/>
        <v>146148</v>
      </c>
      <c r="AB135" s="73">
        <f t="shared" si="58"/>
        <v>173916</v>
      </c>
      <c r="AC135" s="73">
        <f t="shared" si="58"/>
        <v>146148</v>
      </c>
    </row>
    <row r="136" spans="1:29" ht="47.25">
      <c r="A136" s="71" t="s">
        <v>206</v>
      </c>
      <c r="B136" s="77" t="s">
        <v>197</v>
      </c>
      <c r="C136" s="77" t="s">
        <v>99</v>
      </c>
      <c r="D136" s="78" t="s">
        <v>207</v>
      </c>
      <c r="E136" s="77"/>
      <c r="F136" s="72">
        <f t="shared" si="57"/>
        <v>0</v>
      </c>
      <c r="G136" s="73">
        <f t="shared" si="57"/>
        <v>82000</v>
      </c>
      <c r="H136" s="73">
        <f t="shared" si="57"/>
        <v>82000</v>
      </c>
      <c r="I136" s="72">
        <f t="shared" si="57"/>
        <v>0</v>
      </c>
      <c r="J136" s="72">
        <f t="shared" si="57"/>
        <v>0</v>
      </c>
      <c r="K136" s="72">
        <f t="shared" si="57"/>
        <v>0</v>
      </c>
      <c r="L136" s="72">
        <f t="shared" si="57"/>
        <v>0</v>
      </c>
      <c r="M136" s="73">
        <f t="shared" si="57"/>
        <v>82000</v>
      </c>
      <c r="N136" s="73">
        <f t="shared" si="57"/>
        <v>0</v>
      </c>
      <c r="O136" s="73">
        <f t="shared" si="57"/>
        <v>0</v>
      </c>
      <c r="P136" s="73"/>
      <c r="Q136" s="73">
        <f t="shared" si="57"/>
        <v>0</v>
      </c>
      <c r="R136" s="73">
        <f t="shared" si="57"/>
        <v>0</v>
      </c>
      <c r="S136" s="73">
        <f t="shared" si="57"/>
        <v>82000</v>
      </c>
      <c r="T136" s="73">
        <f t="shared" si="57"/>
        <v>0</v>
      </c>
      <c r="U136" s="73">
        <f t="shared" si="57"/>
        <v>0</v>
      </c>
      <c r="V136" s="73">
        <f t="shared" si="58"/>
        <v>0</v>
      </c>
      <c r="W136" s="73">
        <f t="shared" si="58"/>
        <v>0</v>
      </c>
      <c r="X136" s="73">
        <f t="shared" si="58"/>
        <v>0</v>
      </c>
      <c r="Y136" s="73">
        <f t="shared" si="58"/>
        <v>-54232</v>
      </c>
      <c r="Z136" s="73">
        <f t="shared" si="58"/>
        <v>0</v>
      </c>
      <c r="AA136" s="73">
        <f t="shared" si="58"/>
        <v>146148</v>
      </c>
      <c r="AB136" s="73">
        <f t="shared" si="58"/>
        <v>173916</v>
      </c>
      <c r="AC136" s="73">
        <f t="shared" si="58"/>
        <v>146148</v>
      </c>
    </row>
    <row r="137" spans="1:29" ht="78.75">
      <c r="A137" s="71" t="s">
        <v>378</v>
      </c>
      <c r="B137" s="77" t="s">
        <v>197</v>
      </c>
      <c r="C137" s="77" t="s">
        <v>99</v>
      </c>
      <c r="D137" s="78" t="s">
        <v>207</v>
      </c>
      <c r="E137" s="77" t="s">
        <v>164</v>
      </c>
      <c r="F137" s="72"/>
      <c r="G137" s="73">
        <f>H137-F137</f>
        <v>82000</v>
      </c>
      <c r="H137" s="73">
        <v>82000</v>
      </c>
      <c r="I137" s="72"/>
      <c r="J137" s="72"/>
      <c r="K137" s="72"/>
      <c r="L137" s="72"/>
      <c r="M137" s="73">
        <f>H137+J137+K137+L137</f>
        <v>82000</v>
      </c>
      <c r="N137" s="74">
        <f>I137+L137</f>
        <v>0</v>
      </c>
      <c r="O137" s="72"/>
      <c r="P137" s="72"/>
      <c r="Q137" s="71"/>
      <c r="R137" s="71"/>
      <c r="S137" s="73">
        <f>M137+O137+P137+Q137+R137</f>
        <v>82000</v>
      </c>
      <c r="T137" s="73">
        <f>N137+R137</f>
        <v>0</v>
      </c>
      <c r="U137" s="71"/>
      <c r="V137" s="71"/>
      <c r="W137" s="71"/>
      <c r="X137" s="71"/>
      <c r="Y137" s="73">
        <v>-54232</v>
      </c>
      <c r="Z137" s="73"/>
      <c r="AA137" s="73">
        <v>146148</v>
      </c>
      <c r="AB137" s="73">
        <f>S137+U137+V137+W137+X137+Y137+Z137+AA137</f>
        <v>173916</v>
      </c>
      <c r="AC137" s="73">
        <f>T137+Z137+AA137</f>
        <v>146148</v>
      </c>
    </row>
    <row r="138" spans="1:29" ht="15.75">
      <c r="A138" s="71" t="s">
        <v>208</v>
      </c>
      <c r="B138" s="77" t="s">
        <v>197</v>
      </c>
      <c r="C138" s="77" t="s">
        <v>99</v>
      </c>
      <c r="D138" s="78" t="s">
        <v>209</v>
      </c>
      <c r="E138" s="77"/>
      <c r="F138" s="73">
        <f>F139+F140+F142+F144</f>
        <v>201347</v>
      </c>
      <c r="G138" s="73">
        <f>G139+G140+G142+G144</f>
        <v>-151625</v>
      </c>
      <c r="H138" s="73">
        <f>H139+H140+H142+H144</f>
        <v>49722</v>
      </c>
      <c r="I138" s="73">
        <f aca="true" t="shared" si="59" ref="I138:T138">I139+I140+I142+I144</f>
        <v>0</v>
      </c>
      <c r="J138" s="73">
        <f t="shared" si="59"/>
        <v>0</v>
      </c>
      <c r="K138" s="73">
        <f t="shared" si="59"/>
        <v>0</v>
      </c>
      <c r="L138" s="73">
        <f t="shared" si="59"/>
        <v>0</v>
      </c>
      <c r="M138" s="73">
        <f t="shared" si="59"/>
        <v>49722</v>
      </c>
      <c r="N138" s="73">
        <f t="shared" si="59"/>
        <v>0</v>
      </c>
      <c r="O138" s="73">
        <f t="shared" si="59"/>
        <v>0</v>
      </c>
      <c r="P138" s="73"/>
      <c r="Q138" s="73">
        <f t="shared" si="59"/>
        <v>0</v>
      </c>
      <c r="R138" s="73">
        <f t="shared" si="59"/>
        <v>0</v>
      </c>
      <c r="S138" s="73">
        <f t="shared" si="59"/>
        <v>49722</v>
      </c>
      <c r="T138" s="73">
        <f t="shared" si="59"/>
        <v>0</v>
      </c>
      <c r="U138" s="73">
        <f>U139+U140+U142+U144+U146</f>
        <v>0</v>
      </c>
      <c r="V138" s="73">
        <f aca="true" t="shared" si="60" ref="V138:AB138">V139+V140+V142+V144+V146</f>
        <v>0</v>
      </c>
      <c r="W138" s="73">
        <f t="shared" si="60"/>
        <v>0</v>
      </c>
      <c r="X138" s="73">
        <f t="shared" si="60"/>
        <v>0</v>
      </c>
      <c r="Y138" s="73">
        <f t="shared" si="60"/>
        <v>54232</v>
      </c>
      <c r="Z138" s="73">
        <f t="shared" si="60"/>
        <v>0</v>
      </c>
      <c r="AA138" s="73">
        <f t="shared" si="60"/>
        <v>0</v>
      </c>
      <c r="AB138" s="73">
        <f t="shared" si="60"/>
        <v>103954</v>
      </c>
      <c r="AC138" s="73"/>
    </row>
    <row r="139" spans="1:29" ht="63">
      <c r="A139" s="113" t="s">
        <v>115</v>
      </c>
      <c r="B139" s="77" t="s">
        <v>197</v>
      </c>
      <c r="C139" s="77" t="s">
        <v>99</v>
      </c>
      <c r="D139" s="78" t="s">
        <v>209</v>
      </c>
      <c r="E139" s="77" t="s">
        <v>116</v>
      </c>
      <c r="F139" s="73">
        <v>63259</v>
      </c>
      <c r="G139" s="73">
        <f>H139-F139</f>
        <v>-63155</v>
      </c>
      <c r="H139" s="73">
        <v>104</v>
      </c>
      <c r="I139" s="72"/>
      <c r="J139" s="72"/>
      <c r="K139" s="72"/>
      <c r="L139" s="72"/>
      <c r="M139" s="73">
        <f>H139+J139+K139+L139</f>
        <v>104</v>
      </c>
      <c r="N139" s="74">
        <f>I139+L139</f>
        <v>0</v>
      </c>
      <c r="O139" s="72"/>
      <c r="P139" s="72"/>
      <c r="Q139" s="71"/>
      <c r="R139" s="71"/>
      <c r="S139" s="73">
        <f>M139+O139+P139+Q139+R139</f>
        <v>104</v>
      </c>
      <c r="T139" s="73">
        <f>N139+R139</f>
        <v>0</v>
      </c>
      <c r="U139" s="71"/>
      <c r="V139" s="71"/>
      <c r="W139" s="71"/>
      <c r="X139" s="71"/>
      <c r="Y139" s="71"/>
      <c r="Z139" s="71"/>
      <c r="AA139" s="71"/>
      <c r="AB139" s="73">
        <f>S139+U139+V139+W139+X139+Y139+Z139+AA139</f>
        <v>104</v>
      </c>
      <c r="AC139" s="73"/>
    </row>
    <row r="140" spans="1:29" ht="78.75">
      <c r="A140" s="113" t="s">
        <v>210</v>
      </c>
      <c r="B140" s="77" t="s">
        <v>197</v>
      </c>
      <c r="C140" s="77" t="s">
        <v>99</v>
      </c>
      <c r="D140" s="78" t="s">
        <v>211</v>
      </c>
      <c r="E140" s="77"/>
      <c r="F140" s="79">
        <f>F141</f>
        <v>18000</v>
      </c>
      <c r="G140" s="79">
        <f>G141</f>
        <v>-3877</v>
      </c>
      <c r="H140" s="79">
        <f>H141</f>
        <v>14123</v>
      </c>
      <c r="I140" s="79">
        <f aca="true" t="shared" si="61" ref="I140:AB140">I141</f>
        <v>0</v>
      </c>
      <c r="J140" s="79">
        <f t="shared" si="61"/>
        <v>0</v>
      </c>
      <c r="K140" s="79">
        <f t="shared" si="61"/>
        <v>0</v>
      </c>
      <c r="L140" s="79">
        <f t="shared" si="61"/>
        <v>0</v>
      </c>
      <c r="M140" s="79">
        <f t="shared" si="61"/>
        <v>14123</v>
      </c>
      <c r="N140" s="79">
        <f t="shared" si="61"/>
        <v>0</v>
      </c>
      <c r="O140" s="79">
        <f t="shared" si="61"/>
        <v>0</v>
      </c>
      <c r="P140" s="79"/>
      <c r="Q140" s="79">
        <f t="shared" si="61"/>
        <v>0</v>
      </c>
      <c r="R140" s="79">
        <f t="shared" si="61"/>
        <v>0</v>
      </c>
      <c r="S140" s="79">
        <f t="shared" si="61"/>
        <v>14123</v>
      </c>
      <c r="T140" s="79">
        <f t="shared" si="61"/>
        <v>0</v>
      </c>
      <c r="U140" s="79">
        <f t="shared" si="61"/>
        <v>0</v>
      </c>
      <c r="V140" s="79">
        <f t="shared" si="61"/>
        <v>0</v>
      </c>
      <c r="W140" s="79">
        <f t="shared" si="61"/>
        <v>0</v>
      </c>
      <c r="X140" s="79">
        <f t="shared" si="61"/>
        <v>0</v>
      </c>
      <c r="Y140" s="79">
        <f t="shared" si="61"/>
        <v>0</v>
      </c>
      <c r="Z140" s="79">
        <f t="shared" si="61"/>
        <v>0</v>
      </c>
      <c r="AA140" s="79">
        <f t="shared" si="61"/>
        <v>0</v>
      </c>
      <c r="AB140" s="79">
        <f t="shared" si="61"/>
        <v>14123</v>
      </c>
      <c r="AC140" s="79"/>
    </row>
    <row r="141" spans="1:29" ht="78.75">
      <c r="A141" s="71" t="s">
        <v>378</v>
      </c>
      <c r="B141" s="77" t="s">
        <v>197</v>
      </c>
      <c r="C141" s="77" t="s">
        <v>99</v>
      </c>
      <c r="D141" s="78" t="s">
        <v>211</v>
      </c>
      <c r="E141" s="77" t="s">
        <v>164</v>
      </c>
      <c r="F141" s="73">
        <v>18000</v>
      </c>
      <c r="G141" s="73">
        <f>H141-F141</f>
        <v>-3877</v>
      </c>
      <c r="H141" s="73">
        <v>14123</v>
      </c>
      <c r="I141" s="72"/>
      <c r="J141" s="72"/>
      <c r="K141" s="72"/>
      <c r="L141" s="72"/>
      <c r="M141" s="73">
        <f>H141+J141+K141+L141</f>
        <v>14123</v>
      </c>
      <c r="N141" s="74">
        <f>I141+L141</f>
        <v>0</v>
      </c>
      <c r="O141" s="72"/>
      <c r="P141" s="72"/>
      <c r="Q141" s="93"/>
      <c r="R141" s="93"/>
      <c r="S141" s="73">
        <f>M141+O141+P141+Q141+R141</f>
        <v>14123</v>
      </c>
      <c r="T141" s="73">
        <f>N141+R141</f>
        <v>0</v>
      </c>
      <c r="U141" s="93"/>
      <c r="V141" s="93"/>
      <c r="W141" s="93"/>
      <c r="X141" s="93"/>
      <c r="Y141" s="93"/>
      <c r="Z141" s="93"/>
      <c r="AA141" s="93"/>
      <c r="AB141" s="73">
        <f>S141+U141+V141+W141+X141+Y141+Z141+AA141</f>
        <v>14123</v>
      </c>
      <c r="AC141" s="73"/>
    </row>
    <row r="142" spans="1:29" ht="31.5">
      <c r="A142" s="71" t="s">
        <v>212</v>
      </c>
      <c r="B142" s="77" t="s">
        <v>197</v>
      </c>
      <c r="C142" s="77" t="s">
        <v>99</v>
      </c>
      <c r="D142" s="78" t="s">
        <v>213</v>
      </c>
      <c r="E142" s="77"/>
      <c r="F142" s="73">
        <f>F143</f>
        <v>99920</v>
      </c>
      <c r="G142" s="73">
        <f>G143</f>
        <v>-87880</v>
      </c>
      <c r="H142" s="73">
        <f>H143</f>
        <v>12040</v>
      </c>
      <c r="I142" s="73">
        <f aca="true" t="shared" si="62" ref="I142:AB142">I143</f>
        <v>0</v>
      </c>
      <c r="J142" s="73">
        <f t="shared" si="62"/>
        <v>0</v>
      </c>
      <c r="K142" s="73">
        <f t="shared" si="62"/>
        <v>0</v>
      </c>
      <c r="L142" s="73">
        <f t="shared" si="62"/>
        <v>0</v>
      </c>
      <c r="M142" s="73">
        <f t="shared" si="62"/>
        <v>12040</v>
      </c>
      <c r="N142" s="73">
        <f t="shared" si="62"/>
        <v>0</v>
      </c>
      <c r="O142" s="73">
        <f t="shared" si="62"/>
        <v>0</v>
      </c>
      <c r="P142" s="73"/>
      <c r="Q142" s="73">
        <f t="shared" si="62"/>
        <v>0</v>
      </c>
      <c r="R142" s="73">
        <f t="shared" si="62"/>
        <v>0</v>
      </c>
      <c r="S142" s="73">
        <f t="shared" si="62"/>
        <v>12040</v>
      </c>
      <c r="T142" s="73">
        <f t="shared" si="62"/>
        <v>0</v>
      </c>
      <c r="U142" s="73">
        <f t="shared" si="62"/>
        <v>0</v>
      </c>
      <c r="V142" s="73">
        <f t="shared" si="62"/>
        <v>0</v>
      </c>
      <c r="W142" s="73">
        <f t="shared" si="62"/>
        <v>0</v>
      </c>
      <c r="X142" s="73">
        <f t="shared" si="62"/>
        <v>0</v>
      </c>
      <c r="Y142" s="73">
        <f t="shared" si="62"/>
        <v>0</v>
      </c>
      <c r="Z142" s="73">
        <f t="shared" si="62"/>
        <v>0</v>
      </c>
      <c r="AA142" s="73">
        <f t="shared" si="62"/>
        <v>0</v>
      </c>
      <c r="AB142" s="73">
        <f t="shared" si="62"/>
        <v>12040</v>
      </c>
      <c r="AC142" s="73"/>
    </row>
    <row r="143" spans="1:29" ht="78.75">
      <c r="A143" s="71" t="s">
        <v>378</v>
      </c>
      <c r="B143" s="77" t="s">
        <v>197</v>
      </c>
      <c r="C143" s="77" t="s">
        <v>99</v>
      </c>
      <c r="D143" s="78" t="s">
        <v>213</v>
      </c>
      <c r="E143" s="77" t="s">
        <v>164</v>
      </c>
      <c r="F143" s="73">
        <v>99920</v>
      </c>
      <c r="G143" s="73">
        <f>H143-F143</f>
        <v>-87880</v>
      </c>
      <c r="H143" s="73">
        <v>12040</v>
      </c>
      <c r="I143" s="72"/>
      <c r="J143" s="72"/>
      <c r="K143" s="72"/>
      <c r="L143" s="72"/>
      <c r="M143" s="73">
        <f>H143+J143+K143+L143</f>
        <v>12040</v>
      </c>
      <c r="N143" s="74">
        <f>I143+L143</f>
        <v>0</v>
      </c>
      <c r="O143" s="72"/>
      <c r="P143" s="72"/>
      <c r="Q143" s="93"/>
      <c r="R143" s="93"/>
      <c r="S143" s="73">
        <f>M143+O143+P143+Q143+R143</f>
        <v>12040</v>
      </c>
      <c r="T143" s="73">
        <f>N143+R143</f>
        <v>0</v>
      </c>
      <c r="U143" s="93"/>
      <c r="V143" s="93"/>
      <c r="W143" s="93"/>
      <c r="X143" s="93"/>
      <c r="Y143" s="93"/>
      <c r="Z143" s="93"/>
      <c r="AA143" s="93"/>
      <c r="AB143" s="73">
        <f>S143+U143+V143+W143+X143+Y143+Z143+AA143</f>
        <v>12040</v>
      </c>
      <c r="AC143" s="73"/>
    </row>
    <row r="144" spans="1:29" ht="47.25">
      <c r="A144" s="71" t="s">
        <v>214</v>
      </c>
      <c r="B144" s="77" t="s">
        <v>197</v>
      </c>
      <c r="C144" s="77" t="s">
        <v>99</v>
      </c>
      <c r="D144" s="78" t="s">
        <v>215</v>
      </c>
      <c r="E144" s="77"/>
      <c r="F144" s="73">
        <f>F145</f>
        <v>20168</v>
      </c>
      <c r="G144" s="73">
        <f>G145</f>
        <v>3287</v>
      </c>
      <c r="H144" s="73">
        <f>H145</f>
        <v>23455</v>
      </c>
      <c r="I144" s="73">
        <f aca="true" t="shared" si="63" ref="I144:AB144">I145</f>
        <v>0</v>
      </c>
      <c r="J144" s="73">
        <f t="shared" si="63"/>
        <v>0</v>
      </c>
      <c r="K144" s="73">
        <f t="shared" si="63"/>
        <v>0</v>
      </c>
      <c r="L144" s="73">
        <f t="shared" si="63"/>
        <v>0</v>
      </c>
      <c r="M144" s="73">
        <f t="shared" si="63"/>
        <v>23455</v>
      </c>
      <c r="N144" s="73">
        <f t="shared" si="63"/>
        <v>0</v>
      </c>
      <c r="O144" s="73">
        <f t="shared" si="63"/>
        <v>0</v>
      </c>
      <c r="P144" s="73"/>
      <c r="Q144" s="73">
        <f t="shared" si="63"/>
        <v>0</v>
      </c>
      <c r="R144" s="73">
        <f t="shared" si="63"/>
        <v>0</v>
      </c>
      <c r="S144" s="73">
        <f t="shared" si="63"/>
        <v>23455</v>
      </c>
      <c r="T144" s="73">
        <f t="shared" si="63"/>
        <v>0</v>
      </c>
      <c r="U144" s="73">
        <f t="shared" si="63"/>
        <v>0</v>
      </c>
      <c r="V144" s="73">
        <f t="shared" si="63"/>
        <v>0</v>
      </c>
      <c r="W144" s="73">
        <f t="shared" si="63"/>
        <v>0</v>
      </c>
      <c r="X144" s="73">
        <f t="shared" si="63"/>
        <v>0</v>
      </c>
      <c r="Y144" s="73">
        <f t="shared" si="63"/>
        <v>0</v>
      </c>
      <c r="Z144" s="73">
        <f t="shared" si="63"/>
        <v>0</v>
      </c>
      <c r="AA144" s="73">
        <f t="shared" si="63"/>
        <v>0</v>
      </c>
      <c r="AB144" s="73">
        <f t="shared" si="63"/>
        <v>23455</v>
      </c>
      <c r="AC144" s="73"/>
    </row>
    <row r="145" spans="1:29" ht="78.75">
      <c r="A145" s="71" t="s">
        <v>378</v>
      </c>
      <c r="B145" s="77" t="s">
        <v>197</v>
      </c>
      <c r="C145" s="77" t="s">
        <v>99</v>
      </c>
      <c r="D145" s="78" t="s">
        <v>215</v>
      </c>
      <c r="E145" s="77" t="s">
        <v>164</v>
      </c>
      <c r="F145" s="73">
        <v>20168</v>
      </c>
      <c r="G145" s="73">
        <f>H145-F145</f>
        <v>3287</v>
      </c>
      <c r="H145" s="73">
        <v>23455</v>
      </c>
      <c r="I145" s="72"/>
      <c r="J145" s="72"/>
      <c r="K145" s="72"/>
      <c r="L145" s="72"/>
      <c r="M145" s="73">
        <f>H145+J145+K145+L145</f>
        <v>23455</v>
      </c>
      <c r="N145" s="74">
        <f>I145+L145</f>
        <v>0</v>
      </c>
      <c r="O145" s="72"/>
      <c r="P145" s="72"/>
      <c r="Q145" s="93"/>
      <c r="R145" s="93"/>
      <c r="S145" s="73">
        <f>M145+O145+P145+Q145+R145</f>
        <v>23455</v>
      </c>
      <c r="T145" s="73">
        <f>N145+R145</f>
        <v>0</v>
      </c>
      <c r="U145" s="93"/>
      <c r="V145" s="93"/>
      <c r="W145" s="93"/>
      <c r="X145" s="93"/>
      <c r="Y145" s="93"/>
      <c r="Z145" s="93"/>
      <c r="AA145" s="93"/>
      <c r="AB145" s="73">
        <f>S145+U145+V145+W145+X145+Y145+Z145+AA145</f>
        <v>23455</v>
      </c>
      <c r="AC145" s="73"/>
    </row>
    <row r="146" spans="1:29" ht="63">
      <c r="A146" s="71" t="s">
        <v>216</v>
      </c>
      <c r="B146" s="77" t="s">
        <v>197</v>
      </c>
      <c r="C146" s="77" t="s">
        <v>99</v>
      </c>
      <c r="D146" s="78" t="s">
        <v>217</v>
      </c>
      <c r="E146" s="77"/>
      <c r="F146" s="73"/>
      <c r="G146" s="73"/>
      <c r="H146" s="73"/>
      <c r="I146" s="72"/>
      <c r="J146" s="72"/>
      <c r="K146" s="72"/>
      <c r="L146" s="72"/>
      <c r="M146" s="73"/>
      <c r="N146" s="74"/>
      <c r="O146" s="72"/>
      <c r="P146" s="72"/>
      <c r="Q146" s="93"/>
      <c r="R146" s="93"/>
      <c r="S146" s="73"/>
      <c r="T146" s="73"/>
      <c r="U146" s="93">
        <f aca="true" t="shared" si="64" ref="U146:AB146">U147</f>
        <v>0</v>
      </c>
      <c r="V146" s="93">
        <f t="shared" si="64"/>
        <v>0</v>
      </c>
      <c r="W146" s="93">
        <f t="shared" si="64"/>
        <v>0</v>
      </c>
      <c r="X146" s="93">
        <f t="shared" si="64"/>
        <v>0</v>
      </c>
      <c r="Y146" s="73">
        <f t="shared" si="64"/>
        <v>54232</v>
      </c>
      <c r="Z146" s="93">
        <f t="shared" si="64"/>
        <v>0</v>
      </c>
      <c r="AA146" s="93">
        <f t="shared" si="64"/>
        <v>0</v>
      </c>
      <c r="AB146" s="73">
        <f t="shared" si="64"/>
        <v>54232</v>
      </c>
      <c r="AC146" s="73"/>
    </row>
    <row r="147" spans="1:29" ht="78.75">
      <c r="A147" s="71" t="s">
        <v>378</v>
      </c>
      <c r="B147" s="77" t="s">
        <v>197</v>
      </c>
      <c r="C147" s="77" t="s">
        <v>99</v>
      </c>
      <c r="D147" s="78" t="s">
        <v>217</v>
      </c>
      <c r="E147" s="77" t="s">
        <v>164</v>
      </c>
      <c r="F147" s="73"/>
      <c r="G147" s="73"/>
      <c r="H147" s="73"/>
      <c r="I147" s="72"/>
      <c r="J147" s="72"/>
      <c r="K147" s="72"/>
      <c r="L147" s="72"/>
      <c r="M147" s="73"/>
      <c r="N147" s="74"/>
      <c r="O147" s="72"/>
      <c r="P147" s="72"/>
      <c r="Q147" s="93"/>
      <c r="R147" s="93"/>
      <c r="S147" s="73"/>
      <c r="T147" s="73"/>
      <c r="U147" s="93"/>
      <c r="V147" s="93"/>
      <c r="W147" s="93"/>
      <c r="X147" s="93"/>
      <c r="Y147" s="73">
        <v>54232</v>
      </c>
      <c r="Z147" s="93"/>
      <c r="AA147" s="93"/>
      <c r="AB147" s="73">
        <f>S147+U147+V147+W147+X147+Y147+Z147+AA147</f>
        <v>54232</v>
      </c>
      <c r="AC147" s="73"/>
    </row>
    <row r="148" spans="1:29" ht="31.5">
      <c r="A148" s="71" t="s">
        <v>136</v>
      </c>
      <c r="B148" s="77" t="s">
        <v>197</v>
      </c>
      <c r="C148" s="77" t="s">
        <v>99</v>
      </c>
      <c r="D148" s="78" t="s">
        <v>137</v>
      </c>
      <c r="E148" s="77"/>
      <c r="F148" s="79" t="e">
        <f>F149+#REF!</f>
        <v>#REF!</v>
      </c>
      <c r="G148" s="79" t="e">
        <f>G149+#REF!</f>
        <v>#REF!</v>
      </c>
      <c r="H148" s="79" t="e">
        <f>H149+#REF!</f>
        <v>#REF!</v>
      </c>
      <c r="I148" s="79" t="e">
        <f>I149+#REF!</f>
        <v>#REF!</v>
      </c>
      <c r="J148" s="79" t="e">
        <f>J149+#REF!</f>
        <v>#REF!</v>
      </c>
      <c r="K148" s="79" t="e">
        <f>K149+#REF!</f>
        <v>#REF!</v>
      </c>
      <c r="L148" s="79" t="e">
        <f>L149+#REF!</f>
        <v>#REF!</v>
      </c>
      <c r="M148" s="79" t="e">
        <f>M149+#REF!</f>
        <v>#REF!</v>
      </c>
      <c r="N148" s="79" t="e">
        <f>N149+#REF!</f>
        <v>#REF!</v>
      </c>
      <c r="O148" s="79" t="e">
        <f>O149+#REF!</f>
        <v>#REF!</v>
      </c>
      <c r="P148" s="79"/>
      <c r="Q148" s="79" t="e">
        <f>Q149+#REF!</f>
        <v>#REF!</v>
      </c>
      <c r="R148" s="79" t="e">
        <f>R149+#REF!</f>
        <v>#REF!</v>
      </c>
      <c r="S148" s="79" t="e">
        <f>S149+#REF!</f>
        <v>#REF!</v>
      </c>
      <c r="T148" s="79" t="e">
        <f>T149+#REF!</f>
        <v>#REF!</v>
      </c>
      <c r="U148" s="79" t="e">
        <f>U149+#REF!</f>
        <v>#REF!</v>
      </c>
      <c r="V148" s="79" t="e">
        <f>V149+#REF!</f>
        <v>#REF!</v>
      </c>
      <c r="W148" s="79" t="e">
        <f>W149+#REF!</f>
        <v>#REF!</v>
      </c>
      <c r="X148" s="79" t="e">
        <f>X149+#REF!</f>
        <v>#REF!</v>
      </c>
      <c r="Y148" s="79" t="e">
        <f>Y149+#REF!</f>
        <v>#REF!</v>
      </c>
      <c r="Z148" s="79" t="e">
        <f>Z149+#REF!</f>
        <v>#REF!</v>
      </c>
      <c r="AA148" s="79" t="e">
        <f>AA149+#REF!</f>
        <v>#REF!</v>
      </c>
      <c r="AB148" s="79">
        <v>50754</v>
      </c>
      <c r="AC148" s="79"/>
    </row>
    <row r="149" spans="1:29" ht="63">
      <c r="A149" s="71" t="s">
        <v>115</v>
      </c>
      <c r="B149" s="77" t="s">
        <v>197</v>
      </c>
      <c r="C149" s="77" t="s">
        <v>99</v>
      </c>
      <c r="D149" s="78" t="s">
        <v>137</v>
      </c>
      <c r="E149" s="77" t="s">
        <v>116</v>
      </c>
      <c r="F149" s="79"/>
      <c r="G149" s="73">
        <f>H149-F149</f>
        <v>50754</v>
      </c>
      <c r="H149" s="79">
        <v>50754</v>
      </c>
      <c r="I149" s="79"/>
      <c r="J149" s="72"/>
      <c r="K149" s="72"/>
      <c r="L149" s="72"/>
      <c r="M149" s="73">
        <f>H149+J149+K149+L149</f>
        <v>50754</v>
      </c>
      <c r="N149" s="74">
        <f>I149+L149</f>
        <v>0</v>
      </c>
      <c r="O149" s="72"/>
      <c r="P149" s="72"/>
      <c r="Q149" s="71"/>
      <c r="R149" s="71"/>
      <c r="S149" s="73">
        <f>M149+O149+P149+Q149+R149</f>
        <v>50754</v>
      </c>
      <c r="T149" s="73">
        <f>N149+R149</f>
        <v>0</v>
      </c>
      <c r="U149" s="71"/>
      <c r="V149" s="71"/>
      <c r="W149" s="71"/>
      <c r="X149" s="71"/>
      <c r="Y149" s="71"/>
      <c r="Z149" s="71"/>
      <c r="AA149" s="71"/>
      <c r="AB149" s="73">
        <f>S149+U149+V149+W149+X149+Y149+Z149+AA149</f>
        <v>50754</v>
      </c>
      <c r="AC149" s="73"/>
    </row>
    <row r="150" spans="1:29" ht="15.75">
      <c r="A150" s="71"/>
      <c r="B150" s="77"/>
      <c r="C150" s="77"/>
      <c r="D150" s="74"/>
      <c r="E150" s="77"/>
      <c r="F150" s="73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3"/>
      <c r="T150" s="73"/>
      <c r="U150" s="71"/>
      <c r="V150" s="71"/>
      <c r="W150" s="71"/>
      <c r="X150" s="71"/>
      <c r="Y150" s="71"/>
      <c r="Z150" s="71"/>
      <c r="AA150" s="71"/>
      <c r="AB150" s="71"/>
      <c r="AC150" s="74"/>
    </row>
    <row r="151" spans="1:29" ht="15.75">
      <c r="A151" s="93" t="s">
        <v>218</v>
      </c>
      <c r="B151" s="68" t="s">
        <v>197</v>
      </c>
      <c r="C151" s="68" t="s">
        <v>100</v>
      </c>
      <c r="D151" s="75"/>
      <c r="E151" s="68"/>
      <c r="F151" s="76" t="e">
        <f>F152+F154+#REF!</f>
        <v>#REF!</v>
      </c>
      <c r="G151" s="76" t="e">
        <f>G152+G154+#REF!</f>
        <v>#REF!</v>
      </c>
      <c r="H151" s="76" t="e">
        <f>H152+H154+#REF!</f>
        <v>#REF!</v>
      </c>
      <c r="I151" s="76" t="e">
        <f>I152+I154+#REF!</f>
        <v>#REF!</v>
      </c>
      <c r="J151" s="76" t="e">
        <f>J152+J154+#REF!</f>
        <v>#REF!</v>
      </c>
      <c r="K151" s="76" t="e">
        <f>K152+K154+#REF!</f>
        <v>#REF!</v>
      </c>
      <c r="L151" s="76" t="e">
        <f>L152+L154+#REF!</f>
        <v>#REF!</v>
      </c>
      <c r="M151" s="76" t="e">
        <f>M152+M154+#REF!</f>
        <v>#REF!</v>
      </c>
      <c r="N151" s="76" t="e">
        <f>N152+N154+#REF!</f>
        <v>#REF!</v>
      </c>
      <c r="O151" s="76" t="e">
        <f>O152+O154+#REF!</f>
        <v>#REF!</v>
      </c>
      <c r="P151" s="76" t="e">
        <f>P152+P154+#REF!</f>
        <v>#REF!</v>
      </c>
      <c r="Q151" s="76" t="e">
        <f>Q152+Q154+#REF!</f>
        <v>#REF!</v>
      </c>
      <c r="R151" s="76" t="e">
        <f>R152+R154+#REF!</f>
        <v>#REF!</v>
      </c>
      <c r="S151" s="76" t="e">
        <f>S152+S154+#REF!</f>
        <v>#REF!</v>
      </c>
      <c r="T151" s="76" t="e">
        <f>T152+T154+#REF!</f>
        <v>#REF!</v>
      </c>
      <c r="U151" s="76" t="e">
        <f>U152+U154+#REF!</f>
        <v>#REF!</v>
      </c>
      <c r="V151" s="76" t="e">
        <f>V152+V154+#REF!</f>
        <v>#REF!</v>
      </c>
      <c r="W151" s="76" t="e">
        <f>W152+W154+#REF!</f>
        <v>#REF!</v>
      </c>
      <c r="X151" s="76" t="e">
        <f>X152+X154+#REF!</f>
        <v>#REF!</v>
      </c>
      <c r="Y151" s="76" t="e">
        <f>Y152+Y154+#REF!</f>
        <v>#REF!</v>
      </c>
      <c r="Z151" s="76" t="e">
        <f>Z152+Z154+#REF!</f>
        <v>#REF!</v>
      </c>
      <c r="AA151" s="76" t="e">
        <f>AA152+AA154+#REF!</f>
        <v>#REF!</v>
      </c>
      <c r="AB151" s="76">
        <v>266974</v>
      </c>
      <c r="AC151" s="76">
        <v>4825</v>
      </c>
    </row>
    <row r="152" spans="1:29" ht="47.25">
      <c r="A152" s="71" t="s">
        <v>151</v>
      </c>
      <c r="B152" s="77" t="s">
        <v>197</v>
      </c>
      <c r="C152" s="77" t="s">
        <v>100</v>
      </c>
      <c r="D152" s="78" t="s">
        <v>152</v>
      </c>
      <c r="E152" s="77"/>
      <c r="F152" s="79">
        <f aca="true" t="shared" si="65" ref="F152:AB152">F153</f>
        <v>23178</v>
      </c>
      <c r="G152" s="79">
        <f t="shared" si="65"/>
        <v>53604</v>
      </c>
      <c r="H152" s="79">
        <f t="shared" si="65"/>
        <v>76782</v>
      </c>
      <c r="I152" s="79">
        <f t="shared" si="65"/>
        <v>0</v>
      </c>
      <c r="J152" s="79">
        <f t="shared" si="65"/>
        <v>0</v>
      </c>
      <c r="K152" s="79">
        <f t="shared" si="65"/>
        <v>0</v>
      </c>
      <c r="L152" s="79">
        <f t="shared" si="65"/>
        <v>0</v>
      </c>
      <c r="M152" s="79">
        <f t="shared" si="65"/>
        <v>76782</v>
      </c>
      <c r="N152" s="79">
        <f t="shared" si="65"/>
        <v>0</v>
      </c>
      <c r="O152" s="79">
        <f t="shared" si="65"/>
        <v>0</v>
      </c>
      <c r="P152" s="79"/>
      <c r="Q152" s="79">
        <f t="shared" si="65"/>
        <v>0</v>
      </c>
      <c r="R152" s="79">
        <f t="shared" si="65"/>
        <v>0</v>
      </c>
      <c r="S152" s="79">
        <f t="shared" si="65"/>
        <v>76782</v>
      </c>
      <c r="T152" s="79">
        <f t="shared" si="65"/>
        <v>0</v>
      </c>
      <c r="U152" s="79">
        <f t="shared" si="65"/>
        <v>0</v>
      </c>
      <c r="V152" s="79">
        <f t="shared" si="65"/>
        <v>0</v>
      </c>
      <c r="W152" s="79">
        <f t="shared" si="65"/>
        <v>0</v>
      </c>
      <c r="X152" s="79">
        <f t="shared" si="65"/>
        <v>0</v>
      </c>
      <c r="Y152" s="79">
        <f t="shared" si="65"/>
        <v>0</v>
      </c>
      <c r="Z152" s="79">
        <f t="shared" si="65"/>
        <v>0</v>
      </c>
      <c r="AA152" s="79">
        <f t="shared" si="65"/>
        <v>0</v>
      </c>
      <c r="AB152" s="79">
        <f t="shared" si="65"/>
        <v>76782</v>
      </c>
      <c r="AC152" s="79"/>
    </row>
    <row r="153" spans="1:29" ht="78.75">
      <c r="A153" s="71" t="s">
        <v>373</v>
      </c>
      <c r="B153" s="77" t="s">
        <v>197</v>
      </c>
      <c r="C153" s="77" t="s">
        <v>100</v>
      </c>
      <c r="D153" s="78" t="s">
        <v>152</v>
      </c>
      <c r="E153" s="77" t="s">
        <v>153</v>
      </c>
      <c r="F153" s="73">
        <v>23178</v>
      </c>
      <c r="G153" s="73">
        <f>H153-F153</f>
        <v>53604</v>
      </c>
      <c r="H153" s="73">
        <v>76782</v>
      </c>
      <c r="I153" s="82"/>
      <c r="J153" s="82"/>
      <c r="K153" s="82"/>
      <c r="L153" s="82"/>
      <c r="M153" s="73">
        <f>H153+J153+K153+L153</f>
        <v>76782</v>
      </c>
      <c r="N153" s="74">
        <f>I153+L153</f>
        <v>0</v>
      </c>
      <c r="O153" s="82"/>
      <c r="P153" s="82"/>
      <c r="Q153" s="82"/>
      <c r="R153" s="82"/>
      <c r="S153" s="73">
        <f>M153+O153+P153+Q153+R153</f>
        <v>76782</v>
      </c>
      <c r="T153" s="73">
        <f>N153+R153</f>
        <v>0</v>
      </c>
      <c r="U153" s="82"/>
      <c r="V153" s="82"/>
      <c r="W153" s="82"/>
      <c r="X153" s="82"/>
      <c r="Y153" s="82"/>
      <c r="Z153" s="82"/>
      <c r="AA153" s="82"/>
      <c r="AB153" s="73">
        <f>S153+U153+V153+W153+X153+Y153+Z153+AA153</f>
        <v>76782</v>
      </c>
      <c r="AC153" s="73"/>
    </row>
    <row r="154" spans="1:29" ht="15.75">
      <c r="A154" s="71" t="s">
        <v>219</v>
      </c>
      <c r="B154" s="77" t="s">
        <v>197</v>
      </c>
      <c r="C154" s="77" t="s">
        <v>100</v>
      </c>
      <c r="D154" s="78" t="s">
        <v>220</v>
      </c>
      <c r="E154" s="77"/>
      <c r="F154" s="79" t="e">
        <f>F155+F156+#REF!</f>
        <v>#REF!</v>
      </c>
      <c r="G154" s="79" t="e">
        <f>G155+G156+#REF!</f>
        <v>#REF!</v>
      </c>
      <c r="H154" s="79" t="e">
        <f>H155+H156+#REF!</f>
        <v>#REF!</v>
      </c>
      <c r="I154" s="79" t="e">
        <f>I155+I156+#REF!</f>
        <v>#REF!</v>
      </c>
      <c r="J154" s="79" t="e">
        <f>J155+J156+#REF!</f>
        <v>#REF!</v>
      </c>
      <c r="K154" s="79" t="e">
        <f>K155+K156+#REF!</f>
        <v>#REF!</v>
      </c>
      <c r="L154" s="79" t="e">
        <f>L155+L156+#REF!</f>
        <v>#REF!</v>
      </c>
      <c r="M154" s="79" t="e">
        <f>M155+M156+#REF!</f>
        <v>#REF!</v>
      </c>
      <c r="N154" s="79" t="e">
        <f>N155+N156+#REF!</f>
        <v>#REF!</v>
      </c>
      <c r="O154" s="79" t="e">
        <f>O155+O156+#REF!</f>
        <v>#REF!</v>
      </c>
      <c r="P154" s="79"/>
      <c r="Q154" s="79" t="e">
        <f>Q155+Q156+#REF!</f>
        <v>#REF!</v>
      </c>
      <c r="R154" s="79" t="e">
        <f>R155+R156+#REF!</f>
        <v>#REF!</v>
      </c>
      <c r="S154" s="79" t="e">
        <f>S155+S156+#REF!</f>
        <v>#REF!</v>
      </c>
      <c r="T154" s="79" t="e">
        <f>T155+T156+#REF!</f>
        <v>#REF!</v>
      </c>
      <c r="U154" s="79" t="e">
        <f>U155+U156+#REF!</f>
        <v>#REF!</v>
      </c>
      <c r="V154" s="79" t="e">
        <f>V155+V156+#REF!</f>
        <v>#REF!</v>
      </c>
      <c r="W154" s="79" t="e">
        <f>W155+W156+#REF!</f>
        <v>#REF!</v>
      </c>
      <c r="X154" s="79" t="e">
        <f>X155+X156+#REF!</f>
        <v>#REF!</v>
      </c>
      <c r="Y154" s="79" t="e">
        <f>Y155+Y156+#REF!</f>
        <v>#REF!</v>
      </c>
      <c r="Z154" s="79" t="e">
        <f>Z155+Z156+#REF!</f>
        <v>#REF!</v>
      </c>
      <c r="AA154" s="79" t="e">
        <f>AA155+AA156+#REF!</f>
        <v>#REF!</v>
      </c>
      <c r="AB154" s="79">
        <v>190192</v>
      </c>
      <c r="AC154" s="79">
        <v>4825</v>
      </c>
    </row>
    <row r="155" spans="1:29" ht="63">
      <c r="A155" s="113" t="s">
        <v>115</v>
      </c>
      <c r="B155" s="77" t="s">
        <v>197</v>
      </c>
      <c r="C155" s="77" t="s">
        <v>100</v>
      </c>
      <c r="D155" s="78" t="s">
        <v>220</v>
      </c>
      <c r="E155" s="77" t="s">
        <v>116</v>
      </c>
      <c r="F155" s="73">
        <v>85279</v>
      </c>
      <c r="G155" s="73">
        <f>H155-F155</f>
        <v>50917</v>
      </c>
      <c r="H155" s="73">
        <v>136196</v>
      </c>
      <c r="I155" s="73">
        <v>18396</v>
      </c>
      <c r="J155" s="82"/>
      <c r="K155" s="82"/>
      <c r="L155" s="73">
        <v>-8584</v>
      </c>
      <c r="M155" s="73">
        <f>H155+J155+K155+L155</f>
        <v>127612</v>
      </c>
      <c r="N155" s="73">
        <f>I155+L155</f>
        <v>9812</v>
      </c>
      <c r="O155" s="82"/>
      <c r="P155" s="82"/>
      <c r="Q155" s="82"/>
      <c r="R155" s="82"/>
      <c r="S155" s="73">
        <f>M155+O155+P155+Q155+R155</f>
        <v>127612</v>
      </c>
      <c r="T155" s="73">
        <f>N155+R155</f>
        <v>9812</v>
      </c>
      <c r="U155" s="82"/>
      <c r="V155" s="82"/>
      <c r="W155" s="82"/>
      <c r="X155" s="82"/>
      <c r="Y155" s="82"/>
      <c r="Z155" s="82"/>
      <c r="AA155" s="73">
        <v>-4987</v>
      </c>
      <c r="AB155" s="73">
        <f>S155+U155+V155+W155+X155+Y155+Z155+AA155</f>
        <v>122625</v>
      </c>
      <c r="AC155" s="73">
        <f>T155+Z155+AA155</f>
        <v>4825</v>
      </c>
    </row>
    <row r="156" spans="1:29" ht="31.5">
      <c r="A156" s="113" t="s">
        <v>221</v>
      </c>
      <c r="B156" s="77" t="s">
        <v>197</v>
      </c>
      <c r="C156" s="77" t="s">
        <v>100</v>
      </c>
      <c r="D156" s="78" t="s">
        <v>222</v>
      </c>
      <c r="E156" s="77"/>
      <c r="F156" s="79">
        <f>F157</f>
        <v>63821</v>
      </c>
      <c r="G156" s="79">
        <f>G157</f>
        <v>3746</v>
      </c>
      <c r="H156" s="79">
        <f>H157</f>
        <v>67567</v>
      </c>
      <c r="I156" s="79">
        <f aca="true" t="shared" si="66" ref="I156:AB156">I157</f>
        <v>0</v>
      </c>
      <c r="J156" s="79">
        <f t="shared" si="66"/>
        <v>0</v>
      </c>
      <c r="K156" s="79">
        <f t="shared" si="66"/>
        <v>0</v>
      </c>
      <c r="L156" s="79">
        <f t="shared" si="66"/>
        <v>0</v>
      </c>
      <c r="M156" s="79">
        <f t="shared" si="66"/>
        <v>67567</v>
      </c>
      <c r="N156" s="79">
        <f t="shared" si="66"/>
        <v>0</v>
      </c>
      <c r="O156" s="79">
        <f t="shared" si="66"/>
        <v>0</v>
      </c>
      <c r="P156" s="79"/>
      <c r="Q156" s="79">
        <f t="shared" si="66"/>
        <v>0</v>
      </c>
      <c r="R156" s="79">
        <f t="shared" si="66"/>
        <v>0</v>
      </c>
      <c r="S156" s="79">
        <f t="shared" si="66"/>
        <v>67567</v>
      </c>
      <c r="T156" s="79">
        <f t="shared" si="66"/>
        <v>0</v>
      </c>
      <c r="U156" s="79">
        <f t="shared" si="66"/>
        <v>0</v>
      </c>
      <c r="V156" s="79">
        <f t="shared" si="66"/>
        <v>0</v>
      </c>
      <c r="W156" s="79">
        <f t="shared" si="66"/>
        <v>0</v>
      </c>
      <c r="X156" s="79">
        <f t="shared" si="66"/>
        <v>0</v>
      </c>
      <c r="Y156" s="79">
        <f t="shared" si="66"/>
        <v>0</v>
      </c>
      <c r="Z156" s="79">
        <f t="shared" si="66"/>
        <v>0</v>
      </c>
      <c r="AA156" s="79">
        <f t="shared" si="66"/>
        <v>0</v>
      </c>
      <c r="AB156" s="79">
        <f t="shared" si="66"/>
        <v>67567</v>
      </c>
      <c r="AC156" s="79"/>
    </row>
    <row r="157" spans="1:29" ht="78.75">
      <c r="A157" s="113" t="s">
        <v>378</v>
      </c>
      <c r="B157" s="77" t="s">
        <v>197</v>
      </c>
      <c r="C157" s="77" t="s">
        <v>100</v>
      </c>
      <c r="D157" s="78" t="s">
        <v>222</v>
      </c>
      <c r="E157" s="77" t="s">
        <v>164</v>
      </c>
      <c r="F157" s="73">
        <v>63821</v>
      </c>
      <c r="G157" s="73">
        <f>H157-F157</f>
        <v>3746</v>
      </c>
      <c r="H157" s="73">
        <v>67567</v>
      </c>
      <c r="I157" s="82"/>
      <c r="J157" s="82"/>
      <c r="K157" s="82"/>
      <c r="L157" s="82"/>
      <c r="M157" s="73">
        <f>H157+J157+K157+L157</f>
        <v>67567</v>
      </c>
      <c r="N157" s="74">
        <f>I157+L157</f>
        <v>0</v>
      </c>
      <c r="O157" s="82"/>
      <c r="P157" s="82"/>
      <c r="Q157" s="82"/>
      <c r="R157" s="82"/>
      <c r="S157" s="73">
        <f>M157+O157+P157+Q157+R157</f>
        <v>67567</v>
      </c>
      <c r="T157" s="73">
        <f>N157+R157</f>
        <v>0</v>
      </c>
      <c r="U157" s="82"/>
      <c r="V157" s="82"/>
      <c r="W157" s="82"/>
      <c r="X157" s="82"/>
      <c r="Y157" s="82"/>
      <c r="Z157" s="82"/>
      <c r="AA157" s="82"/>
      <c r="AB157" s="73">
        <f>S157+U157+V157+W157+X157+Y157+Z157+AA157</f>
        <v>67567</v>
      </c>
      <c r="AC157" s="73"/>
    </row>
    <row r="158" spans="1:29" ht="15.75">
      <c r="A158" s="71"/>
      <c r="B158" s="77"/>
      <c r="C158" s="77"/>
      <c r="D158" s="74"/>
      <c r="E158" s="77"/>
      <c r="F158" s="70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3"/>
      <c r="T158" s="73"/>
      <c r="U158" s="71"/>
      <c r="V158" s="71"/>
      <c r="W158" s="71"/>
      <c r="X158" s="71"/>
      <c r="Y158" s="71"/>
      <c r="Z158" s="71"/>
      <c r="AA158" s="71"/>
      <c r="AB158" s="71"/>
      <c r="AC158" s="74"/>
    </row>
    <row r="159" spans="1:29" ht="15.75">
      <c r="A159" s="114" t="s">
        <v>225</v>
      </c>
      <c r="B159" s="68" t="s">
        <v>197</v>
      </c>
      <c r="C159" s="68" t="s">
        <v>106</v>
      </c>
      <c r="D159" s="75"/>
      <c r="E159" s="68"/>
      <c r="F159" s="76" t="e">
        <f aca="true" t="shared" si="67" ref="F159:AA159">F160+F166</f>
        <v>#REF!</v>
      </c>
      <c r="G159" s="76" t="e">
        <f t="shared" si="67"/>
        <v>#REF!</v>
      </c>
      <c r="H159" s="76" t="e">
        <f t="shared" si="67"/>
        <v>#REF!</v>
      </c>
      <c r="I159" s="76" t="e">
        <f t="shared" si="67"/>
        <v>#REF!</v>
      </c>
      <c r="J159" s="76" t="e">
        <f t="shared" si="67"/>
        <v>#REF!</v>
      </c>
      <c r="K159" s="76" t="e">
        <f t="shared" si="67"/>
        <v>#REF!</v>
      </c>
      <c r="L159" s="76" t="e">
        <f t="shared" si="67"/>
        <v>#REF!</v>
      </c>
      <c r="M159" s="76" t="e">
        <f t="shared" si="67"/>
        <v>#REF!</v>
      </c>
      <c r="N159" s="76" t="e">
        <f t="shared" si="67"/>
        <v>#REF!</v>
      </c>
      <c r="O159" s="76" t="e">
        <f t="shared" si="67"/>
        <v>#REF!</v>
      </c>
      <c r="P159" s="76">
        <f t="shared" si="67"/>
        <v>0</v>
      </c>
      <c r="Q159" s="76" t="e">
        <f t="shared" si="67"/>
        <v>#REF!</v>
      </c>
      <c r="R159" s="76" t="e">
        <f t="shared" si="67"/>
        <v>#REF!</v>
      </c>
      <c r="S159" s="76" t="e">
        <f t="shared" si="67"/>
        <v>#REF!</v>
      </c>
      <c r="T159" s="76" t="e">
        <f t="shared" si="67"/>
        <v>#REF!</v>
      </c>
      <c r="U159" s="76" t="e">
        <f t="shared" si="67"/>
        <v>#REF!</v>
      </c>
      <c r="V159" s="76" t="e">
        <f t="shared" si="67"/>
        <v>#REF!</v>
      </c>
      <c r="W159" s="76" t="e">
        <f t="shared" si="67"/>
        <v>#REF!</v>
      </c>
      <c r="X159" s="76" t="e">
        <f t="shared" si="67"/>
        <v>#REF!</v>
      </c>
      <c r="Y159" s="76" t="e">
        <f t="shared" si="67"/>
        <v>#REF!</v>
      </c>
      <c r="Z159" s="76" t="e">
        <f t="shared" si="67"/>
        <v>#REF!</v>
      </c>
      <c r="AA159" s="76" t="e">
        <f t="shared" si="67"/>
        <v>#REF!</v>
      </c>
      <c r="AB159" s="76">
        <v>992984</v>
      </c>
      <c r="AC159" s="76"/>
    </row>
    <row r="160" spans="1:29" ht="15.75">
      <c r="A160" s="113" t="s">
        <v>225</v>
      </c>
      <c r="B160" s="77" t="s">
        <v>197</v>
      </c>
      <c r="C160" s="77" t="s">
        <v>106</v>
      </c>
      <c r="D160" s="95" t="s">
        <v>226</v>
      </c>
      <c r="E160" s="77"/>
      <c r="F160" s="79" t="e">
        <f>F161+#REF!+#REF!+#REF!+#REF!+F162</f>
        <v>#REF!</v>
      </c>
      <c r="G160" s="79" t="e">
        <f>G161+#REF!+#REF!+#REF!+#REF!+G162+G164</f>
        <v>#REF!</v>
      </c>
      <c r="H160" s="79" t="e">
        <f>H161+#REF!+#REF!+#REF!+#REF!+H162+H164</f>
        <v>#REF!</v>
      </c>
      <c r="I160" s="79" t="e">
        <f>I161+#REF!+#REF!+#REF!+#REF!+I162+I164</f>
        <v>#REF!</v>
      </c>
      <c r="J160" s="79" t="e">
        <f>J161+#REF!+#REF!+#REF!+#REF!+J162+J164</f>
        <v>#REF!</v>
      </c>
      <c r="K160" s="79" t="e">
        <f>K161+#REF!+#REF!+#REF!+#REF!+K162+K164</f>
        <v>#REF!</v>
      </c>
      <c r="L160" s="79" t="e">
        <f>L161+#REF!+#REF!+#REF!+#REF!+L162+L164</f>
        <v>#REF!</v>
      </c>
      <c r="M160" s="79" t="e">
        <f>M161+#REF!+#REF!+#REF!+#REF!+M162+M164</f>
        <v>#REF!</v>
      </c>
      <c r="N160" s="79" t="e">
        <f>N161+#REF!+#REF!+#REF!+#REF!+N162+N164</f>
        <v>#REF!</v>
      </c>
      <c r="O160" s="79" t="e">
        <f>O161+#REF!+#REF!+#REF!+#REF!+O162+O164</f>
        <v>#REF!</v>
      </c>
      <c r="P160" s="79"/>
      <c r="Q160" s="79" t="e">
        <f>Q161+#REF!+#REF!+#REF!+#REF!+Q162+Q164</f>
        <v>#REF!</v>
      </c>
      <c r="R160" s="79" t="e">
        <f>R161+#REF!+#REF!+#REF!+#REF!+R162+R164</f>
        <v>#REF!</v>
      </c>
      <c r="S160" s="79" t="e">
        <f>S161+#REF!+#REF!+#REF!+#REF!+S162+S164</f>
        <v>#REF!</v>
      </c>
      <c r="T160" s="79" t="e">
        <f>T161+#REF!+#REF!+#REF!+#REF!+T162+T164</f>
        <v>#REF!</v>
      </c>
      <c r="U160" s="79" t="e">
        <f>U161+#REF!+#REF!+#REF!+#REF!+U162+U164</f>
        <v>#REF!</v>
      </c>
      <c r="V160" s="79" t="e">
        <f>V161+#REF!+#REF!+#REF!+#REF!+V162+V164</f>
        <v>#REF!</v>
      </c>
      <c r="W160" s="79" t="e">
        <f>W161+#REF!+#REF!+#REF!+#REF!+W162+W164</f>
        <v>#REF!</v>
      </c>
      <c r="X160" s="79" t="e">
        <f>X161+#REF!+#REF!+#REF!+#REF!+X162+X164</f>
        <v>#REF!</v>
      </c>
      <c r="Y160" s="79" t="e">
        <f>Y161+#REF!+#REF!+#REF!+#REF!+Y162+Y164</f>
        <v>#REF!</v>
      </c>
      <c r="Z160" s="79" t="e">
        <f>Z161+#REF!+#REF!+#REF!+#REF!+Z162+Z164</f>
        <v>#REF!</v>
      </c>
      <c r="AA160" s="79" t="e">
        <f>AA161+#REF!+#REF!+#REF!+#REF!+AA162+AA164</f>
        <v>#REF!</v>
      </c>
      <c r="AB160" s="79">
        <v>988591</v>
      </c>
      <c r="AC160" s="79"/>
    </row>
    <row r="161" spans="1:29" ht="63">
      <c r="A161" s="113" t="s">
        <v>115</v>
      </c>
      <c r="B161" s="77" t="s">
        <v>197</v>
      </c>
      <c r="C161" s="77" t="s">
        <v>106</v>
      </c>
      <c r="D161" s="95" t="s">
        <v>226</v>
      </c>
      <c r="E161" s="77" t="s">
        <v>116</v>
      </c>
      <c r="F161" s="73">
        <v>607117</v>
      </c>
      <c r="G161" s="73">
        <f>H161-F161</f>
        <v>386255</v>
      </c>
      <c r="H161" s="73">
        <v>993372</v>
      </c>
      <c r="I161" s="74"/>
      <c r="J161" s="73">
        <v>-30000</v>
      </c>
      <c r="K161" s="82"/>
      <c r="L161" s="82"/>
      <c r="M161" s="73">
        <f>H161+J161+K161+L161</f>
        <v>963372</v>
      </c>
      <c r="N161" s="74">
        <f>I161+L161</f>
        <v>0</v>
      </c>
      <c r="O161" s="74">
        <v>-283</v>
      </c>
      <c r="P161" s="74"/>
      <c r="Q161" s="82"/>
      <c r="R161" s="82"/>
      <c r="S161" s="73">
        <f>M161+O161+P161+Q161+R161</f>
        <v>963089</v>
      </c>
      <c r="T161" s="73">
        <f>N161+R161</f>
        <v>0</v>
      </c>
      <c r="U161" s="82"/>
      <c r="V161" s="82"/>
      <c r="W161" s="82"/>
      <c r="X161" s="82"/>
      <c r="Y161" s="73">
        <v>-24961</v>
      </c>
      <c r="Z161" s="82"/>
      <c r="AA161" s="82"/>
      <c r="AB161" s="73">
        <f>S161+U161+V161+W161+X161+Y161+Z161+AA161</f>
        <v>938128</v>
      </c>
      <c r="AC161" s="73"/>
    </row>
    <row r="162" spans="1:29" ht="31.5">
      <c r="A162" s="113" t="s">
        <v>227</v>
      </c>
      <c r="B162" s="77" t="s">
        <v>197</v>
      </c>
      <c r="C162" s="77" t="s">
        <v>106</v>
      </c>
      <c r="D162" s="95" t="s">
        <v>228</v>
      </c>
      <c r="E162" s="77"/>
      <c r="F162" s="79">
        <f>F163</f>
        <v>7750</v>
      </c>
      <c r="G162" s="79">
        <f>G163</f>
        <v>3421</v>
      </c>
      <c r="H162" s="79">
        <f>H163</f>
        <v>11171</v>
      </c>
      <c r="I162" s="79">
        <f aca="true" t="shared" si="68" ref="I162:AB162">I163</f>
        <v>0</v>
      </c>
      <c r="J162" s="79">
        <f t="shared" si="68"/>
        <v>0</v>
      </c>
      <c r="K162" s="79">
        <f t="shared" si="68"/>
        <v>0</v>
      </c>
      <c r="L162" s="79">
        <f t="shared" si="68"/>
        <v>0</v>
      </c>
      <c r="M162" s="79">
        <f t="shared" si="68"/>
        <v>11171</v>
      </c>
      <c r="N162" s="79">
        <f t="shared" si="68"/>
        <v>0</v>
      </c>
      <c r="O162" s="79">
        <f t="shared" si="68"/>
        <v>0</v>
      </c>
      <c r="P162" s="79"/>
      <c r="Q162" s="79">
        <f t="shared" si="68"/>
        <v>0</v>
      </c>
      <c r="R162" s="79">
        <f t="shared" si="68"/>
        <v>0</v>
      </c>
      <c r="S162" s="79">
        <f t="shared" si="68"/>
        <v>11171</v>
      </c>
      <c r="T162" s="79">
        <f t="shared" si="68"/>
        <v>0</v>
      </c>
      <c r="U162" s="79">
        <f t="shared" si="68"/>
        <v>0</v>
      </c>
      <c r="V162" s="79">
        <f t="shared" si="68"/>
        <v>0</v>
      </c>
      <c r="W162" s="79">
        <f t="shared" si="68"/>
        <v>0</v>
      </c>
      <c r="X162" s="79">
        <f t="shared" si="68"/>
        <v>0</v>
      </c>
      <c r="Y162" s="79">
        <f t="shared" si="68"/>
        <v>0</v>
      </c>
      <c r="Z162" s="79">
        <f t="shared" si="68"/>
        <v>0</v>
      </c>
      <c r="AA162" s="79">
        <f t="shared" si="68"/>
        <v>0</v>
      </c>
      <c r="AB162" s="79">
        <f t="shared" si="68"/>
        <v>11171</v>
      </c>
      <c r="AC162" s="79"/>
    </row>
    <row r="163" spans="1:29" ht="78.75">
      <c r="A163" s="113" t="s">
        <v>378</v>
      </c>
      <c r="B163" s="77" t="s">
        <v>197</v>
      </c>
      <c r="C163" s="77" t="s">
        <v>106</v>
      </c>
      <c r="D163" s="95" t="s">
        <v>228</v>
      </c>
      <c r="E163" s="77" t="s">
        <v>164</v>
      </c>
      <c r="F163" s="73">
        <v>7750</v>
      </c>
      <c r="G163" s="73">
        <f>H163-F163</f>
        <v>3421</v>
      </c>
      <c r="H163" s="73">
        <v>11171</v>
      </c>
      <c r="I163" s="93"/>
      <c r="J163" s="93"/>
      <c r="K163" s="93"/>
      <c r="L163" s="93"/>
      <c r="M163" s="73">
        <f>H163+J163+K163+L163</f>
        <v>11171</v>
      </c>
      <c r="N163" s="74">
        <f>I163+L163</f>
        <v>0</v>
      </c>
      <c r="O163" s="93"/>
      <c r="P163" s="93"/>
      <c r="Q163" s="93"/>
      <c r="R163" s="93"/>
      <c r="S163" s="73">
        <f>M163+O163+P163+Q163+R163</f>
        <v>11171</v>
      </c>
      <c r="T163" s="73">
        <f>N163+R163</f>
        <v>0</v>
      </c>
      <c r="U163" s="93"/>
      <c r="V163" s="93"/>
      <c r="W163" s="93"/>
      <c r="X163" s="93"/>
      <c r="Y163" s="93"/>
      <c r="Z163" s="93"/>
      <c r="AA163" s="93"/>
      <c r="AB163" s="73">
        <f>S163+U163+V163+W163+X163+Y163+Z163+AA163</f>
        <v>11171</v>
      </c>
      <c r="AC163" s="73"/>
    </row>
    <row r="164" spans="1:29" ht="31.5">
      <c r="A164" s="113" t="s">
        <v>229</v>
      </c>
      <c r="B164" s="77" t="s">
        <v>197</v>
      </c>
      <c r="C164" s="77" t="s">
        <v>106</v>
      </c>
      <c r="D164" s="95" t="s">
        <v>230</v>
      </c>
      <c r="E164" s="77"/>
      <c r="F164" s="79">
        <f>F165</f>
        <v>0</v>
      </c>
      <c r="G164" s="79">
        <f>G165</f>
        <v>39292</v>
      </c>
      <c r="H164" s="79">
        <f>H165</f>
        <v>39292</v>
      </c>
      <c r="I164" s="79">
        <f aca="true" t="shared" si="69" ref="I164:AB164">I165</f>
        <v>0</v>
      </c>
      <c r="J164" s="79">
        <f t="shared" si="69"/>
        <v>0</v>
      </c>
      <c r="K164" s="79">
        <f t="shared" si="69"/>
        <v>0</v>
      </c>
      <c r="L164" s="79">
        <f t="shared" si="69"/>
        <v>0</v>
      </c>
      <c r="M164" s="79">
        <f t="shared" si="69"/>
        <v>39292</v>
      </c>
      <c r="N164" s="79">
        <f t="shared" si="69"/>
        <v>0</v>
      </c>
      <c r="O164" s="79">
        <f t="shared" si="69"/>
        <v>0</v>
      </c>
      <c r="P164" s="79"/>
      <c r="Q164" s="79">
        <f t="shared" si="69"/>
        <v>0</v>
      </c>
      <c r="R164" s="79">
        <f t="shared" si="69"/>
        <v>0</v>
      </c>
      <c r="S164" s="79">
        <f t="shared" si="69"/>
        <v>39292</v>
      </c>
      <c r="T164" s="79">
        <f t="shared" si="69"/>
        <v>0</v>
      </c>
      <c r="U164" s="79">
        <f t="shared" si="69"/>
        <v>0</v>
      </c>
      <c r="V164" s="79">
        <f t="shared" si="69"/>
        <v>0</v>
      </c>
      <c r="W164" s="79">
        <f t="shared" si="69"/>
        <v>0</v>
      </c>
      <c r="X164" s="79">
        <f t="shared" si="69"/>
        <v>0</v>
      </c>
      <c r="Y164" s="79">
        <f t="shared" si="69"/>
        <v>0</v>
      </c>
      <c r="Z164" s="79">
        <f t="shared" si="69"/>
        <v>0</v>
      </c>
      <c r="AA164" s="79">
        <f t="shared" si="69"/>
        <v>0</v>
      </c>
      <c r="AB164" s="79">
        <f t="shared" si="69"/>
        <v>39292</v>
      </c>
      <c r="AC164" s="79"/>
    </row>
    <row r="165" spans="1:29" ht="78.75">
      <c r="A165" s="113" t="s">
        <v>378</v>
      </c>
      <c r="B165" s="77" t="s">
        <v>197</v>
      </c>
      <c r="C165" s="77" t="s">
        <v>106</v>
      </c>
      <c r="D165" s="95" t="s">
        <v>230</v>
      </c>
      <c r="E165" s="77" t="s">
        <v>164</v>
      </c>
      <c r="F165" s="73"/>
      <c r="G165" s="73">
        <f>H165-F165</f>
        <v>39292</v>
      </c>
      <c r="H165" s="73">
        <v>39292</v>
      </c>
      <c r="I165" s="93"/>
      <c r="J165" s="93"/>
      <c r="K165" s="93"/>
      <c r="L165" s="93"/>
      <c r="M165" s="73">
        <f>H165+J165+K165+L165</f>
        <v>39292</v>
      </c>
      <c r="N165" s="74">
        <f>I165+L165</f>
        <v>0</v>
      </c>
      <c r="O165" s="93"/>
      <c r="P165" s="93"/>
      <c r="Q165" s="93"/>
      <c r="R165" s="93"/>
      <c r="S165" s="73">
        <f>M165+O165+P165+Q165+R165</f>
        <v>39292</v>
      </c>
      <c r="T165" s="73">
        <f>N165+R165</f>
        <v>0</v>
      </c>
      <c r="U165" s="93"/>
      <c r="V165" s="93"/>
      <c r="W165" s="93"/>
      <c r="X165" s="93"/>
      <c r="Y165" s="93"/>
      <c r="Z165" s="93"/>
      <c r="AA165" s="93"/>
      <c r="AB165" s="73">
        <f>S165+U165+V165+W165+X165+Y165+Z165+AA165</f>
        <v>39292</v>
      </c>
      <c r="AC165" s="73"/>
    </row>
    <row r="166" spans="1:29" ht="31.5">
      <c r="A166" s="71" t="s">
        <v>136</v>
      </c>
      <c r="B166" s="77" t="s">
        <v>197</v>
      </c>
      <c r="C166" s="77" t="s">
        <v>106</v>
      </c>
      <c r="D166" s="78" t="s">
        <v>137</v>
      </c>
      <c r="E166" s="77"/>
      <c r="F166" s="73">
        <f>F167</f>
        <v>0</v>
      </c>
      <c r="G166" s="73">
        <f>G167</f>
        <v>4393</v>
      </c>
      <c r="H166" s="73">
        <f>H167</f>
        <v>4393</v>
      </c>
      <c r="I166" s="73">
        <f aca="true" t="shared" si="70" ref="I166:AB166">I167</f>
        <v>0</v>
      </c>
      <c r="J166" s="73">
        <f t="shared" si="70"/>
        <v>0</v>
      </c>
      <c r="K166" s="73">
        <f t="shared" si="70"/>
        <v>0</v>
      </c>
      <c r="L166" s="73">
        <f t="shared" si="70"/>
        <v>0</v>
      </c>
      <c r="M166" s="73">
        <f t="shared" si="70"/>
        <v>4393</v>
      </c>
      <c r="N166" s="73">
        <f t="shared" si="70"/>
        <v>0</v>
      </c>
      <c r="O166" s="73">
        <f t="shared" si="70"/>
        <v>0</v>
      </c>
      <c r="P166" s="73"/>
      <c r="Q166" s="73">
        <f t="shared" si="70"/>
        <v>0</v>
      </c>
      <c r="R166" s="73">
        <f t="shared" si="70"/>
        <v>0</v>
      </c>
      <c r="S166" s="73">
        <f t="shared" si="70"/>
        <v>4393</v>
      </c>
      <c r="T166" s="73">
        <f t="shared" si="70"/>
        <v>0</v>
      </c>
      <c r="U166" s="73">
        <f t="shared" si="70"/>
        <v>0</v>
      </c>
      <c r="V166" s="73">
        <f t="shared" si="70"/>
        <v>0</v>
      </c>
      <c r="W166" s="73">
        <f t="shared" si="70"/>
        <v>0</v>
      </c>
      <c r="X166" s="73">
        <f t="shared" si="70"/>
        <v>0</v>
      </c>
      <c r="Y166" s="73">
        <f t="shared" si="70"/>
        <v>0</v>
      </c>
      <c r="Z166" s="73">
        <f t="shared" si="70"/>
        <v>0</v>
      </c>
      <c r="AA166" s="73">
        <f t="shared" si="70"/>
        <v>0</v>
      </c>
      <c r="AB166" s="73">
        <f t="shared" si="70"/>
        <v>4393</v>
      </c>
      <c r="AC166" s="73"/>
    </row>
    <row r="167" spans="1:29" ht="63">
      <c r="A167" s="71" t="s">
        <v>115</v>
      </c>
      <c r="B167" s="77" t="s">
        <v>197</v>
      </c>
      <c r="C167" s="77" t="s">
        <v>106</v>
      </c>
      <c r="D167" s="78" t="s">
        <v>137</v>
      </c>
      <c r="E167" s="77" t="s">
        <v>116</v>
      </c>
      <c r="F167" s="73"/>
      <c r="G167" s="73">
        <f>H167-F167</f>
        <v>4393</v>
      </c>
      <c r="H167" s="73">
        <v>4393</v>
      </c>
      <c r="I167" s="93"/>
      <c r="J167" s="93"/>
      <c r="K167" s="93"/>
      <c r="L167" s="93"/>
      <c r="M167" s="73">
        <f>H167+J167+K167+L167</f>
        <v>4393</v>
      </c>
      <c r="N167" s="74">
        <f>I167+L167</f>
        <v>0</v>
      </c>
      <c r="O167" s="93"/>
      <c r="P167" s="93"/>
      <c r="Q167" s="93"/>
      <c r="R167" s="93"/>
      <c r="S167" s="73">
        <f>M167+O167+P167+Q167+R167</f>
        <v>4393</v>
      </c>
      <c r="T167" s="73">
        <f>N167+R167</f>
        <v>0</v>
      </c>
      <c r="U167" s="93"/>
      <c r="V167" s="93"/>
      <c r="W167" s="93"/>
      <c r="X167" s="93"/>
      <c r="Y167" s="93"/>
      <c r="Z167" s="93"/>
      <c r="AA167" s="93"/>
      <c r="AB167" s="73">
        <f>S167+U167+V167+W167+X167+Y167+Z167+AA167</f>
        <v>4393</v>
      </c>
      <c r="AC167" s="73"/>
    </row>
    <row r="168" spans="1:29" ht="15.75">
      <c r="A168" s="113"/>
      <c r="B168" s="77"/>
      <c r="C168" s="77"/>
      <c r="D168" s="95"/>
      <c r="E168" s="77"/>
      <c r="F168" s="96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72"/>
      <c r="T168" s="72"/>
      <c r="U168" s="93"/>
      <c r="V168" s="93"/>
      <c r="W168" s="93"/>
      <c r="X168" s="93"/>
      <c r="Y168" s="93"/>
      <c r="Z168" s="93"/>
      <c r="AA168" s="93"/>
      <c r="AB168" s="93"/>
      <c r="AC168" s="69"/>
    </row>
    <row r="169" spans="1:29" ht="31.5">
      <c r="A169" s="93" t="s">
        <v>231</v>
      </c>
      <c r="B169" s="68" t="s">
        <v>197</v>
      </c>
      <c r="C169" s="68" t="s">
        <v>197</v>
      </c>
      <c r="D169" s="75"/>
      <c r="E169" s="68"/>
      <c r="F169" s="76">
        <f aca="true" t="shared" si="71" ref="F169:U170">F170</f>
        <v>4068</v>
      </c>
      <c r="G169" s="76">
        <f t="shared" si="71"/>
        <v>11821</v>
      </c>
      <c r="H169" s="76">
        <f t="shared" si="71"/>
        <v>15889</v>
      </c>
      <c r="I169" s="76">
        <f t="shared" si="71"/>
        <v>0</v>
      </c>
      <c r="J169" s="76">
        <f t="shared" si="71"/>
        <v>0</v>
      </c>
      <c r="K169" s="76">
        <f t="shared" si="71"/>
        <v>0</v>
      </c>
      <c r="L169" s="76">
        <f t="shared" si="71"/>
        <v>0</v>
      </c>
      <c r="M169" s="76">
        <f t="shared" si="71"/>
        <v>15889</v>
      </c>
      <c r="N169" s="76">
        <f t="shared" si="71"/>
        <v>0</v>
      </c>
      <c r="O169" s="76">
        <f t="shared" si="71"/>
        <v>0</v>
      </c>
      <c r="P169" s="76"/>
      <c r="Q169" s="76">
        <f t="shared" si="71"/>
        <v>0</v>
      </c>
      <c r="R169" s="76">
        <f t="shared" si="71"/>
        <v>0</v>
      </c>
      <c r="S169" s="76">
        <f t="shared" si="71"/>
        <v>15889</v>
      </c>
      <c r="T169" s="76">
        <f t="shared" si="71"/>
        <v>0</v>
      </c>
      <c r="U169" s="76">
        <f t="shared" si="71"/>
        <v>0</v>
      </c>
      <c r="V169" s="76">
        <f aca="true" t="shared" si="72" ref="T169:AB170">V170</f>
        <v>0</v>
      </c>
      <c r="W169" s="76">
        <f t="shared" si="72"/>
        <v>0</v>
      </c>
      <c r="X169" s="76">
        <f t="shared" si="72"/>
        <v>0</v>
      </c>
      <c r="Y169" s="76">
        <f t="shared" si="72"/>
        <v>0</v>
      </c>
      <c r="Z169" s="76">
        <f t="shared" si="72"/>
        <v>0</v>
      </c>
      <c r="AA169" s="76">
        <f t="shared" si="72"/>
        <v>0</v>
      </c>
      <c r="AB169" s="76">
        <f t="shared" si="72"/>
        <v>15889</v>
      </c>
      <c r="AC169" s="76"/>
    </row>
    <row r="170" spans="1:29" ht="63">
      <c r="A170" s="71" t="s">
        <v>101</v>
      </c>
      <c r="B170" s="77" t="s">
        <v>197</v>
      </c>
      <c r="C170" s="77" t="s">
        <v>197</v>
      </c>
      <c r="D170" s="78" t="s">
        <v>232</v>
      </c>
      <c r="E170" s="77"/>
      <c r="F170" s="79">
        <f t="shared" si="71"/>
        <v>4068</v>
      </c>
      <c r="G170" s="79">
        <f t="shared" si="71"/>
        <v>11821</v>
      </c>
      <c r="H170" s="79">
        <f t="shared" si="71"/>
        <v>15889</v>
      </c>
      <c r="I170" s="79">
        <f t="shared" si="71"/>
        <v>0</v>
      </c>
      <c r="J170" s="79">
        <f t="shared" si="71"/>
        <v>0</v>
      </c>
      <c r="K170" s="79">
        <f t="shared" si="71"/>
        <v>0</v>
      </c>
      <c r="L170" s="79">
        <f t="shared" si="71"/>
        <v>0</v>
      </c>
      <c r="M170" s="79">
        <f t="shared" si="71"/>
        <v>15889</v>
      </c>
      <c r="N170" s="79">
        <f t="shared" si="71"/>
        <v>0</v>
      </c>
      <c r="O170" s="79">
        <f t="shared" si="71"/>
        <v>0</v>
      </c>
      <c r="P170" s="79"/>
      <c r="Q170" s="79">
        <f t="shared" si="71"/>
        <v>0</v>
      </c>
      <c r="R170" s="79">
        <f t="shared" si="71"/>
        <v>0</v>
      </c>
      <c r="S170" s="79">
        <f t="shared" si="71"/>
        <v>15889</v>
      </c>
      <c r="T170" s="79">
        <f t="shared" si="72"/>
        <v>0</v>
      </c>
      <c r="U170" s="79">
        <f t="shared" si="72"/>
        <v>0</v>
      </c>
      <c r="V170" s="79">
        <f t="shared" si="72"/>
        <v>0</v>
      </c>
      <c r="W170" s="79">
        <f t="shared" si="72"/>
        <v>0</v>
      </c>
      <c r="X170" s="79">
        <f t="shared" si="72"/>
        <v>0</v>
      </c>
      <c r="Y170" s="79">
        <f t="shared" si="72"/>
        <v>0</v>
      </c>
      <c r="Z170" s="79">
        <f t="shared" si="72"/>
        <v>0</v>
      </c>
      <c r="AA170" s="79">
        <f t="shared" si="72"/>
        <v>0</v>
      </c>
      <c r="AB170" s="79">
        <f t="shared" si="72"/>
        <v>15889</v>
      </c>
      <c r="AC170" s="79"/>
    </row>
    <row r="171" spans="1:29" ht="31.5">
      <c r="A171" s="71" t="s">
        <v>103</v>
      </c>
      <c r="B171" s="77" t="s">
        <v>197</v>
      </c>
      <c r="C171" s="77" t="s">
        <v>197</v>
      </c>
      <c r="D171" s="78" t="s">
        <v>102</v>
      </c>
      <c r="E171" s="77" t="s">
        <v>104</v>
      </c>
      <c r="F171" s="73">
        <v>4068</v>
      </c>
      <c r="G171" s="73">
        <f>H171-F171</f>
        <v>11821</v>
      </c>
      <c r="H171" s="73">
        <v>15889</v>
      </c>
      <c r="I171" s="93"/>
      <c r="J171" s="93"/>
      <c r="K171" s="93"/>
      <c r="L171" s="93"/>
      <c r="M171" s="73">
        <f>H171+J171+K171+L171</f>
        <v>15889</v>
      </c>
      <c r="N171" s="74">
        <f>I171+L171</f>
        <v>0</v>
      </c>
      <c r="O171" s="93"/>
      <c r="P171" s="93"/>
      <c r="Q171" s="93"/>
      <c r="R171" s="93"/>
      <c r="S171" s="73">
        <f>M171+O171+P171+Q171+R171</f>
        <v>15889</v>
      </c>
      <c r="T171" s="73">
        <f>N171+R171</f>
        <v>0</v>
      </c>
      <c r="U171" s="93"/>
      <c r="V171" s="74"/>
      <c r="W171" s="93"/>
      <c r="X171" s="93"/>
      <c r="Y171" s="93"/>
      <c r="Z171" s="93"/>
      <c r="AA171" s="93"/>
      <c r="AB171" s="73">
        <f>S171+U171+V171+W171+X171+Y171+Z171+AA171</f>
        <v>15889</v>
      </c>
      <c r="AC171" s="73"/>
    </row>
    <row r="172" spans="1:29" ht="15.75">
      <c r="A172" s="71"/>
      <c r="B172" s="77"/>
      <c r="C172" s="77"/>
      <c r="D172" s="74"/>
      <c r="E172" s="77"/>
      <c r="F172" s="70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3"/>
      <c r="T172" s="73"/>
      <c r="U172" s="71"/>
      <c r="V172" s="71"/>
      <c r="W172" s="71"/>
      <c r="X172" s="71"/>
      <c r="Y172" s="71"/>
      <c r="Z172" s="71"/>
      <c r="AA172" s="71"/>
      <c r="AB172" s="71"/>
      <c r="AC172" s="74"/>
    </row>
    <row r="173" spans="1:29" ht="15.75">
      <c r="A173" s="93" t="s">
        <v>233</v>
      </c>
      <c r="B173" s="68" t="s">
        <v>234</v>
      </c>
      <c r="C173" s="68"/>
      <c r="D173" s="69"/>
      <c r="E173" s="68"/>
      <c r="F173" s="88" t="e">
        <f>#REF!+F176</f>
        <v>#REF!</v>
      </c>
      <c r="G173" s="88" t="e">
        <f>#REF!+G176</f>
        <v>#REF!</v>
      </c>
      <c r="H173" s="88" t="e">
        <f>#REF!+H176</f>
        <v>#REF!</v>
      </c>
      <c r="I173" s="88" t="e">
        <f>#REF!+I176</f>
        <v>#REF!</v>
      </c>
      <c r="J173" s="88" t="e">
        <f>#REF!+J176</f>
        <v>#REF!</v>
      </c>
      <c r="K173" s="88" t="e">
        <f>#REF!+K176</f>
        <v>#REF!</v>
      </c>
      <c r="L173" s="88" t="e">
        <f>#REF!+L176</f>
        <v>#REF!</v>
      </c>
      <c r="M173" s="88" t="e">
        <f>#REF!+M176</f>
        <v>#REF!</v>
      </c>
      <c r="N173" s="88" t="e">
        <f>#REF!+N176</f>
        <v>#REF!</v>
      </c>
      <c r="O173" s="88" t="e">
        <f>#REF!+O176</f>
        <v>#REF!</v>
      </c>
      <c r="P173" s="88" t="e">
        <f>#REF!+P176</f>
        <v>#REF!</v>
      </c>
      <c r="Q173" s="88" t="e">
        <f>#REF!+Q176</f>
        <v>#REF!</v>
      </c>
      <c r="R173" s="88" t="e">
        <f>#REF!+R176</f>
        <v>#REF!</v>
      </c>
      <c r="S173" s="88" t="e">
        <f>#REF!+S176</f>
        <v>#REF!</v>
      </c>
      <c r="T173" s="88" t="e">
        <f>#REF!+T176</f>
        <v>#REF!</v>
      </c>
      <c r="U173" s="88" t="e">
        <f>#REF!+U176</f>
        <v>#REF!</v>
      </c>
      <c r="V173" s="88" t="e">
        <f>#REF!+V176</f>
        <v>#REF!</v>
      </c>
      <c r="W173" s="88" t="e">
        <f>#REF!+W176</f>
        <v>#REF!</v>
      </c>
      <c r="X173" s="88" t="e">
        <f>#REF!+X176</f>
        <v>#REF!</v>
      </c>
      <c r="Y173" s="88" t="e">
        <f>#REF!+Y176</f>
        <v>#REF!</v>
      </c>
      <c r="Z173" s="88" t="e">
        <f>#REF!+Z176</f>
        <v>#REF!</v>
      </c>
      <c r="AA173" s="88" t="e">
        <f>#REF!+AA176</f>
        <v>#REF!</v>
      </c>
      <c r="AB173" s="88">
        <v>20457</v>
      </c>
      <c r="AC173" s="88"/>
    </row>
    <row r="174" spans="1:29" ht="15.75">
      <c r="A174" s="93"/>
      <c r="B174" s="68"/>
      <c r="C174" s="68"/>
      <c r="D174" s="69"/>
      <c r="E174" s="6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</row>
    <row r="175" spans="1:29" ht="15.75">
      <c r="A175" s="93"/>
      <c r="B175" s="68"/>
      <c r="C175" s="68"/>
      <c r="D175" s="69"/>
      <c r="E175" s="6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</row>
    <row r="176" spans="1:29" ht="31.5">
      <c r="A176" s="93" t="s">
        <v>235</v>
      </c>
      <c r="B176" s="68" t="s">
        <v>150</v>
      </c>
      <c r="C176" s="68" t="s">
        <v>197</v>
      </c>
      <c r="D176" s="75"/>
      <c r="E176" s="68"/>
      <c r="F176" s="72">
        <f aca="true" t="shared" si="73" ref="F176:AB176">F177+F179</f>
        <v>14450</v>
      </c>
      <c r="G176" s="72">
        <f t="shared" si="73"/>
        <v>41507</v>
      </c>
      <c r="H176" s="72">
        <f t="shared" si="73"/>
        <v>55957</v>
      </c>
      <c r="I176" s="72">
        <f t="shared" si="73"/>
        <v>35500</v>
      </c>
      <c r="J176" s="72">
        <f t="shared" si="73"/>
        <v>0</v>
      </c>
      <c r="K176" s="72">
        <f t="shared" si="73"/>
        <v>0</v>
      </c>
      <c r="L176" s="72">
        <f t="shared" si="73"/>
        <v>0</v>
      </c>
      <c r="M176" s="72">
        <f t="shared" si="73"/>
        <v>55957</v>
      </c>
      <c r="N176" s="72">
        <f t="shared" si="73"/>
        <v>35500</v>
      </c>
      <c r="O176" s="72">
        <f t="shared" si="73"/>
        <v>0</v>
      </c>
      <c r="P176" s="72">
        <f t="shared" si="73"/>
        <v>0</v>
      </c>
      <c r="Q176" s="72">
        <f t="shared" si="73"/>
        <v>0</v>
      </c>
      <c r="R176" s="72">
        <f t="shared" si="73"/>
        <v>0</v>
      </c>
      <c r="S176" s="72">
        <f t="shared" si="73"/>
        <v>55957</v>
      </c>
      <c r="T176" s="72">
        <f t="shared" si="73"/>
        <v>35500</v>
      </c>
      <c r="U176" s="72">
        <f t="shared" si="73"/>
        <v>0</v>
      </c>
      <c r="V176" s="72">
        <f t="shared" si="73"/>
        <v>0</v>
      </c>
      <c r="W176" s="72">
        <f t="shared" si="73"/>
        <v>0</v>
      </c>
      <c r="X176" s="72">
        <f t="shared" si="73"/>
        <v>0</v>
      </c>
      <c r="Y176" s="72">
        <f t="shared" si="73"/>
        <v>0</v>
      </c>
      <c r="Z176" s="72">
        <f t="shared" si="73"/>
        <v>0</v>
      </c>
      <c r="AA176" s="72">
        <f t="shared" si="73"/>
        <v>-35500</v>
      </c>
      <c r="AB176" s="72">
        <f t="shared" si="73"/>
        <v>20457</v>
      </c>
      <c r="AC176" s="72"/>
    </row>
    <row r="177" spans="1:29" ht="31.5">
      <c r="A177" s="71" t="s">
        <v>236</v>
      </c>
      <c r="B177" s="77" t="s">
        <v>150</v>
      </c>
      <c r="C177" s="77" t="s">
        <v>197</v>
      </c>
      <c r="D177" s="78" t="s">
        <v>237</v>
      </c>
      <c r="E177" s="77"/>
      <c r="F177" s="73">
        <f aca="true" t="shared" si="74" ref="F177:AB177">F178</f>
        <v>11151</v>
      </c>
      <c r="G177" s="73">
        <f t="shared" si="74"/>
        <v>6007</v>
      </c>
      <c r="H177" s="73">
        <f t="shared" si="74"/>
        <v>17158</v>
      </c>
      <c r="I177" s="73">
        <f t="shared" si="74"/>
        <v>0</v>
      </c>
      <c r="J177" s="73">
        <f t="shared" si="74"/>
        <v>0</v>
      </c>
      <c r="K177" s="73">
        <f t="shared" si="74"/>
        <v>0</v>
      </c>
      <c r="L177" s="73">
        <f t="shared" si="74"/>
        <v>0</v>
      </c>
      <c r="M177" s="73">
        <f t="shared" si="74"/>
        <v>17158</v>
      </c>
      <c r="N177" s="73">
        <f t="shared" si="74"/>
        <v>0</v>
      </c>
      <c r="O177" s="73">
        <f t="shared" si="74"/>
        <v>0</v>
      </c>
      <c r="P177" s="73"/>
      <c r="Q177" s="73">
        <f t="shared" si="74"/>
        <v>0</v>
      </c>
      <c r="R177" s="73">
        <f t="shared" si="74"/>
        <v>0</v>
      </c>
      <c r="S177" s="73">
        <f t="shared" si="74"/>
        <v>17158</v>
      </c>
      <c r="T177" s="73">
        <f t="shared" si="74"/>
        <v>0</v>
      </c>
      <c r="U177" s="73">
        <f t="shared" si="74"/>
        <v>0</v>
      </c>
      <c r="V177" s="73">
        <f t="shared" si="74"/>
        <v>0</v>
      </c>
      <c r="W177" s="73">
        <f t="shared" si="74"/>
        <v>0</v>
      </c>
      <c r="X177" s="73">
        <f t="shared" si="74"/>
        <v>0</v>
      </c>
      <c r="Y177" s="73">
        <f t="shared" si="74"/>
        <v>0</v>
      </c>
      <c r="Z177" s="73">
        <f t="shared" si="74"/>
        <v>0</v>
      </c>
      <c r="AA177" s="73">
        <f t="shared" si="74"/>
        <v>0</v>
      </c>
      <c r="AB177" s="73">
        <f t="shared" si="74"/>
        <v>17158</v>
      </c>
      <c r="AC177" s="73"/>
    </row>
    <row r="178" spans="1:29" ht="63">
      <c r="A178" s="71" t="s">
        <v>115</v>
      </c>
      <c r="B178" s="77" t="s">
        <v>150</v>
      </c>
      <c r="C178" s="77" t="s">
        <v>197</v>
      </c>
      <c r="D178" s="78" t="s">
        <v>237</v>
      </c>
      <c r="E178" s="77" t="s">
        <v>116</v>
      </c>
      <c r="F178" s="73">
        <v>11151</v>
      </c>
      <c r="G178" s="73">
        <f>H178-F178</f>
        <v>6007</v>
      </c>
      <c r="H178" s="73">
        <v>17158</v>
      </c>
      <c r="I178" s="71"/>
      <c r="J178" s="71"/>
      <c r="K178" s="71"/>
      <c r="L178" s="71"/>
      <c r="M178" s="73">
        <f>H178+J178+K178+L178</f>
        <v>17158</v>
      </c>
      <c r="N178" s="74">
        <f>I178+L178</f>
        <v>0</v>
      </c>
      <c r="O178" s="71"/>
      <c r="P178" s="71"/>
      <c r="Q178" s="71"/>
      <c r="R178" s="71"/>
      <c r="S178" s="73">
        <f>M178+O178+P178+Q178+R178</f>
        <v>17158</v>
      </c>
      <c r="T178" s="73">
        <f>N178+R178</f>
        <v>0</v>
      </c>
      <c r="U178" s="71"/>
      <c r="V178" s="71"/>
      <c r="W178" s="71"/>
      <c r="X178" s="71"/>
      <c r="Y178" s="71"/>
      <c r="Z178" s="71"/>
      <c r="AA178" s="71"/>
      <c r="AB178" s="73">
        <f>S178+U178+V178+W178+X178+Y178+Z178+AA178</f>
        <v>17158</v>
      </c>
      <c r="AC178" s="73"/>
    </row>
    <row r="179" spans="1:29" ht="15.75">
      <c r="A179" s="71" t="s">
        <v>223</v>
      </c>
      <c r="B179" s="77" t="s">
        <v>150</v>
      </c>
      <c r="C179" s="77" t="s">
        <v>197</v>
      </c>
      <c r="D179" s="78" t="s">
        <v>224</v>
      </c>
      <c r="E179" s="77"/>
      <c r="F179" s="73">
        <f aca="true" t="shared" si="75" ref="F179:AB179">F180</f>
        <v>3299</v>
      </c>
      <c r="G179" s="73">
        <f t="shared" si="75"/>
        <v>35500</v>
      </c>
      <c r="H179" s="73">
        <f t="shared" si="75"/>
        <v>38799</v>
      </c>
      <c r="I179" s="73">
        <f t="shared" si="75"/>
        <v>35500</v>
      </c>
      <c r="J179" s="73">
        <f t="shared" si="75"/>
        <v>0</v>
      </c>
      <c r="K179" s="73">
        <f t="shared" si="75"/>
        <v>0</v>
      </c>
      <c r="L179" s="73">
        <f t="shared" si="75"/>
        <v>0</v>
      </c>
      <c r="M179" s="73">
        <f t="shared" si="75"/>
        <v>38799</v>
      </c>
      <c r="N179" s="73">
        <f t="shared" si="75"/>
        <v>35500</v>
      </c>
      <c r="O179" s="73">
        <f t="shared" si="75"/>
        <v>0</v>
      </c>
      <c r="P179" s="73"/>
      <c r="Q179" s="73">
        <f t="shared" si="75"/>
        <v>0</v>
      </c>
      <c r="R179" s="73">
        <f t="shared" si="75"/>
        <v>0</v>
      </c>
      <c r="S179" s="73">
        <f t="shared" si="75"/>
        <v>38799</v>
      </c>
      <c r="T179" s="73">
        <f t="shared" si="75"/>
        <v>35500</v>
      </c>
      <c r="U179" s="73">
        <f t="shared" si="75"/>
        <v>0</v>
      </c>
      <c r="V179" s="73">
        <f t="shared" si="75"/>
        <v>0</v>
      </c>
      <c r="W179" s="73">
        <f t="shared" si="75"/>
        <v>0</v>
      </c>
      <c r="X179" s="73">
        <f t="shared" si="75"/>
        <v>0</v>
      </c>
      <c r="Y179" s="73">
        <f t="shared" si="75"/>
        <v>0</v>
      </c>
      <c r="Z179" s="73">
        <f t="shared" si="75"/>
        <v>0</v>
      </c>
      <c r="AA179" s="73">
        <f t="shared" si="75"/>
        <v>-35500</v>
      </c>
      <c r="AB179" s="73">
        <f t="shared" si="75"/>
        <v>3299</v>
      </c>
      <c r="AC179" s="73"/>
    </row>
    <row r="180" spans="1:29" ht="47.25">
      <c r="A180" s="71" t="s">
        <v>182</v>
      </c>
      <c r="B180" s="77" t="s">
        <v>150</v>
      </c>
      <c r="C180" s="77" t="s">
        <v>197</v>
      </c>
      <c r="D180" s="78" t="s">
        <v>224</v>
      </c>
      <c r="E180" s="77" t="s">
        <v>183</v>
      </c>
      <c r="F180" s="73">
        <v>3299</v>
      </c>
      <c r="G180" s="73">
        <f>H180-F180</f>
        <v>35500</v>
      </c>
      <c r="H180" s="73">
        <f>3299+35500</f>
        <v>38799</v>
      </c>
      <c r="I180" s="73">
        <v>35500</v>
      </c>
      <c r="J180" s="71"/>
      <c r="K180" s="71"/>
      <c r="L180" s="71"/>
      <c r="M180" s="73">
        <f>H180+J180+K180+L180</f>
        <v>38799</v>
      </c>
      <c r="N180" s="73">
        <f>I180+L180</f>
        <v>35500</v>
      </c>
      <c r="O180" s="71"/>
      <c r="P180" s="71"/>
      <c r="Q180" s="71"/>
      <c r="R180" s="71"/>
      <c r="S180" s="73">
        <f>M180+O180+P180+Q180+R180</f>
        <v>38799</v>
      </c>
      <c r="T180" s="73">
        <f>N180+R180</f>
        <v>35500</v>
      </c>
      <c r="U180" s="71"/>
      <c r="V180" s="71"/>
      <c r="W180" s="71"/>
      <c r="X180" s="71"/>
      <c r="Y180" s="71"/>
      <c r="Z180" s="71"/>
      <c r="AA180" s="73">
        <v>-35500</v>
      </c>
      <c r="AB180" s="73">
        <f>S180+U180+V180+W180+X180+Y180+Z180+AA180</f>
        <v>3299</v>
      </c>
      <c r="AC180" s="73"/>
    </row>
    <row r="181" spans="1:29" ht="15.75">
      <c r="A181" s="71"/>
      <c r="B181" s="77"/>
      <c r="C181" s="77"/>
      <c r="D181" s="74"/>
      <c r="E181" s="77"/>
      <c r="F181" s="70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3"/>
      <c r="T181" s="73"/>
      <c r="U181" s="71"/>
      <c r="V181" s="71"/>
      <c r="W181" s="71"/>
      <c r="X181" s="71"/>
      <c r="Y181" s="71"/>
      <c r="Z181" s="71"/>
      <c r="AA181" s="71"/>
      <c r="AB181" s="71"/>
      <c r="AC181" s="74"/>
    </row>
    <row r="182" spans="1:29" ht="15.75">
      <c r="A182" s="93" t="s">
        <v>238</v>
      </c>
      <c r="B182" s="68" t="s">
        <v>239</v>
      </c>
      <c r="C182" s="68"/>
      <c r="D182" s="69"/>
      <c r="E182" s="68"/>
      <c r="F182" s="76" t="e">
        <f aca="true" t="shared" si="76" ref="F182:AA182">F183+F189+F197+F201+F205+F215</f>
        <v>#REF!</v>
      </c>
      <c r="G182" s="76" t="e">
        <f t="shared" si="76"/>
        <v>#REF!</v>
      </c>
      <c r="H182" s="76" t="e">
        <f t="shared" si="76"/>
        <v>#REF!</v>
      </c>
      <c r="I182" s="76" t="e">
        <f t="shared" si="76"/>
        <v>#REF!</v>
      </c>
      <c r="J182" s="76" t="e">
        <f t="shared" si="76"/>
        <v>#REF!</v>
      </c>
      <c r="K182" s="76" t="e">
        <f t="shared" si="76"/>
        <v>#REF!</v>
      </c>
      <c r="L182" s="76" t="e">
        <f t="shared" si="76"/>
        <v>#REF!</v>
      </c>
      <c r="M182" s="76" t="e">
        <f t="shared" si="76"/>
        <v>#REF!</v>
      </c>
      <c r="N182" s="76" t="e">
        <f t="shared" si="76"/>
        <v>#REF!</v>
      </c>
      <c r="O182" s="76" t="e">
        <f t="shared" si="76"/>
        <v>#REF!</v>
      </c>
      <c r="P182" s="76" t="e">
        <f t="shared" si="76"/>
        <v>#REF!</v>
      </c>
      <c r="Q182" s="76" t="e">
        <f t="shared" si="76"/>
        <v>#REF!</v>
      </c>
      <c r="R182" s="76" t="e">
        <f t="shared" si="76"/>
        <v>#REF!</v>
      </c>
      <c r="S182" s="76" t="e">
        <f t="shared" si="76"/>
        <v>#REF!</v>
      </c>
      <c r="T182" s="76" t="e">
        <f t="shared" si="76"/>
        <v>#REF!</v>
      </c>
      <c r="U182" s="76" t="e">
        <f t="shared" si="76"/>
        <v>#REF!</v>
      </c>
      <c r="V182" s="76" t="e">
        <f t="shared" si="76"/>
        <v>#REF!</v>
      </c>
      <c r="W182" s="76" t="e">
        <f t="shared" si="76"/>
        <v>#REF!</v>
      </c>
      <c r="X182" s="76" t="e">
        <f t="shared" si="76"/>
        <v>#REF!</v>
      </c>
      <c r="Y182" s="76" t="e">
        <f t="shared" si="76"/>
        <v>#REF!</v>
      </c>
      <c r="Z182" s="76" t="e">
        <f t="shared" si="76"/>
        <v>#REF!</v>
      </c>
      <c r="AA182" s="76" t="e">
        <f t="shared" si="76"/>
        <v>#REF!</v>
      </c>
      <c r="AB182" s="76">
        <v>2651279</v>
      </c>
      <c r="AC182" s="76">
        <v>185065</v>
      </c>
    </row>
    <row r="183" spans="1:29" ht="15.75">
      <c r="A183" s="93" t="s">
        <v>240</v>
      </c>
      <c r="B183" s="68" t="s">
        <v>112</v>
      </c>
      <c r="C183" s="68" t="s">
        <v>99</v>
      </c>
      <c r="D183" s="75"/>
      <c r="E183" s="68"/>
      <c r="F183" s="76">
        <f aca="true" t="shared" si="77" ref="F183:AC183">F186+F184</f>
        <v>937522</v>
      </c>
      <c r="G183" s="76">
        <f t="shared" si="77"/>
        <v>18188</v>
      </c>
      <c r="H183" s="76">
        <f t="shared" si="77"/>
        <v>955710</v>
      </c>
      <c r="I183" s="76">
        <f t="shared" si="77"/>
        <v>14275</v>
      </c>
      <c r="J183" s="76">
        <f t="shared" si="77"/>
        <v>-61744</v>
      </c>
      <c r="K183" s="76">
        <f t="shared" si="77"/>
        <v>0</v>
      </c>
      <c r="L183" s="76">
        <f t="shared" si="77"/>
        <v>0</v>
      </c>
      <c r="M183" s="76">
        <f t="shared" si="77"/>
        <v>893966</v>
      </c>
      <c r="N183" s="76">
        <f t="shared" si="77"/>
        <v>14275</v>
      </c>
      <c r="O183" s="76">
        <f t="shared" si="77"/>
        <v>0</v>
      </c>
      <c r="P183" s="76">
        <f t="shared" si="77"/>
        <v>0</v>
      </c>
      <c r="Q183" s="76">
        <f t="shared" si="77"/>
        <v>0</v>
      </c>
      <c r="R183" s="76">
        <f t="shared" si="77"/>
        <v>0</v>
      </c>
      <c r="S183" s="76">
        <f t="shared" si="77"/>
        <v>893966</v>
      </c>
      <c r="T183" s="76">
        <f t="shared" si="77"/>
        <v>14275</v>
      </c>
      <c r="U183" s="76">
        <f t="shared" si="77"/>
        <v>0</v>
      </c>
      <c r="V183" s="76">
        <f t="shared" si="77"/>
        <v>0</v>
      </c>
      <c r="W183" s="76">
        <f t="shared" si="77"/>
        <v>0</v>
      </c>
      <c r="X183" s="76">
        <f t="shared" si="77"/>
        <v>0</v>
      </c>
      <c r="Y183" s="76">
        <f t="shared" si="77"/>
        <v>0</v>
      </c>
      <c r="Z183" s="76">
        <f t="shared" si="77"/>
        <v>0</v>
      </c>
      <c r="AA183" s="76">
        <f t="shared" si="77"/>
        <v>0</v>
      </c>
      <c r="AB183" s="76">
        <f t="shared" si="77"/>
        <v>893966</v>
      </c>
      <c r="AC183" s="76">
        <f t="shared" si="77"/>
        <v>14275</v>
      </c>
    </row>
    <row r="184" spans="1:29" ht="47.25">
      <c r="A184" s="71" t="s">
        <v>151</v>
      </c>
      <c r="B184" s="77" t="s">
        <v>112</v>
      </c>
      <c r="C184" s="77" t="s">
        <v>99</v>
      </c>
      <c r="D184" s="78" t="s">
        <v>152</v>
      </c>
      <c r="E184" s="90"/>
      <c r="F184" s="79">
        <f aca="true" t="shared" si="78" ref="F184:AB184">F185</f>
        <v>1983</v>
      </c>
      <c r="G184" s="79">
        <f t="shared" si="78"/>
        <v>4100</v>
      </c>
      <c r="H184" s="79">
        <f t="shared" si="78"/>
        <v>6083</v>
      </c>
      <c r="I184" s="79">
        <f t="shared" si="78"/>
        <v>0</v>
      </c>
      <c r="J184" s="79">
        <f t="shared" si="78"/>
        <v>0</v>
      </c>
      <c r="K184" s="79">
        <f t="shared" si="78"/>
        <v>0</v>
      </c>
      <c r="L184" s="79">
        <f t="shared" si="78"/>
        <v>0</v>
      </c>
      <c r="M184" s="79">
        <f t="shared" si="78"/>
        <v>6083</v>
      </c>
      <c r="N184" s="79">
        <f t="shared" si="78"/>
        <v>0</v>
      </c>
      <c r="O184" s="79">
        <f t="shared" si="78"/>
        <v>0</v>
      </c>
      <c r="P184" s="79"/>
      <c r="Q184" s="79">
        <f t="shared" si="78"/>
        <v>0</v>
      </c>
      <c r="R184" s="79">
        <f t="shared" si="78"/>
        <v>0</v>
      </c>
      <c r="S184" s="79">
        <f t="shared" si="78"/>
        <v>6083</v>
      </c>
      <c r="T184" s="79">
        <f t="shared" si="78"/>
        <v>0</v>
      </c>
      <c r="U184" s="79">
        <f t="shared" si="78"/>
        <v>0</v>
      </c>
      <c r="V184" s="79">
        <f t="shared" si="78"/>
        <v>0</v>
      </c>
      <c r="W184" s="79">
        <f t="shared" si="78"/>
        <v>0</v>
      </c>
      <c r="X184" s="79">
        <f t="shared" si="78"/>
        <v>0</v>
      </c>
      <c r="Y184" s="79">
        <f t="shared" si="78"/>
        <v>0</v>
      </c>
      <c r="Z184" s="79">
        <f t="shared" si="78"/>
        <v>0</v>
      </c>
      <c r="AA184" s="79">
        <f t="shared" si="78"/>
        <v>0</v>
      </c>
      <c r="AB184" s="79">
        <f t="shared" si="78"/>
        <v>6083</v>
      </c>
      <c r="AC184" s="79"/>
    </row>
    <row r="185" spans="1:29" ht="78.75">
      <c r="A185" s="71" t="s">
        <v>373</v>
      </c>
      <c r="B185" s="77" t="s">
        <v>112</v>
      </c>
      <c r="C185" s="77" t="s">
        <v>99</v>
      </c>
      <c r="D185" s="78" t="s">
        <v>152</v>
      </c>
      <c r="E185" s="77" t="s">
        <v>153</v>
      </c>
      <c r="F185" s="79">
        <v>1983</v>
      </c>
      <c r="G185" s="73">
        <f>H185-F185</f>
        <v>4100</v>
      </c>
      <c r="H185" s="80">
        <v>6083</v>
      </c>
      <c r="I185" s="81"/>
      <c r="J185" s="80"/>
      <c r="K185" s="81"/>
      <c r="L185" s="81"/>
      <c r="M185" s="73">
        <f>H185+J185+K185+L185</f>
        <v>6083</v>
      </c>
      <c r="N185" s="74">
        <f>I185+L185</f>
        <v>0</v>
      </c>
      <c r="O185" s="81"/>
      <c r="P185" s="81"/>
      <c r="Q185" s="71"/>
      <c r="R185" s="71"/>
      <c r="S185" s="73">
        <f>M185+O185+P185+Q185+R185</f>
        <v>6083</v>
      </c>
      <c r="T185" s="73">
        <f>N185+R185</f>
        <v>0</v>
      </c>
      <c r="U185" s="71"/>
      <c r="V185" s="71"/>
      <c r="W185" s="71"/>
      <c r="X185" s="71"/>
      <c r="Y185" s="71"/>
      <c r="Z185" s="71"/>
      <c r="AA185" s="71"/>
      <c r="AB185" s="73">
        <f>S185+U185+V185+W185+X185+Y185+Z185+AA185</f>
        <v>6083</v>
      </c>
      <c r="AC185" s="73"/>
    </row>
    <row r="186" spans="1:29" ht="15.75">
      <c r="A186" s="71" t="s">
        <v>241</v>
      </c>
      <c r="B186" s="77" t="s">
        <v>112</v>
      </c>
      <c r="C186" s="77" t="s">
        <v>99</v>
      </c>
      <c r="D186" s="78" t="s">
        <v>242</v>
      </c>
      <c r="E186" s="77"/>
      <c r="F186" s="79">
        <f aca="true" t="shared" si="79" ref="F186:AC186">F187</f>
        <v>935539</v>
      </c>
      <c r="G186" s="79">
        <f t="shared" si="79"/>
        <v>14088</v>
      </c>
      <c r="H186" s="79">
        <f t="shared" si="79"/>
        <v>949627</v>
      </c>
      <c r="I186" s="79">
        <f t="shared" si="79"/>
        <v>14275</v>
      </c>
      <c r="J186" s="79">
        <f t="shared" si="79"/>
        <v>-61744</v>
      </c>
      <c r="K186" s="79">
        <f t="shared" si="79"/>
        <v>0</v>
      </c>
      <c r="L186" s="79">
        <f t="shared" si="79"/>
        <v>0</v>
      </c>
      <c r="M186" s="79">
        <f t="shared" si="79"/>
        <v>887883</v>
      </c>
      <c r="N186" s="79">
        <f t="shared" si="79"/>
        <v>14275</v>
      </c>
      <c r="O186" s="79">
        <f t="shared" si="79"/>
        <v>0</v>
      </c>
      <c r="P186" s="79">
        <f t="shared" si="79"/>
        <v>0</v>
      </c>
      <c r="Q186" s="79">
        <f t="shared" si="79"/>
        <v>0</v>
      </c>
      <c r="R186" s="79">
        <f t="shared" si="79"/>
        <v>0</v>
      </c>
      <c r="S186" s="79">
        <f t="shared" si="79"/>
        <v>887883</v>
      </c>
      <c r="T186" s="79">
        <f t="shared" si="79"/>
        <v>14275</v>
      </c>
      <c r="U186" s="79">
        <f t="shared" si="79"/>
        <v>0</v>
      </c>
      <c r="V186" s="79">
        <f t="shared" si="79"/>
        <v>0</v>
      </c>
      <c r="W186" s="79">
        <f t="shared" si="79"/>
        <v>0</v>
      </c>
      <c r="X186" s="79">
        <f t="shared" si="79"/>
        <v>0</v>
      </c>
      <c r="Y186" s="79">
        <f t="shared" si="79"/>
        <v>0</v>
      </c>
      <c r="Z186" s="79">
        <f t="shared" si="79"/>
        <v>0</v>
      </c>
      <c r="AA186" s="79">
        <f t="shared" si="79"/>
        <v>0</v>
      </c>
      <c r="AB186" s="79">
        <f t="shared" si="79"/>
        <v>887883</v>
      </c>
      <c r="AC186" s="79">
        <f t="shared" si="79"/>
        <v>14275</v>
      </c>
    </row>
    <row r="187" spans="1:29" ht="31.5">
      <c r="A187" s="71" t="s">
        <v>103</v>
      </c>
      <c r="B187" s="77" t="s">
        <v>112</v>
      </c>
      <c r="C187" s="77" t="s">
        <v>99</v>
      </c>
      <c r="D187" s="78" t="s">
        <v>242</v>
      </c>
      <c r="E187" s="77" t="s">
        <v>104</v>
      </c>
      <c r="F187" s="79">
        <v>935539</v>
      </c>
      <c r="G187" s="73">
        <f>H187-F187</f>
        <v>14088</v>
      </c>
      <c r="H187" s="80">
        <f>14275+935352</f>
        <v>949627</v>
      </c>
      <c r="I187" s="80">
        <v>14275</v>
      </c>
      <c r="J187" s="80">
        <v>-61744</v>
      </c>
      <c r="K187" s="81"/>
      <c r="L187" s="81"/>
      <c r="M187" s="73">
        <f>H187+J187+K187+L187</f>
        <v>887883</v>
      </c>
      <c r="N187" s="73">
        <f>I187+L187</f>
        <v>14275</v>
      </c>
      <c r="O187" s="81"/>
      <c r="P187" s="80"/>
      <c r="Q187" s="73"/>
      <c r="R187" s="71"/>
      <c r="S187" s="73">
        <f>M187+O187+P187+Q187+R187</f>
        <v>887883</v>
      </c>
      <c r="T187" s="73">
        <f>N187+R187</f>
        <v>14275</v>
      </c>
      <c r="U187" s="73">
        <f>1-1</f>
        <v>0</v>
      </c>
      <c r="V187" s="73">
        <f>9273-9273</f>
        <v>0</v>
      </c>
      <c r="W187" s="71"/>
      <c r="X187" s="71"/>
      <c r="Y187" s="71"/>
      <c r="Z187" s="71"/>
      <c r="AA187" s="71"/>
      <c r="AB187" s="73">
        <f>S187+U187+V187+W187+X187+Y187+Z187+AA187</f>
        <v>887883</v>
      </c>
      <c r="AC187" s="73">
        <f>T187+Z187+AA187</f>
        <v>14275</v>
      </c>
    </row>
    <row r="188" spans="1:29" ht="15.75">
      <c r="A188" s="71"/>
      <c r="B188" s="77"/>
      <c r="C188" s="77"/>
      <c r="D188" s="74"/>
      <c r="E188" s="77"/>
      <c r="F188" s="7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1"/>
      <c r="R188" s="71"/>
      <c r="S188" s="73"/>
      <c r="T188" s="73"/>
      <c r="U188" s="71"/>
      <c r="V188" s="71"/>
      <c r="W188" s="71"/>
      <c r="X188" s="71"/>
      <c r="Y188" s="71"/>
      <c r="Z188" s="71"/>
      <c r="AA188" s="71"/>
      <c r="AB188" s="71"/>
      <c r="AC188" s="74"/>
    </row>
    <row r="189" spans="1:29" ht="15.75">
      <c r="A189" s="93" t="s">
        <v>243</v>
      </c>
      <c r="B189" s="68" t="s">
        <v>112</v>
      </c>
      <c r="C189" s="68" t="s">
        <v>100</v>
      </c>
      <c r="D189" s="75"/>
      <c r="E189" s="68"/>
      <c r="F189" s="76">
        <f aca="true" t="shared" si="80" ref="F189:AC189">F194+F192+F190</f>
        <v>977813</v>
      </c>
      <c r="G189" s="76">
        <f t="shared" si="80"/>
        <v>206112</v>
      </c>
      <c r="H189" s="76">
        <f t="shared" si="80"/>
        <v>1183925</v>
      </c>
      <c r="I189" s="76">
        <f t="shared" si="80"/>
        <v>0</v>
      </c>
      <c r="J189" s="76">
        <f t="shared" si="80"/>
        <v>-143356</v>
      </c>
      <c r="K189" s="76">
        <f t="shared" si="80"/>
        <v>0</v>
      </c>
      <c r="L189" s="76">
        <f t="shared" si="80"/>
        <v>0</v>
      </c>
      <c r="M189" s="76">
        <f t="shared" si="80"/>
        <v>1040569</v>
      </c>
      <c r="N189" s="76">
        <f t="shared" si="80"/>
        <v>0</v>
      </c>
      <c r="O189" s="76">
        <f t="shared" si="80"/>
        <v>0</v>
      </c>
      <c r="P189" s="76">
        <f t="shared" si="80"/>
        <v>0</v>
      </c>
      <c r="Q189" s="76">
        <f t="shared" si="80"/>
        <v>0</v>
      </c>
      <c r="R189" s="76">
        <f t="shared" si="80"/>
        <v>0</v>
      </c>
      <c r="S189" s="76">
        <f t="shared" si="80"/>
        <v>1040569</v>
      </c>
      <c r="T189" s="76">
        <f t="shared" si="80"/>
        <v>0</v>
      </c>
      <c r="U189" s="76">
        <f t="shared" si="80"/>
        <v>0</v>
      </c>
      <c r="V189" s="76">
        <f t="shared" si="80"/>
        <v>0</v>
      </c>
      <c r="W189" s="76">
        <f t="shared" si="80"/>
        <v>0</v>
      </c>
      <c r="X189" s="76">
        <f t="shared" si="80"/>
        <v>0</v>
      </c>
      <c r="Y189" s="76">
        <f t="shared" si="80"/>
        <v>0</v>
      </c>
      <c r="Z189" s="76">
        <f t="shared" si="80"/>
        <v>0</v>
      </c>
      <c r="AA189" s="76">
        <f t="shared" si="80"/>
        <v>4500</v>
      </c>
      <c r="AB189" s="76">
        <f t="shared" si="80"/>
        <v>1045069</v>
      </c>
      <c r="AC189" s="76">
        <f t="shared" si="80"/>
        <v>4500</v>
      </c>
    </row>
    <row r="190" spans="1:29" ht="47.25">
      <c r="A190" s="71" t="s">
        <v>151</v>
      </c>
      <c r="B190" s="77" t="s">
        <v>112</v>
      </c>
      <c r="C190" s="77" t="s">
        <v>100</v>
      </c>
      <c r="D190" s="78" t="s">
        <v>152</v>
      </c>
      <c r="E190" s="90"/>
      <c r="F190" s="79">
        <f>F191</f>
        <v>12620</v>
      </c>
      <c r="G190" s="79">
        <f>G191</f>
        <v>26104</v>
      </c>
      <c r="H190" s="79">
        <f>H191</f>
        <v>38724</v>
      </c>
      <c r="I190" s="79">
        <f aca="true" t="shared" si="81" ref="I190:AB190">I191</f>
        <v>0</v>
      </c>
      <c r="J190" s="79">
        <f t="shared" si="81"/>
        <v>0</v>
      </c>
      <c r="K190" s="79">
        <f t="shared" si="81"/>
        <v>0</v>
      </c>
      <c r="L190" s="79">
        <f t="shared" si="81"/>
        <v>0</v>
      </c>
      <c r="M190" s="79">
        <f t="shared" si="81"/>
        <v>38724</v>
      </c>
      <c r="N190" s="79">
        <f t="shared" si="81"/>
        <v>0</v>
      </c>
      <c r="O190" s="79">
        <f t="shared" si="81"/>
        <v>0</v>
      </c>
      <c r="P190" s="79">
        <f t="shared" si="81"/>
        <v>0</v>
      </c>
      <c r="Q190" s="79">
        <f t="shared" si="81"/>
        <v>0</v>
      </c>
      <c r="R190" s="79">
        <f t="shared" si="81"/>
        <v>0</v>
      </c>
      <c r="S190" s="79">
        <f t="shared" si="81"/>
        <v>38724</v>
      </c>
      <c r="T190" s="79">
        <f t="shared" si="81"/>
        <v>0</v>
      </c>
      <c r="U190" s="79">
        <f t="shared" si="81"/>
        <v>0</v>
      </c>
      <c r="V190" s="79">
        <f t="shared" si="81"/>
        <v>0</v>
      </c>
      <c r="W190" s="79">
        <f t="shared" si="81"/>
        <v>0</v>
      </c>
      <c r="X190" s="79">
        <f t="shared" si="81"/>
        <v>0</v>
      </c>
      <c r="Y190" s="79">
        <f t="shared" si="81"/>
        <v>0</v>
      </c>
      <c r="Z190" s="79">
        <f t="shared" si="81"/>
        <v>0</v>
      </c>
      <c r="AA190" s="79">
        <f t="shared" si="81"/>
        <v>0</v>
      </c>
      <c r="AB190" s="79">
        <f t="shared" si="81"/>
        <v>38724</v>
      </c>
      <c r="AC190" s="79"/>
    </row>
    <row r="191" spans="1:29" ht="78.75">
      <c r="A191" s="71" t="s">
        <v>373</v>
      </c>
      <c r="B191" s="77" t="s">
        <v>112</v>
      </c>
      <c r="C191" s="77" t="s">
        <v>100</v>
      </c>
      <c r="D191" s="78" t="s">
        <v>152</v>
      </c>
      <c r="E191" s="77" t="s">
        <v>153</v>
      </c>
      <c r="F191" s="85">
        <v>12620</v>
      </c>
      <c r="G191" s="73">
        <f>H191-F191</f>
        <v>26104</v>
      </c>
      <c r="H191" s="86">
        <v>38724</v>
      </c>
      <c r="I191" s="87"/>
      <c r="J191" s="87"/>
      <c r="K191" s="87"/>
      <c r="L191" s="87"/>
      <c r="M191" s="73">
        <f>H191+J191+K191+L191</f>
        <v>38724</v>
      </c>
      <c r="N191" s="74">
        <f>I191+L191</f>
        <v>0</v>
      </c>
      <c r="O191" s="87"/>
      <c r="P191" s="87"/>
      <c r="Q191" s="71"/>
      <c r="R191" s="71"/>
      <c r="S191" s="73">
        <f>M191+O191+P191+Q191+R191</f>
        <v>38724</v>
      </c>
      <c r="T191" s="73">
        <f>N191+R191</f>
        <v>0</v>
      </c>
      <c r="U191" s="71"/>
      <c r="V191" s="71"/>
      <c r="W191" s="71"/>
      <c r="X191" s="71"/>
      <c r="Y191" s="71"/>
      <c r="Z191" s="71"/>
      <c r="AA191" s="71"/>
      <c r="AB191" s="73">
        <f>S191+U191+V191+W191+X191+Y191+Z191+AA191</f>
        <v>38724</v>
      </c>
      <c r="AC191" s="73"/>
    </row>
    <row r="192" spans="1:29" ht="31.5">
      <c r="A192" s="71" t="s">
        <v>244</v>
      </c>
      <c r="B192" s="77" t="s">
        <v>112</v>
      </c>
      <c r="C192" s="77" t="s">
        <v>100</v>
      </c>
      <c r="D192" s="78" t="s">
        <v>245</v>
      </c>
      <c r="E192" s="77"/>
      <c r="F192" s="79">
        <f>F193</f>
        <v>540409</v>
      </c>
      <c r="G192" s="79">
        <f>G193</f>
        <v>57133</v>
      </c>
      <c r="H192" s="79">
        <f>H193</f>
        <v>597542</v>
      </c>
      <c r="I192" s="79">
        <f aca="true" t="shared" si="82" ref="I192:AB192">I193</f>
        <v>0</v>
      </c>
      <c r="J192" s="79">
        <f t="shared" si="82"/>
        <v>-119779</v>
      </c>
      <c r="K192" s="79">
        <f t="shared" si="82"/>
        <v>0</v>
      </c>
      <c r="L192" s="79">
        <f t="shared" si="82"/>
        <v>0</v>
      </c>
      <c r="M192" s="79">
        <f t="shared" si="82"/>
        <v>477763</v>
      </c>
      <c r="N192" s="79">
        <f t="shared" si="82"/>
        <v>0</v>
      </c>
      <c r="O192" s="79">
        <f t="shared" si="82"/>
        <v>0</v>
      </c>
      <c r="P192" s="79">
        <f t="shared" si="82"/>
        <v>0</v>
      </c>
      <c r="Q192" s="79">
        <f t="shared" si="82"/>
        <v>0</v>
      </c>
      <c r="R192" s="79">
        <f t="shared" si="82"/>
        <v>0</v>
      </c>
      <c r="S192" s="79">
        <f t="shared" si="82"/>
        <v>477763</v>
      </c>
      <c r="T192" s="79">
        <f t="shared" si="82"/>
        <v>0</v>
      </c>
      <c r="U192" s="79">
        <f t="shared" si="82"/>
        <v>0</v>
      </c>
      <c r="V192" s="79">
        <f t="shared" si="82"/>
        <v>0</v>
      </c>
      <c r="W192" s="79">
        <f t="shared" si="82"/>
        <v>0</v>
      </c>
      <c r="X192" s="79">
        <f t="shared" si="82"/>
        <v>0</v>
      </c>
      <c r="Y192" s="79">
        <f t="shared" si="82"/>
        <v>0</v>
      </c>
      <c r="Z192" s="79">
        <f t="shared" si="82"/>
        <v>0</v>
      </c>
      <c r="AA192" s="79">
        <f t="shared" si="82"/>
        <v>0</v>
      </c>
      <c r="AB192" s="79">
        <f t="shared" si="82"/>
        <v>477763</v>
      </c>
      <c r="AC192" s="79"/>
    </row>
    <row r="193" spans="1:29" ht="31.5">
      <c r="A193" s="71" t="s">
        <v>103</v>
      </c>
      <c r="B193" s="77" t="s">
        <v>112</v>
      </c>
      <c r="C193" s="77" t="s">
        <v>100</v>
      </c>
      <c r="D193" s="78" t="s">
        <v>245</v>
      </c>
      <c r="E193" s="77" t="s">
        <v>104</v>
      </c>
      <c r="F193" s="85">
        <v>540409</v>
      </c>
      <c r="G193" s="73">
        <f>H193-F193</f>
        <v>57133</v>
      </c>
      <c r="H193" s="86">
        <f>602192+11413-3000-13063</f>
        <v>597542</v>
      </c>
      <c r="I193" s="87"/>
      <c r="J193" s="86">
        <v>-119779</v>
      </c>
      <c r="K193" s="87"/>
      <c r="L193" s="87"/>
      <c r="M193" s="73">
        <f>H193+J193+K193+L193</f>
        <v>477763</v>
      </c>
      <c r="N193" s="74">
        <f>I193+L193</f>
        <v>0</v>
      </c>
      <c r="O193" s="87"/>
      <c r="P193" s="85"/>
      <c r="Q193" s="73"/>
      <c r="R193" s="71"/>
      <c r="S193" s="73">
        <f>M193+O193+P193+Q193+R193</f>
        <v>477763</v>
      </c>
      <c r="T193" s="73">
        <f>N193+R193</f>
        <v>0</v>
      </c>
      <c r="U193" s="73">
        <f>31+2-33</f>
        <v>0</v>
      </c>
      <c r="V193" s="73">
        <f>23259+300-23559</f>
        <v>0</v>
      </c>
      <c r="W193" s="71"/>
      <c r="X193" s="71"/>
      <c r="Y193" s="71"/>
      <c r="Z193" s="71"/>
      <c r="AA193" s="71"/>
      <c r="AB193" s="73">
        <f>S193+U193+V193+W193+X193+Y193+Z193+AA193</f>
        <v>477763</v>
      </c>
      <c r="AC193" s="73"/>
    </row>
    <row r="194" spans="1:29" ht="15.75">
      <c r="A194" s="71" t="s">
        <v>246</v>
      </c>
      <c r="B194" s="77" t="s">
        <v>112</v>
      </c>
      <c r="C194" s="77" t="s">
        <v>100</v>
      </c>
      <c r="D194" s="78" t="s">
        <v>247</v>
      </c>
      <c r="E194" s="77"/>
      <c r="F194" s="79">
        <f>F195</f>
        <v>424784</v>
      </c>
      <c r="G194" s="79">
        <f>G195</f>
        <v>122875</v>
      </c>
      <c r="H194" s="79">
        <f>H195</f>
        <v>547659</v>
      </c>
      <c r="I194" s="79">
        <f aca="true" t="shared" si="83" ref="I194:AC194">I195</f>
        <v>0</v>
      </c>
      <c r="J194" s="79">
        <f t="shared" si="83"/>
        <v>-23577</v>
      </c>
      <c r="K194" s="79">
        <f t="shared" si="83"/>
        <v>0</v>
      </c>
      <c r="L194" s="79">
        <f t="shared" si="83"/>
        <v>0</v>
      </c>
      <c r="M194" s="79">
        <f t="shared" si="83"/>
        <v>524082</v>
      </c>
      <c r="N194" s="79">
        <f t="shared" si="83"/>
        <v>0</v>
      </c>
      <c r="O194" s="79">
        <f t="shared" si="83"/>
        <v>0</v>
      </c>
      <c r="P194" s="79">
        <f t="shared" si="83"/>
        <v>0</v>
      </c>
      <c r="Q194" s="79">
        <f t="shared" si="83"/>
        <v>0</v>
      </c>
      <c r="R194" s="79">
        <f t="shared" si="83"/>
        <v>0</v>
      </c>
      <c r="S194" s="79">
        <f t="shared" si="83"/>
        <v>524082</v>
      </c>
      <c r="T194" s="79">
        <f t="shared" si="83"/>
        <v>0</v>
      </c>
      <c r="U194" s="79">
        <f t="shared" si="83"/>
        <v>0</v>
      </c>
      <c r="V194" s="79">
        <f t="shared" si="83"/>
        <v>0</v>
      </c>
      <c r="W194" s="79">
        <f t="shared" si="83"/>
        <v>0</v>
      </c>
      <c r="X194" s="79">
        <f t="shared" si="83"/>
        <v>0</v>
      </c>
      <c r="Y194" s="79">
        <f t="shared" si="83"/>
        <v>0</v>
      </c>
      <c r="Z194" s="79">
        <f t="shared" si="83"/>
        <v>0</v>
      </c>
      <c r="AA194" s="79">
        <f t="shared" si="83"/>
        <v>4500</v>
      </c>
      <c r="AB194" s="79">
        <f t="shared" si="83"/>
        <v>528582</v>
      </c>
      <c r="AC194" s="79">
        <f t="shared" si="83"/>
        <v>4500</v>
      </c>
    </row>
    <row r="195" spans="1:29" ht="31.5">
      <c r="A195" s="71" t="s">
        <v>103</v>
      </c>
      <c r="B195" s="77" t="s">
        <v>112</v>
      </c>
      <c r="C195" s="77" t="s">
        <v>100</v>
      </c>
      <c r="D195" s="78" t="s">
        <v>247</v>
      </c>
      <c r="E195" s="77" t="s">
        <v>104</v>
      </c>
      <c r="F195" s="85">
        <v>424784</v>
      </c>
      <c r="G195" s="73">
        <f>H195-F195</f>
        <v>122875</v>
      </c>
      <c r="H195" s="86">
        <f>278964-1484+149438+120741</f>
        <v>547659</v>
      </c>
      <c r="I195" s="87"/>
      <c r="J195" s="86">
        <v>-23577</v>
      </c>
      <c r="K195" s="87"/>
      <c r="L195" s="87"/>
      <c r="M195" s="73">
        <f>H195+J195+K195+L195</f>
        <v>524082</v>
      </c>
      <c r="N195" s="74">
        <f>I195+L195</f>
        <v>0</v>
      </c>
      <c r="O195" s="87"/>
      <c r="P195" s="85"/>
      <c r="Q195" s="73"/>
      <c r="R195" s="93"/>
      <c r="S195" s="73">
        <f>M195+O195+P195+Q195+R195</f>
        <v>524082</v>
      </c>
      <c r="T195" s="73">
        <f>N195+R195</f>
        <v>0</v>
      </c>
      <c r="U195" s="74">
        <f>3+25+8-36</f>
        <v>0</v>
      </c>
      <c r="V195" s="73">
        <f>488+1615+239-2342</f>
        <v>0</v>
      </c>
      <c r="W195" s="93"/>
      <c r="X195" s="93"/>
      <c r="Y195" s="93"/>
      <c r="Z195" s="93"/>
      <c r="AA195" s="70">
        <v>4500</v>
      </c>
      <c r="AB195" s="73">
        <f>S195+U195+V195+W195+X195+Y195+Z195+AA195</f>
        <v>528582</v>
      </c>
      <c r="AC195" s="73">
        <f>T195+Z195+AA195</f>
        <v>4500</v>
      </c>
    </row>
    <row r="196" spans="1:29" ht="15.75">
      <c r="A196" s="71"/>
      <c r="B196" s="77"/>
      <c r="C196" s="77"/>
      <c r="D196" s="74"/>
      <c r="E196" s="77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71"/>
      <c r="R196" s="71"/>
      <c r="S196" s="73"/>
      <c r="T196" s="73"/>
      <c r="U196" s="71"/>
      <c r="V196" s="71"/>
      <c r="W196" s="71"/>
      <c r="X196" s="71"/>
      <c r="Y196" s="71"/>
      <c r="Z196" s="71"/>
      <c r="AA196" s="71"/>
      <c r="AB196" s="71"/>
      <c r="AC196" s="74"/>
    </row>
    <row r="197" spans="1:29" ht="31.5">
      <c r="A197" s="93" t="s">
        <v>248</v>
      </c>
      <c r="B197" s="68" t="s">
        <v>112</v>
      </c>
      <c r="C197" s="68" t="s">
        <v>197</v>
      </c>
      <c r="D197" s="75"/>
      <c r="E197" s="68"/>
      <c r="F197" s="72">
        <f aca="true" t="shared" si="84" ref="F197:U198">F198</f>
        <v>4650</v>
      </c>
      <c r="G197" s="72">
        <f t="shared" si="84"/>
        <v>258</v>
      </c>
      <c r="H197" s="72">
        <f t="shared" si="84"/>
        <v>4908</v>
      </c>
      <c r="I197" s="72">
        <f t="shared" si="84"/>
        <v>0</v>
      </c>
      <c r="J197" s="72">
        <f t="shared" si="84"/>
        <v>0</v>
      </c>
      <c r="K197" s="72">
        <f t="shared" si="84"/>
        <v>0</v>
      </c>
      <c r="L197" s="72">
        <f t="shared" si="84"/>
        <v>0</v>
      </c>
      <c r="M197" s="72">
        <f t="shared" si="84"/>
        <v>4908</v>
      </c>
      <c r="N197" s="72">
        <f t="shared" si="84"/>
        <v>0</v>
      </c>
      <c r="O197" s="72">
        <f t="shared" si="84"/>
        <v>283</v>
      </c>
      <c r="P197" s="72">
        <f t="shared" si="84"/>
        <v>0</v>
      </c>
      <c r="Q197" s="72">
        <f t="shared" si="84"/>
        <v>0</v>
      </c>
      <c r="R197" s="72">
        <f t="shared" si="84"/>
        <v>0</v>
      </c>
      <c r="S197" s="72">
        <f t="shared" si="84"/>
        <v>5191</v>
      </c>
      <c r="T197" s="72">
        <f t="shared" si="84"/>
        <v>0</v>
      </c>
      <c r="U197" s="72">
        <f t="shared" si="84"/>
        <v>0</v>
      </c>
      <c r="V197" s="72">
        <f aca="true" t="shared" si="85" ref="T197:AB198">V198</f>
        <v>0</v>
      </c>
      <c r="W197" s="72">
        <f t="shared" si="85"/>
        <v>0</v>
      </c>
      <c r="X197" s="72">
        <f t="shared" si="85"/>
        <v>0</v>
      </c>
      <c r="Y197" s="72">
        <f t="shared" si="85"/>
        <v>0</v>
      </c>
      <c r="Z197" s="72">
        <f t="shared" si="85"/>
        <v>0</v>
      </c>
      <c r="AA197" s="72">
        <f t="shared" si="85"/>
        <v>0</v>
      </c>
      <c r="AB197" s="72">
        <f t="shared" si="85"/>
        <v>5191</v>
      </c>
      <c r="AC197" s="72"/>
    </row>
    <row r="198" spans="1:29" ht="31.5">
      <c r="A198" s="71" t="s">
        <v>249</v>
      </c>
      <c r="B198" s="77" t="s">
        <v>112</v>
      </c>
      <c r="C198" s="77" t="s">
        <v>197</v>
      </c>
      <c r="D198" s="78" t="s">
        <v>250</v>
      </c>
      <c r="E198" s="77"/>
      <c r="F198" s="73">
        <f t="shared" si="84"/>
        <v>4650</v>
      </c>
      <c r="G198" s="73">
        <f t="shared" si="84"/>
        <v>258</v>
      </c>
      <c r="H198" s="73">
        <f t="shared" si="84"/>
        <v>4908</v>
      </c>
      <c r="I198" s="73">
        <f t="shared" si="84"/>
        <v>0</v>
      </c>
      <c r="J198" s="73">
        <f t="shared" si="84"/>
        <v>0</v>
      </c>
      <c r="K198" s="73">
        <f t="shared" si="84"/>
        <v>0</v>
      </c>
      <c r="L198" s="73">
        <f t="shared" si="84"/>
        <v>0</v>
      </c>
      <c r="M198" s="73">
        <f t="shared" si="84"/>
        <v>4908</v>
      </c>
      <c r="N198" s="73">
        <f t="shared" si="84"/>
        <v>0</v>
      </c>
      <c r="O198" s="73">
        <f t="shared" si="84"/>
        <v>283</v>
      </c>
      <c r="P198" s="73"/>
      <c r="Q198" s="73">
        <f t="shared" si="84"/>
        <v>0</v>
      </c>
      <c r="R198" s="73">
        <f t="shared" si="84"/>
        <v>0</v>
      </c>
      <c r="S198" s="73">
        <f t="shared" si="84"/>
        <v>5191</v>
      </c>
      <c r="T198" s="73">
        <f t="shared" si="85"/>
        <v>0</v>
      </c>
      <c r="U198" s="73">
        <f t="shared" si="85"/>
        <v>0</v>
      </c>
      <c r="V198" s="73">
        <f t="shared" si="85"/>
        <v>0</v>
      </c>
      <c r="W198" s="73">
        <f t="shared" si="85"/>
        <v>0</v>
      </c>
      <c r="X198" s="73">
        <f t="shared" si="85"/>
        <v>0</v>
      </c>
      <c r="Y198" s="73">
        <f t="shared" si="85"/>
        <v>0</v>
      </c>
      <c r="Z198" s="73">
        <f t="shared" si="85"/>
        <v>0</v>
      </c>
      <c r="AA198" s="73">
        <f t="shared" si="85"/>
        <v>0</v>
      </c>
      <c r="AB198" s="73">
        <f t="shared" si="85"/>
        <v>5191</v>
      </c>
      <c r="AC198" s="73"/>
    </row>
    <row r="199" spans="1:29" ht="31.5">
      <c r="A199" s="71" t="s">
        <v>103</v>
      </c>
      <c r="B199" s="77" t="s">
        <v>112</v>
      </c>
      <c r="C199" s="77" t="s">
        <v>197</v>
      </c>
      <c r="D199" s="78" t="s">
        <v>250</v>
      </c>
      <c r="E199" s="77" t="s">
        <v>104</v>
      </c>
      <c r="F199" s="85">
        <v>4650</v>
      </c>
      <c r="G199" s="73">
        <f>H199-F199</f>
        <v>258</v>
      </c>
      <c r="H199" s="86">
        <f>2435+2473</f>
        <v>4908</v>
      </c>
      <c r="I199" s="97"/>
      <c r="J199" s="97"/>
      <c r="K199" s="97"/>
      <c r="L199" s="97"/>
      <c r="M199" s="73">
        <f>H199+J199+K199+L199</f>
        <v>4908</v>
      </c>
      <c r="N199" s="74">
        <f>I199+L199</f>
        <v>0</v>
      </c>
      <c r="O199" s="86">
        <v>283</v>
      </c>
      <c r="P199" s="86"/>
      <c r="Q199" s="74"/>
      <c r="R199" s="82"/>
      <c r="S199" s="73">
        <f>M199+O199+P199+Q199+R199</f>
        <v>5191</v>
      </c>
      <c r="T199" s="73">
        <f>N199+R199</f>
        <v>0</v>
      </c>
      <c r="U199" s="82"/>
      <c r="V199" s="74">
        <f>1+1-2</f>
        <v>0</v>
      </c>
      <c r="W199" s="82"/>
      <c r="X199" s="82"/>
      <c r="Y199" s="82"/>
      <c r="Z199" s="82"/>
      <c r="AA199" s="82"/>
      <c r="AB199" s="73">
        <f>S199+U199+V199+W199+X199+Y199+Z199+AA199</f>
        <v>5191</v>
      </c>
      <c r="AC199" s="73"/>
    </row>
    <row r="200" spans="1:29" ht="15.75">
      <c r="A200" s="71"/>
      <c r="B200" s="77"/>
      <c r="C200" s="77"/>
      <c r="D200" s="78"/>
      <c r="E200" s="77"/>
      <c r="F200" s="98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82"/>
      <c r="R200" s="82"/>
      <c r="S200" s="84"/>
      <c r="T200" s="84"/>
      <c r="U200" s="82"/>
      <c r="V200" s="82"/>
      <c r="W200" s="82"/>
      <c r="X200" s="82"/>
      <c r="Y200" s="82"/>
      <c r="Z200" s="82"/>
      <c r="AA200" s="82"/>
      <c r="AB200" s="82"/>
      <c r="AC200" s="91"/>
    </row>
    <row r="201" spans="1:29" ht="31.5">
      <c r="A201" s="93" t="s">
        <v>251</v>
      </c>
      <c r="B201" s="68" t="s">
        <v>112</v>
      </c>
      <c r="C201" s="68" t="s">
        <v>150</v>
      </c>
      <c r="D201" s="75"/>
      <c r="E201" s="68"/>
      <c r="F201" s="76">
        <f aca="true" t="shared" si="86" ref="F201:U202">F202</f>
        <v>40611</v>
      </c>
      <c r="G201" s="76">
        <f t="shared" si="86"/>
        <v>2804</v>
      </c>
      <c r="H201" s="76">
        <f t="shared" si="86"/>
        <v>43415</v>
      </c>
      <c r="I201" s="76">
        <f t="shared" si="86"/>
        <v>0</v>
      </c>
      <c r="J201" s="76">
        <f t="shared" si="86"/>
        <v>0</v>
      </c>
      <c r="K201" s="76">
        <f t="shared" si="86"/>
        <v>0</v>
      </c>
      <c r="L201" s="76">
        <f t="shared" si="86"/>
        <v>0</v>
      </c>
      <c r="M201" s="76">
        <f t="shared" si="86"/>
        <v>43415</v>
      </c>
      <c r="N201" s="76">
        <f t="shared" si="86"/>
        <v>0</v>
      </c>
      <c r="O201" s="76">
        <f t="shared" si="86"/>
        <v>0</v>
      </c>
      <c r="P201" s="76">
        <f t="shared" si="86"/>
        <v>0</v>
      </c>
      <c r="Q201" s="76">
        <f t="shared" si="86"/>
        <v>0</v>
      </c>
      <c r="R201" s="76">
        <f t="shared" si="86"/>
        <v>0</v>
      </c>
      <c r="S201" s="76">
        <f t="shared" si="86"/>
        <v>43415</v>
      </c>
      <c r="T201" s="76">
        <f t="shared" si="86"/>
        <v>0</v>
      </c>
      <c r="U201" s="76">
        <f t="shared" si="86"/>
        <v>0</v>
      </c>
      <c r="V201" s="76">
        <f aca="true" t="shared" si="87" ref="T201:AB202">V202</f>
        <v>0</v>
      </c>
      <c r="W201" s="76">
        <f t="shared" si="87"/>
        <v>0</v>
      </c>
      <c r="X201" s="76">
        <f t="shared" si="87"/>
        <v>0</v>
      </c>
      <c r="Y201" s="76">
        <f t="shared" si="87"/>
        <v>0</v>
      </c>
      <c r="Z201" s="76">
        <f t="shared" si="87"/>
        <v>0</v>
      </c>
      <c r="AA201" s="76">
        <f t="shared" si="87"/>
        <v>0</v>
      </c>
      <c r="AB201" s="76">
        <f t="shared" si="87"/>
        <v>43415</v>
      </c>
      <c r="AC201" s="76"/>
    </row>
    <row r="202" spans="1:29" ht="15.75">
      <c r="A202" s="71" t="s">
        <v>252</v>
      </c>
      <c r="B202" s="77" t="s">
        <v>112</v>
      </c>
      <c r="C202" s="77" t="s">
        <v>150</v>
      </c>
      <c r="D202" s="78" t="s">
        <v>253</v>
      </c>
      <c r="E202" s="77"/>
      <c r="F202" s="79">
        <f t="shared" si="86"/>
        <v>40611</v>
      </c>
      <c r="G202" s="79">
        <f t="shared" si="86"/>
        <v>2804</v>
      </c>
      <c r="H202" s="79">
        <f t="shared" si="86"/>
        <v>43415</v>
      </c>
      <c r="I202" s="79">
        <f t="shared" si="86"/>
        <v>0</v>
      </c>
      <c r="J202" s="79">
        <f t="shared" si="86"/>
        <v>0</v>
      </c>
      <c r="K202" s="79">
        <f t="shared" si="86"/>
        <v>0</v>
      </c>
      <c r="L202" s="79">
        <f t="shared" si="86"/>
        <v>0</v>
      </c>
      <c r="M202" s="79">
        <f t="shared" si="86"/>
        <v>43415</v>
      </c>
      <c r="N202" s="79">
        <f t="shared" si="86"/>
        <v>0</v>
      </c>
      <c r="O202" s="79">
        <f t="shared" si="86"/>
        <v>0</v>
      </c>
      <c r="P202" s="79">
        <f t="shared" si="86"/>
        <v>0</v>
      </c>
      <c r="Q202" s="79">
        <f t="shared" si="86"/>
        <v>0</v>
      </c>
      <c r="R202" s="79">
        <f t="shared" si="86"/>
        <v>0</v>
      </c>
      <c r="S202" s="79">
        <f t="shared" si="86"/>
        <v>43415</v>
      </c>
      <c r="T202" s="79">
        <f t="shared" si="87"/>
        <v>0</v>
      </c>
      <c r="U202" s="79">
        <f t="shared" si="87"/>
        <v>0</v>
      </c>
      <c r="V202" s="79">
        <f t="shared" si="87"/>
        <v>0</v>
      </c>
      <c r="W202" s="79">
        <f t="shared" si="87"/>
        <v>0</v>
      </c>
      <c r="X202" s="79">
        <f t="shared" si="87"/>
        <v>0</v>
      </c>
      <c r="Y202" s="79">
        <f t="shared" si="87"/>
        <v>0</v>
      </c>
      <c r="Z202" s="79">
        <f t="shared" si="87"/>
        <v>0</v>
      </c>
      <c r="AA202" s="79">
        <f t="shared" si="87"/>
        <v>0</v>
      </c>
      <c r="AB202" s="79">
        <f t="shared" si="87"/>
        <v>43415</v>
      </c>
      <c r="AC202" s="79"/>
    </row>
    <row r="203" spans="1:29" ht="31.5">
      <c r="A203" s="71" t="s">
        <v>103</v>
      </c>
      <c r="B203" s="77" t="s">
        <v>112</v>
      </c>
      <c r="C203" s="77" t="s">
        <v>150</v>
      </c>
      <c r="D203" s="78" t="s">
        <v>253</v>
      </c>
      <c r="E203" s="77" t="s">
        <v>104</v>
      </c>
      <c r="F203" s="85">
        <v>40611</v>
      </c>
      <c r="G203" s="73">
        <f>H203-F203</f>
        <v>2804</v>
      </c>
      <c r="H203" s="86">
        <v>43415</v>
      </c>
      <c r="I203" s="97"/>
      <c r="J203" s="97"/>
      <c r="K203" s="97"/>
      <c r="L203" s="97"/>
      <c r="M203" s="73">
        <f>H203+J203+K203+L203</f>
        <v>43415</v>
      </c>
      <c r="N203" s="74">
        <f>I203+L203</f>
        <v>0</v>
      </c>
      <c r="O203" s="97"/>
      <c r="P203" s="86"/>
      <c r="Q203" s="74"/>
      <c r="R203" s="82"/>
      <c r="S203" s="73">
        <f>M203+O203+P203+Q203+R203</f>
        <v>43415</v>
      </c>
      <c r="T203" s="73">
        <f>N203+R203</f>
        <v>0</v>
      </c>
      <c r="U203" s="74">
        <f>1-1</f>
        <v>0</v>
      </c>
      <c r="V203" s="74">
        <f>41-41</f>
        <v>0</v>
      </c>
      <c r="W203" s="82"/>
      <c r="X203" s="82"/>
      <c r="Y203" s="82"/>
      <c r="Z203" s="82"/>
      <c r="AA203" s="82"/>
      <c r="AB203" s="73">
        <f>S203+U203+V203+W203+X203+Y203+Z203+AA203</f>
        <v>43415</v>
      </c>
      <c r="AC203" s="73"/>
    </row>
    <row r="204" spans="1:29" ht="15.75">
      <c r="A204" s="71"/>
      <c r="B204" s="77"/>
      <c r="C204" s="77"/>
      <c r="D204" s="78"/>
      <c r="E204" s="77"/>
      <c r="F204" s="98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82"/>
      <c r="R204" s="82"/>
      <c r="S204" s="84"/>
      <c r="T204" s="84"/>
      <c r="U204" s="82"/>
      <c r="V204" s="82"/>
      <c r="W204" s="82"/>
      <c r="X204" s="82"/>
      <c r="Y204" s="82"/>
      <c r="Z204" s="82"/>
      <c r="AA204" s="82"/>
      <c r="AB204" s="82"/>
      <c r="AC204" s="91"/>
    </row>
    <row r="205" spans="1:29" ht="15.75">
      <c r="A205" s="93" t="s">
        <v>254</v>
      </c>
      <c r="B205" s="68" t="s">
        <v>112</v>
      </c>
      <c r="C205" s="68" t="s">
        <v>112</v>
      </c>
      <c r="D205" s="75"/>
      <c r="E205" s="68"/>
      <c r="F205" s="76">
        <f aca="true" t="shared" si="88" ref="F205:AA205">F208+F206+F210</f>
        <v>41581</v>
      </c>
      <c r="G205" s="76" t="e">
        <f t="shared" si="88"/>
        <v>#REF!</v>
      </c>
      <c r="H205" s="76" t="e">
        <f t="shared" si="88"/>
        <v>#REF!</v>
      </c>
      <c r="I205" s="76" t="e">
        <f t="shared" si="88"/>
        <v>#REF!</v>
      </c>
      <c r="J205" s="76" t="e">
        <f t="shared" si="88"/>
        <v>#REF!</v>
      </c>
      <c r="K205" s="76" t="e">
        <f t="shared" si="88"/>
        <v>#REF!</v>
      </c>
      <c r="L205" s="76" t="e">
        <f t="shared" si="88"/>
        <v>#REF!</v>
      </c>
      <c r="M205" s="76" t="e">
        <f t="shared" si="88"/>
        <v>#REF!</v>
      </c>
      <c r="N205" s="76" t="e">
        <f t="shared" si="88"/>
        <v>#REF!</v>
      </c>
      <c r="O205" s="76" t="e">
        <f t="shared" si="88"/>
        <v>#REF!</v>
      </c>
      <c r="P205" s="76" t="e">
        <f t="shared" si="88"/>
        <v>#REF!</v>
      </c>
      <c r="Q205" s="76" t="e">
        <f t="shared" si="88"/>
        <v>#REF!</v>
      </c>
      <c r="R205" s="76" t="e">
        <f t="shared" si="88"/>
        <v>#REF!</v>
      </c>
      <c r="S205" s="76" t="e">
        <f t="shared" si="88"/>
        <v>#REF!</v>
      </c>
      <c r="T205" s="76" t="e">
        <f t="shared" si="88"/>
        <v>#REF!</v>
      </c>
      <c r="U205" s="76" t="e">
        <f t="shared" si="88"/>
        <v>#REF!</v>
      </c>
      <c r="V205" s="76" t="e">
        <f t="shared" si="88"/>
        <v>#REF!</v>
      </c>
      <c r="W205" s="76" t="e">
        <f t="shared" si="88"/>
        <v>#REF!</v>
      </c>
      <c r="X205" s="76" t="e">
        <f t="shared" si="88"/>
        <v>#REF!</v>
      </c>
      <c r="Y205" s="76" t="e">
        <f t="shared" si="88"/>
        <v>#REF!</v>
      </c>
      <c r="Z205" s="76" t="e">
        <f t="shared" si="88"/>
        <v>#REF!</v>
      </c>
      <c r="AA205" s="76" t="e">
        <f t="shared" si="88"/>
        <v>#REF!</v>
      </c>
      <c r="AB205" s="76">
        <v>61263</v>
      </c>
      <c r="AC205" s="76"/>
    </row>
    <row r="206" spans="1:29" ht="31.5">
      <c r="A206" s="71" t="s">
        <v>255</v>
      </c>
      <c r="B206" s="77" t="s">
        <v>112</v>
      </c>
      <c r="C206" s="77" t="s">
        <v>112</v>
      </c>
      <c r="D206" s="78" t="s">
        <v>256</v>
      </c>
      <c r="E206" s="77"/>
      <c r="F206" s="73">
        <f>F207</f>
        <v>24229</v>
      </c>
      <c r="G206" s="73" t="e">
        <f>G207+#REF!</f>
        <v>#REF!</v>
      </c>
      <c r="H206" s="73" t="e">
        <f>H207+#REF!</f>
        <v>#REF!</v>
      </c>
      <c r="I206" s="73" t="e">
        <f>I207+#REF!</f>
        <v>#REF!</v>
      </c>
      <c r="J206" s="73" t="e">
        <f>J207+#REF!</f>
        <v>#REF!</v>
      </c>
      <c r="K206" s="73" t="e">
        <f>K207+#REF!</f>
        <v>#REF!</v>
      </c>
      <c r="L206" s="73" t="e">
        <f>L207+#REF!</f>
        <v>#REF!</v>
      </c>
      <c r="M206" s="73" t="e">
        <f>M207+#REF!</f>
        <v>#REF!</v>
      </c>
      <c r="N206" s="73" t="e">
        <f>N207+#REF!</f>
        <v>#REF!</v>
      </c>
      <c r="O206" s="73" t="e">
        <f>O207+#REF!</f>
        <v>#REF!</v>
      </c>
      <c r="P206" s="73" t="e">
        <f>P207+#REF!</f>
        <v>#REF!</v>
      </c>
      <c r="Q206" s="73" t="e">
        <f>Q207+#REF!</f>
        <v>#REF!</v>
      </c>
      <c r="R206" s="73" t="e">
        <f>R207+#REF!</f>
        <v>#REF!</v>
      </c>
      <c r="S206" s="73" t="e">
        <f>S207+#REF!</f>
        <v>#REF!</v>
      </c>
      <c r="T206" s="73" t="e">
        <f>T207+#REF!</f>
        <v>#REF!</v>
      </c>
      <c r="U206" s="73" t="e">
        <f>U207+#REF!</f>
        <v>#REF!</v>
      </c>
      <c r="V206" s="73" t="e">
        <f>V207+#REF!</f>
        <v>#REF!</v>
      </c>
      <c r="W206" s="73" t="e">
        <f>W207+#REF!</f>
        <v>#REF!</v>
      </c>
      <c r="X206" s="73" t="e">
        <f>X207+#REF!</f>
        <v>#REF!</v>
      </c>
      <c r="Y206" s="73" t="e">
        <f>Y207+#REF!</f>
        <v>#REF!</v>
      </c>
      <c r="Z206" s="73" t="e">
        <f>Z207+#REF!</f>
        <v>#REF!</v>
      </c>
      <c r="AA206" s="73" t="e">
        <f>AA207+#REF!</f>
        <v>#REF!</v>
      </c>
      <c r="AB206" s="73">
        <v>27655</v>
      </c>
      <c r="AC206" s="73"/>
    </row>
    <row r="207" spans="1:29" ht="31.5">
      <c r="A207" s="71" t="s">
        <v>103</v>
      </c>
      <c r="B207" s="77" t="s">
        <v>112</v>
      </c>
      <c r="C207" s="77" t="s">
        <v>112</v>
      </c>
      <c r="D207" s="78" t="s">
        <v>256</v>
      </c>
      <c r="E207" s="77" t="s">
        <v>104</v>
      </c>
      <c r="F207" s="85">
        <v>24229</v>
      </c>
      <c r="G207" s="73">
        <f>H207-F207</f>
        <v>3426</v>
      </c>
      <c r="H207" s="86">
        <f>30174+1-2550+30</f>
        <v>27655</v>
      </c>
      <c r="I207" s="97"/>
      <c r="J207" s="97"/>
      <c r="K207" s="97"/>
      <c r="L207" s="97"/>
      <c r="M207" s="73">
        <f>H207+J207+K207+L207</f>
        <v>27655</v>
      </c>
      <c r="N207" s="74">
        <f>I207+L207</f>
        <v>0</v>
      </c>
      <c r="O207" s="97"/>
      <c r="P207" s="86"/>
      <c r="Q207" s="74"/>
      <c r="R207" s="82"/>
      <c r="S207" s="73">
        <f>M207+O207+P207+Q207+R207</f>
        <v>27655</v>
      </c>
      <c r="T207" s="73">
        <f>N207+R207</f>
        <v>0</v>
      </c>
      <c r="U207" s="74">
        <f>2-2</f>
        <v>0</v>
      </c>
      <c r="V207" s="74">
        <f>41-41</f>
        <v>0</v>
      </c>
      <c r="W207" s="82"/>
      <c r="X207" s="74"/>
      <c r="Y207" s="74"/>
      <c r="Z207" s="82"/>
      <c r="AA207" s="82"/>
      <c r="AB207" s="73">
        <f>S207+U207+V207+W207+X207+Y207+Z207+AA207</f>
        <v>27655</v>
      </c>
      <c r="AC207" s="73"/>
    </row>
    <row r="208" spans="1:29" ht="31.5">
      <c r="A208" s="71" t="s">
        <v>260</v>
      </c>
      <c r="B208" s="77" t="s">
        <v>112</v>
      </c>
      <c r="C208" s="77" t="s">
        <v>112</v>
      </c>
      <c r="D208" s="78" t="s">
        <v>261</v>
      </c>
      <c r="E208" s="77"/>
      <c r="F208" s="79">
        <f>F209</f>
        <v>4898</v>
      </c>
      <c r="G208" s="79">
        <f>G209</f>
        <v>8086</v>
      </c>
      <c r="H208" s="79">
        <f>H209</f>
        <v>12984</v>
      </c>
      <c r="I208" s="79">
        <f aca="true" t="shared" si="89" ref="I208:AB208">I209</f>
        <v>0</v>
      </c>
      <c r="J208" s="79">
        <f t="shared" si="89"/>
        <v>0</v>
      </c>
      <c r="K208" s="79">
        <f t="shared" si="89"/>
        <v>0</v>
      </c>
      <c r="L208" s="79">
        <f t="shared" si="89"/>
        <v>0</v>
      </c>
      <c r="M208" s="79">
        <f t="shared" si="89"/>
        <v>12984</v>
      </c>
      <c r="N208" s="79">
        <f t="shared" si="89"/>
        <v>0</v>
      </c>
      <c r="O208" s="79">
        <f t="shared" si="89"/>
        <v>0</v>
      </c>
      <c r="P208" s="79">
        <f t="shared" si="89"/>
        <v>0</v>
      </c>
      <c r="Q208" s="79">
        <f t="shared" si="89"/>
        <v>0</v>
      </c>
      <c r="R208" s="79">
        <f t="shared" si="89"/>
        <v>0</v>
      </c>
      <c r="S208" s="79">
        <f t="shared" si="89"/>
        <v>12984</v>
      </c>
      <c r="T208" s="79">
        <f t="shared" si="89"/>
        <v>0</v>
      </c>
      <c r="U208" s="79">
        <f t="shared" si="89"/>
        <v>0</v>
      </c>
      <c r="V208" s="79">
        <f t="shared" si="89"/>
        <v>0</v>
      </c>
      <c r="W208" s="79">
        <f t="shared" si="89"/>
        <v>0</v>
      </c>
      <c r="X208" s="79">
        <f t="shared" si="89"/>
        <v>0</v>
      </c>
      <c r="Y208" s="79">
        <f t="shared" si="89"/>
        <v>0</v>
      </c>
      <c r="Z208" s="79">
        <f t="shared" si="89"/>
        <v>0</v>
      </c>
      <c r="AA208" s="79">
        <f t="shared" si="89"/>
        <v>0</v>
      </c>
      <c r="AB208" s="79">
        <f t="shared" si="89"/>
        <v>12984</v>
      </c>
      <c r="AC208" s="79"/>
    </row>
    <row r="209" spans="1:29" ht="63">
      <c r="A209" s="71" t="s">
        <v>115</v>
      </c>
      <c r="B209" s="77" t="s">
        <v>112</v>
      </c>
      <c r="C209" s="77" t="s">
        <v>112</v>
      </c>
      <c r="D209" s="78" t="s">
        <v>261</v>
      </c>
      <c r="E209" s="77" t="s">
        <v>116</v>
      </c>
      <c r="F209" s="85">
        <v>4898</v>
      </c>
      <c r="G209" s="73">
        <f>H209-F209</f>
        <v>8086</v>
      </c>
      <c r="H209" s="86">
        <v>12984</v>
      </c>
      <c r="I209" s="97"/>
      <c r="J209" s="97"/>
      <c r="K209" s="97"/>
      <c r="L209" s="97"/>
      <c r="M209" s="73">
        <f>H209+J209+K209+L209</f>
        <v>12984</v>
      </c>
      <c r="N209" s="74">
        <f>I209+L209</f>
        <v>0</v>
      </c>
      <c r="O209" s="97"/>
      <c r="P209" s="97"/>
      <c r="Q209" s="82"/>
      <c r="R209" s="82"/>
      <c r="S209" s="73">
        <f>M209+O209+P209+Q209+R209</f>
        <v>12984</v>
      </c>
      <c r="T209" s="73">
        <f>N209+R209</f>
        <v>0</v>
      </c>
      <c r="U209" s="82"/>
      <c r="V209" s="82"/>
      <c r="W209" s="82"/>
      <c r="X209" s="82"/>
      <c r="Y209" s="82"/>
      <c r="Z209" s="82"/>
      <c r="AA209" s="82"/>
      <c r="AB209" s="73">
        <f>S209+U209+V209+W209+X209+Y209+Z209+AA209</f>
        <v>12984</v>
      </c>
      <c r="AC209" s="73"/>
    </row>
    <row r="210" spans="1:29" ht="31.5">
      <c r="A210" s="71" t="s">
        <v>136</v>
      </c>
      <c r="B210" s="77" t="s">
        <v>112</v>
      </c>
      <c r="C210" s="77" t="s">
        <v>112</v>
      </c>
      <c r="D210" s="78" t="s">
        <v>137</v>
      </c>
      <c r="E210" s="77"/>
      <c r="F210" s="73">
        <f>F211</f>
        <v>12454</v>
      </c>
      <c r="G210" s="73">
        <f>G211+G212</f>
        <v>8170</v>
      </c>
      <c r="H210" s="73">
        <f>H211+H212</f>
        <v>20624</v>
      </c>
      <c r="I210" s="73">
        <f aca="true" t="shared" si="90" ref="I210:AB210">I211+I212</f>
        <v>0</v>
      </c>
      <c r="J210" s="73">
        <f t="shared" si="90"/>
        <v>0</v>
      </c>
      <c r="K210" s="73">
        <f t="shared" si="90"/>
        <v>0</v>
      </c>
      <c r="L210" s="73">
        <f t="shared" si="90"/>
        <v>0</v>
      </c>
      <c r="M210" s="73">
        <f t="shared" si="90"/>
        <v>20624</v>
      </c>
      <c r="N210" s="73">
        <f t="shared" si="90"/>
        <v>0</v>
      </c>
      <c r="O210" s="73">
        <f t="shared" si="90"/>
        <v>0</v>
      </c>
      <c r="P210" s="73"/>
      <c r="Q210" s="73">
        <f t="shared" si="90"/>
        <v>0</v>
      </c>
      <c r="R210" s="73">
        <f t="shared" si="90"/>
        <v>0</v>
      </c>
      <c r="S210" s="73">
        <f t="shared" si="90"/>
        <v>20624</v>
      </c>
      <c r="T210" s="73">
        <f t="shared" si="90"/>
        <v>0</v>
      </c>
      <c r="U210" s="73">
        <f t="shared" si="90"/>
        <v>0</v>
      </c>
      <c r="V210" s="73">
        <f t="shared" si="90"/>
        <v>0</v>
      </c>
      <c r="W210" s="73">
        <f t="shared" si="90"/>
        <v>0</v>
      </c>
      <c r="X210" s="73">
        <f t="shared" si="90"/>
        <v>0</v>
      </c>
      <c r="Y210" s="73">
        <f t="shared" si="90"/>
        <v>0</v>
      </c>
      <c r="Z210" s="73">
        <f t="shared" si="90"/>
        <v>0</v>
      </c>
      <c r="AA210" s="73">
        <f t="shared" si="90"/>
        <v>0</v>
      </c>
      <c r="AB210" s="73">
        <f t="shared" si="90"/>
        <v>20624</v>
      </c>
      <c r="AC210" s="73"/>
    </row>
    <row r="211" spans="1:29" ht="63">
      <c r="A211" s="71" t="s">
        <v>115</v>
      </c>
      <c r="B211" s="77" t="s">
        <v>112</v>
      </c>
      <c r="C211" s="77" t="s">
        <v>112</v>
      </c>
      <c r="D211" s="78" t="s">
        <v>137</v>
      </c>
      <c r="E211" s="77" t="s">
        <v>116</v>
      </c>
      <c r="F211" s="85">
        <v>12454</v>
      </c>
      <c r="G211" s="73">
        <f>H211-F211</f>
        <v>3373</v>
      </c>
      <c r="H211" s="86">
        <f>9106+800-7+457+5501-30</f>
        <v>15827</v>
      </c>
      <c r="I211" s="97"/>
      <c r="J211" s="97"/>
      <c r="K211" s="97"/>
      <c r="L211" s="97"/>
      <c r="M211" s="73">
        <f>H211+J211+K211+L211</f>
        <v>15827</v>
      </c>
      <c r="N211" s="74">
        <f>I211+L211</f>
        <v>0</v>
      </c>
      <c r="O211" s="97"/>
      <c r="P211" s="97"/>
      <c r="Q211" s="82"/>
      <c r="R211" s="82"/>
      <c r="S211" s="73">
        <f>M211+O211+P211+Q211+R211</f>
        <v>15827</v>
      </c>
      <c r="T211" s="73">
        <f>N211+R211</f>
        <v>0</v>
      </c>
      <c r="U211" s="82"/>
      <c r="V211" s="82"/>
      <c r="W211" s="82"/>
      <c r="X211" s="73"/>
      <c r="Y211" s="73"/>
      <c r="Z211" s="82"/>
      <c r="AA211" s="82"/>
      <c r="AB211" s="73">
        <f>S211+U211+V211+W211+X211+Y211+Z211+AA211</f>
        <v>15827</v>
      </c>
      <c r="AC211" s="73"/>
    </row>
    <row r="212" spans="1:29" ht="63">
      <c r="A212" s="71" t="s">
        <v>257</v>
      </c>
      <c r="B212" s="77" t="s">
        <v>112</v>
      </c>
      <c r="C212" s="77" t="s">
        <v>112</v>
      </c>
      <c r="D212" s="78" t="s">
        <v>262</v>
      </c>
      <c r="E212" s="77"/>
      <c r="F212" s="85"/>
      <c r="G212" s="73">
        <f>G213</f>
        <v>4797</v>
      </c>
      <c r="H212" s="73">
        <f>H213</f>
        <v>4797</v>
      </c>
      <c r="I212" s="73">
        <f aca="true" t="shared" si="91" ref="I212:AB212">I213</f>
        <v>0</v>
      </c>
      <c r="J212" s="73">
        <f t="shared" si="91"/>
        <v>0</v>
      </c>
      <c r="K212" s="73">
        <f t="shared" si="91"/>
        <v>0</v>
      </c>
      <c r="L212" s="73">
        <f t="shared" si="91"/>
        <v>0</v>
      </c>
      <c r="M212" s="73">
        <f t="shared" si="91"/>
        <v>4797</v>
      </c>
      <c r="N212" s="73">
        <f t="shared" si="91"/>
        <v>0</v>
      </c>
      <c r="O212" s="73">
        <f t="shared" si="91"/>
        <v>0</v>
      </c>
      <c r="P212" s="73"/>
      <c r="Q212" s="73">
        <f t="shared" si="91"/>
        <v>0</v>
      </c>
      <c r="R212" s="73">
        <f t="shared" si="91"/>
        <v>0</v>
      </c>
      <c r="S212" s="73">
        <f t="shared" si="91"/>
        <v>4797</v>
      </c>
      <c r="T212" s="73">
        <f t="shared" si="91"/>
        <v>0</v>
      </c>
      <c r="U212" s="73">
        <f t="shared" si="91"/>
        <v>0</v>
      </c>
      <c r="V212" s="73">
        <f t="shared" si="91"/>
        <v>0</v>
      </c>
      <c r="W212" s="73">
        <f t="shared" si="91"/>
        <v>0</v>
      </c>
      <c r="X212" s="73">
        <f t="shared" si="91"/>
        <v>0</v>
      </c>
      <c r="Y212" s="73">
        <f t="shared" si="91"/>
        <v>0</v>
      </c>
      <c r="Z212" s="73">
        <f t="shared" si="91"/>
        <v>0</v>
      </c>
      <c r="AA212" s="73">
        <f t="shared" si="91"/>
        <v>0</v>
      </c>
      <c r="AB212" s="73">
        <f t="shared" si="91"/>
        <v>4797</v>
      </c>
      <c r="AC212" s="73"/>
    </row>
    <row r="213" spans="1:29" ht="78.75">
      <c r="A213" s="113" t="s">
        <v>258</v>
      </c>
      <c r="B213" s="77" t="s">
        <v>112</v>
      </c>
      <c r="C213" s="77" t="s">
        <v>112</v>
      </c>
      <c r="D213" s="78" t="s">
        <v>262</v>
      </c>
      <c r="E213" s="77" t="s">
        <v>259</v>
      </c>
      <c r="F213" s="85"/>
      <c r="G213" s="73">
        <f>H213-F213</f>
        <v>4797</v>
      </c>
      <c r="H213" s="86">
        <v>4797</v>
      </c>
      <c r="I213" s="97"/>
      <c r="J213" s="97"/>
      <c r="K213" s="97"/>
      <c r="L213" s="97"/>
      <c r="M213" s="73">
        <f>H213+J213+K213+L213</f>
        <v>4797</v>
      </c>
      <c r="N213" s="74">
        <f>I213+L213</f>
        <v>0</v>
      </c>
      <c r="O213" s="97"/>
      <c r="P213" s="97"/>
      <c r="Q213" s="82"/>
      <c r="R213" s="82"/>
      <c r="S213" s="73">
        <f>M213+O213+P213+Q213+R213</f>
        <v>4797</v>
      </c>
      <c r="T213" s="73">
        <f>N213+R213</f>
        <v>0</v>
      </c>
      <c r="U213" s="82"/>
      <c r="V213" s="82"/>
      <c r="W213" s="82"/>
      <c r="X213" s="82"/>
      <c r="Y213" s="82"/>
      <c r="Z213" s="82"/>
      <c r="AA213" s="82"/>
      <c r="AB213" s="73">
        <f>S213+U213+V213+W213+X213+Y213+Z213+AA213</f>
        <v>4797</v>
      </c>
      <c r="AC213" s="73"/>
    </row>
    <row r="214" spans="1:29" ht="15.75">
      <c r="A214" s="71"/>
      <c r="B214" s="77"/>
      <c r="C214" s="77"/>
      <c r="D214" s="78"/>
      <c r="E214" s="77"/>
      <c r="F214" s="98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82"/>
      <c r="R214" s="82"/>
      <c r="S214" s="84"/>
      <c r="T214" s="84"/>
      <c r="U214" s="82"/>
      <c r="V214" s="82"/>
      <c r="W214" s="82"/>
      <c r="X214" s="82"/>
      <c r="Y214" s="82"/>
      <c r="Z214" s="82"/>
      <c r="AA214" s="82"/>
      <c r="AB214" s="82"/>
      <c r="AC214" s="91"/>
    </row>
    <row r="215" spans="1:29" ht="15.75">
      <c r="A215" s="93" t="s">
        <v>263</v>
      </c>
      <c r="B215" s="68" t="s">
        <v>112</v>
      </c>
      <c r="C215" s="68" t="s">
        <v>144</v>
      </c>
      <c r="D215" s="78"/>
      <c r="E215" s="77"/>
      <c r="F215" s="72" t="e">
        <f aca="true" t="shared" si="92" ref="F215:AA215">F218+F216+F221+F223</f>
        <v>#REF!</v>
      </c>
      <c r="G215" s="72" t="e">
        <f t="shared" si="92"/>
        <v>#REF!</v>
      </c>
      <c r="H215" s="72" t="e">
        <f t="shared" si="92"/>
        <v>#REF!</v>
      </c>
      <c r="I215" s="72" t="e">
        <f t="shared" si="92"/>
        <v>#REF!</v>
      </c>
      <c r="J215" s="72" t="e">
        <f t="shared" si="92"/>
        <v>#REF!</v>
      </c>
      <c r="K215" s="72" t="e">
        <f t="shared" si="92"/>
        <v>#REF!</v>
      </c>
      <c r="L215" s="72" t="e">
        <f t="shared" si="92"/>
        <v>#REF!</v>
      </c>
      <c r="M215" s="72" t="e">
        <f t="shared" si="92"/>
        <v>#REF!</v>
      </c>
      <c r="N215" s="72" t="e">
        <f t="shared" si="92"/>
        <v>#REF!</v>
      </c>
      <c r="O215" s="72" t="e">
        <f t="shared" si="92"/>
        <v>#REF!</v>
      </c>
      <c r="P215" s="72">
        <f t="shared" si="92"/>
        <v>0</v>
      </c>
      <c r="Q215" s="72" t="e">
        <f t="shared" si="92"/>
        <v>#REF!</v>
      </c>
      <c r="R215" s="72" t="e">
        <f t="shared" si="92"/>
        <v>#REF!</v>
      </c>
      <c r="S215" s="72" t="e">
        <f t="shared" si="92"/>
        <v>#REF!</v>
      </c>
      <c r="T215" s="72" t="e">
        <f t="shared" si="92"/>
        <v>#REF!</v>
      </c>
      <c r="U215" s="72" t="e">
        <f t="shared" si="92"/>
        <v>#REF!</v>
      </c>
      <c r="V215" s="72" t="e">
        <f t="shared" si="92"/>
        <v>#REF!</v>
      </c>
      <c r="W215" s="72" t="e">
        <f t="shared" si="92"/>
        <v>#REF!</v>
      </c>
      <c r="X215" s="72" t="e">
        <f t="shared" si="92"/>
        <v>#REF!</v>
      </c>
      <c r="Y215" s="72" t="e">
        <f t="shared" si="92"/>
        <v>#REF!</v>
      </c>
      <c r="Z215" s="72" t="e">
        <f t="shared" si="92"/>
        <v>#REF!</v>
      </c>
      <c r="AA215" s="72" t="e">
        <f t="shared" si="92"/>
        <v>#REF!</v>
      </c>
      <c r="AB215" s="72">
        <v>602375</v>
      </c>
      <c r="AC215" s="72">
        <v>166290</v>
      </c>
    </row>
    <row r="216" spans="1:29" ht="31.5">
      <c r="A216" s="71" t="s">
        <v>264</v>
      </c>
      <c r="B216" s="77" t="s">
        <v>112</v>
      </c>
      <c r="C216" s="77" t="s">
        <v>144</v>
      </c>
      <c r="D216" s="78" t="s">
        <v>265</v>
      </c>
      <c r="E216" s="77"/>
      <c r="F216" s="79">
        <f>F217</f>
        <v>75684</v>
      </c>
      <c r="G216" s="79">
        <f>G217</f>
        <v>8872</v>
      </c>
      <c r="H216" s="79">
        <f>H217</f>
        <v>84556</v>
      </c>
      <c r="I216" s="79">
        <f aca="true" t="shared" si="93" ref="I216:AB216">I217</f>
        <v>0</v>
      </c>
      <c r="J216" s="79">
        <f t="shared" si="93"/>
        <v>-3613</v>
      </c>
      <c r="K216" s="79">
        <f t="shared" si="93"/>
        <v>0</v>
      </c>
      <c r="L216" s="79">
        <f t="shared" si="93"/>
        <v>0</v>
      </c>
      <c r="M216" s="79">
        <f t="shared" si="93"/>
        <v>80943</v>
      </c>
      <c r="N216" s="79">
        <f t="shared" si="93"/>
        <v>0</v>
      </c>
      <c r="O216" s="79">
        <f t="shared" si="93"/>
        <v>0</v>
      </c>
      <c r="P216" s="79">
        <f t="shared" si="93"/>
        <v>0</v>
      </c>
      <c r="Q216" s="79">
        <f t="shared" si="93"/>
        <v>0</v>
      </c>
      <c r="R216" s="79">
        <f t="shared" si="93"/>
        <v>0</v>
      </c>
      <c r="S216" s="79">
        <f t="shared" si="93"/>
        <v>80943</v>
      </c>
      <c r="T216" s="79">
        <f t="shared" si="93"/>
        <v>0</v>
      </c>
      <c r="U216" s="79">
        <f t="shared" si="93"/>
        <v>0</v>
      </c>
      <c r="V216" s="79">
        <f t="shared" si="93"/>
        <v>0</v>
      </c>
      <c r="W216" s="79">
        <f t="shared" si="93"/>
        <v>0</v>
      </c>
      <c r="X216" s="79">
        <f t="shared" si="93"/>
        <v>0</v>
      </c>
      <c r="Y216" s="79">
        <f t="shared" si="93"/>
        <v>0</v>
      </c>
      <c r="Z216" s="79">
        <f t="shared" si="93"/>
        <v>0</v>
      </c>
      <c r="AA216" s="79">
        <f t="shared" si="93"/>
        <v>0</v>
      </c>
      <c r="AB216" s="79">
        <f t="shared" si="93"/>
        <v>80943</v>
      </c>
      <c r="AC216" s="79"/>
    </row>
    <row r="217" spans="1:29" ht="31.5">
      <c r="A217" s="71" t="s">
        <v>103</v>
      </c>
      <c r="B217" s="77" t="s">
        <v>112</v>
      </c>
      <c r="C217" s="77" t="s">
        <v>144</v>
      </c>
      <c r="D217" s="78" t="s">
        <v>265</v>
      </c>
      <c r="E217" s="77" t="s">
        <v>104</v>
      </c>
      <c r="F217" s="85">
        <v>75684</v>
      </c>
      <c r="G217" s="73">
        <f>H217-F217</f>
        <v>8872</v>
      </c>
      <c r="H217" s="86">
        <f>64660-125+20021</f>
        <v>84556</v>
      </c>
      <c r="I217" s="97"/>
      <c r="J217" s="86">
        <v>-3613</v>
      </c>
      <c r="K217" s="97"/>
      <c r="L217" s="97"/>
      <c r="M217" s="73">
        <f>H217+J217+K217+L217</f>
        <v>80943</v>
      </c>
      <c r="N217" s="74">
        <f>I217+L217</f>
        <v>0</v>
      </c>
      <c r="O217" s="97"/>
      <c r="P217" s="86"/>
      <c r="Q217" s="74"/>
      <c r="R217" s="82"/>
      <c r="S217" s="73">
        <f>M217+O217+P217+Q217+R217</f>
        <v>80943</v>
      </c>
      <c r="T217" s="73">
        <f>N217+R217</f>
        <v>0</v>
      </c>
      <c r="U217" s="74">
        <f>2+2-4</f>
        <v>0</v>
      </c>
      <c r="V217" s="74">
        <f>125+4-129</f>
        <v>0</v>
      </c>
      <c r="W217" s="82"/>
      <c r="X217" s="82"/>
      <c r="Y217" s="82"/>
      <c r="Z217" s="82"/>
      <c r="AA217" s="82"/>
      <c r="AB217" s="73">
        <f>S217+U217+V217+W217+X217+Y217+Z217+AA217</f>
        <v>80943</v>
      </c>
      <c r="AC217" s="73"/>
    </row>
    <row r="218" spans="1:29" ht="15.75">
      <c r="A218" s="71" t="s">
        <v>266</v>
      </c>
      <c r="B218" s="77" t="s">
        <v>112</v>
      </c>
      <c r="C218" s="77" t="s">
        <v>144</v>
      </c>
      <c r="D218" s="78" t="s">
        <v>267</v>
      </c>
      <c r="E218" s="77"/>
      <c r="F218" s="73" t="e">
        <f>#REF!+F219</f>
        <v>#REF!</v>
      </c>
      <c r="G218" s="73" t="e">
        <f>#REF!+G219</f>
        <v>#REF!</v>
      </c>
      <c r="H218" s="73" t="e">
        <f>#REF!+H219</f>
        <v>#REF!</v>
      </c>
      <c r="I218" s="73" t="e">
        <f>#REF!+I219</f>
        <v>#REF!</v>
      </c>
      <c r="J218" s="73" t="e">
        <f>#REF!+J219</f>
        <v>#REF!</v>
      </c>
      <c r="K218" s="73" t="e">
        <f>#REF!+K219</f>
        <v>#REF!</v>
      </c>
      <c r="L218" s="73" t="e">
        <f>#REF!+L219</f>
        <v>#REF!</v>
      </c>
      <c r="M218" s="73" t="e">
        <f>#REF!+M219</f>
        <v>#REF!</v>
      </c>
      <c r="N218" s="73" t="e">
        <f>#REF!+N219</f>
        <v>#REF!</v>
      </c>
      <c r="O218" s="73" t="e">
        <f>#REF!+O219</f>
        <v>#REF!</v>
      </c>
      <c r="P218" s="73"/>
      <c r="Q218" s="73" t="e">
        <f>#REF!+Q219</f>
        <v>#REF!</v>
      </c>
      <c r="R218" s="73" t="e">
        <f>#REF!+R219</f>
        <v>#REF!</v>
      </c>
      <c r="S218" s="73" t="e">
        <f>#REF!+S219</f>
        <v>#REF!</v>
      </c>
      <c r="T218" s="73" t="e">
        <f>#REF!+T219</f>
        <v>#REF!</v>
      </c>
      <c r="U218" s="73" t="e">
        <f>#REF!+U219</f>
        <v>#REF!</v>
      </c>
      <c r="V218" s="73" t="e">
        <f>#REF!+V219</f>
        <v>#REF!</v>
      </c>
      <c r="W218" s="73" t="e">
        <f>#REF!+W219</f>
        <v>#REF!</v>
      </c>
      <c r="X218" s="73" t="e">
        <f>#REF!+X219</f>
        <v>#REF!</v>
      </c>
      <c r="Y218" s="73" t="e">
        <f>#REF!+Y219</f>
        <v>#REF!</v>
      </c>
      <c r="Z218" s="73" t="e">
        <f>#REF!+Z219</f>
        <v>#REF!</v>
      </c>
      <c r="AA218" s="73" t="e">
        <f>#REF!+AA219</f>
        <v>#REF!</v>
      </c>
      <c r="AB218" s="73">
        <v>286290</v>
      </c>
      <c r="AC218" s="73">
        <v>166290</v>
      </c>
    </row>
    <row r="219" spans="1:29" ht="31.5">
      <c r="A219" s="71" t="s">
        <v>269</v>
      </c>
      <c r="B219" s="77" t="s">
        <v>112</v>
      </c>
      <c r="C219" s="77" t="s">
        <v>144</v>
      </c>
      <c r="D219" s="78" t="s">
        <v>270</v>
      </c>
      <c r="E219" s="77"/>
      <c r="F219" s="73">
        <f>F220</f>
        <v>120000</v>
      </c>
      <c r="G219" s="73">
        <f>G220</f>
        <v>0</v>
      </c>
      <c r="H219" s="73">
        <f>H220</f>
        <v>120000</v>
      </c>
      <c r="I219" s="73">
        <f aca="true" t="shared" si="94" ref="I219:AC219">I220</f>
        <v>0</v>
      </c>
      <c r="J219" s="73">
        <f t="shared" si="94"/>
        <v>0</v>
      </c>
      <c r="K219" s="73">
        <f t="shared" si="94"/>
        <v>0</v>
      </c>
      <c r="L219" s="73">
        <f t="shared" si="94"/>
        <v>0</v>
      </c>
      <c r="M219" s="73">
        <f t="shared" si="94"/>
        <v>120000</v>
      </c>
      <c r="N219" s="73">
        <f t="shared" si="94"/>
        <v>0</v>
      </c>
      <c r="O219" s="73">
        <f t="shared" si="94"/>
        <v>0</v>
      </c>
      <c r="P219" s="73"/>
      <c r="Q219" s="73">
        <f t="shared" si="94"/>
        <v>0</v>
      </c>
      <c r="R219" s="73">
        <f t="shared" si="94"/>
        <v>0</v>
      </c>
      <c r="S219" s="73">
        <f t="shared" si="94"/>
        <v>120000</v>
      </c>
      <c r="T219" s="73">
        <f t="shared" si="94"/>
        <v>0</v>
      </c>
      <c r="U219" s="73">
        <f t="shared" si="94"/>
        <v>0</v>
      </c>
      <c r="V219" s="73">
        <f t="shared" si="94"/>
        <v>0</v>
      </c>
      <c r="W219" s="73">
        <f t="shared" si="94"/>
        <v>0</v>
      </c>
      <c r="X219" s="73">
        <f t="shared" si="94"/>
        <v>0</v>
      </c>
      <c r="Y219" s="73">
        <f t="shared" si="94"/>
        <v>0</v>
      </c>
      <c r="Z219" s="73">
        <f t="shared" si="94"/>
        <v>0</v>
      </c>
      <c r="AA219" s="73">
        <f t="shared" si="94"/>
        <v>166290</v>
      </c>
      <c r="AB219" s="73">
        <f t="shared" si="94"/>
        <v>286290</v>
      </c>
      <c r="AC219" s="73">
        <f t="shared" si="94"/>
        <v>166290</v>
      </c>
    </row>
    <row r="220" spans="1:29" ht="78.75">
      <c r="A220" s="71" t="s">
        <v>378</v>
      </c>
      <c r="B220" s="77" t="s">
        <v>112</v>
      </c>
      <c r="C220" s="77" t="s">
        <v>144</v>
      </c>
      <c r="D220" s="78" t="s">
        <v>270</v>
      </c>
      <c r="E220" s="77" t="s">
        <v>164</v>
      </c>
      <c r="F220" s="85">
        <v>120000</v>
      </c>
      <c r="G220" s="73">
        <f>H220-F220</f>
        <v>0</v>
      </c>
      <c r="H220" s="86">
        <v>120000</v>
      </c>
      <c r="I220" s="87"/>
      <c r="J220" s="87"/>
      <c r="K220" s="87"/>
      <c r="L220" s="87"/>
      <c r="M220" s="73">
        <f>H220+J220+K220+L220</f>
        <v>120000</v>
      </c>
      <c r="N220" s="74">
        <f>I220+L220</f>
        <v>0</v>
      </c>
      <c r="O220" s="87"/>
      <c r="P220" s="87"/>
      <c r="Q220" s="71"/>
      <c r="R220" s="71"/>
      <c r="S220" s="73">
        <f>M220+O220+P220+Q220+R220</f>
        <v>120000</v>
      </c>
      <c r="T220" s="73">
        <f>N220+R220</f>
        <v>0</v>
      </c>
      <c r="U220" s="71"/>
      <c r="V220" s="71"/>
      <c r="W220" s="71"/>
      <c r="X220" s="71"/>
      <c r="Y220" s="71"/>
      <c r="Z220" s="71"/>
      <c r="AA220" s="73">
        <v>166290</v>
      </c>
      <c r="AB220" s="73">
        <f>S220+U220+V220+W220+X220+Y220+Z220+AA220</f>
        <v>286290</v>
      </c>
      <c r="AC220" s="73">
        <f>T220+Z220+AA220</f>
        <v>166290</v>
      </c>
    </row>
    <row r="221" spans="1:29" ht="94.5">
      <c r="A221" s="71" t="s">
        <v>271</v>
      </c>
      <c r="B221" s="77" t="s">
        <v>112</v>
      </c>
      <c r="C221" s="77" t="s">
        <v>144</v>
      </c>
      <c r="D221" s="78" t="s">
        <v>272</v>
      </c>
      <c r="E221" s="77"/>
      <c r="F221" s="79">
        <f>F222</f>
        <v>9990</v>
      </c>
      <c r="G221" s="79">
        <f>G222</f>
        <v>1481</v>
      </c>
      <c r="H221" s="79">
        <f>H222</f>
        <v>11471</v>
      </c>
      <c r="I221" s="79">
        <f aca="true" t="shared" si="95" ref="I221:AB221">I222</f>
        <v>0</v>
      </c>
      <c r="J221" s="79">
        <f t="shared" si="95"/>
        <v>-397</v>
      </c>
      <c r="K221" s="79">
        <f t="shared" si="95"/>
        <v>0</v>
      </c>
      <c r="L221" s="79">
        <f t="shared" si="95"/>
        <v>0</v>
      </c>
      <c r="M221" s="79">
        <f t="shared" si="95"/>
        <v>11074</v>
      </c>
      <c r="N221" s="79">
        <f t="shared" si="95"/>
        <v>0</v>
      </c>
      <c r="O221" s="79">
        <f t="shared" si="95"/>
        <v>0</v>
      </c>
      <c r="P221" s="79">
        <f t="shared" si="95"/>
        <v>0</v>
      </c>
      <c r="Q221" s="79">
        <f t="shared" si="95"/>
        <v>0</v>
      </c>
      <c r="R221" s="79">
        <f t="shared" si="95"/>
        <v>0</v>
      </c>
      <c r="S221" s="79">
        <f t="shared" si="95"/>
        <v>11074</v>
      </c>
      <c r="T221" s="79">
        <f t="shared" si="95"/>
        <v>0</v>
      </c>
      <c r="U221" s="79">
        <f t="shared" si="95"/>
        <v>0</v>
      </c>
      <c r="V221" s="79">
        <f t="shared" si="95"/>
        <v>0</v>
      </c>
      <c r="W221" s="79">
        <f t="shared" si="95"/>
        <v>0</v>
      </c>
      <c r="X221" s="79">
        <f t="shared" si="95"/>
        <v>0</v>
      </c>
      <c r="Y221" s="79">
        <f t="shared" si="95"/>
        <v>0</v>
      </c>
      <c r="Z221" s="79">
        <f t="shared" si="95"/>
        <v>0</v>
      </c>
      <c r="AA221" s="79">
        <f t="shared" si="95"/>
        <v>0</v>
      </c>
      <c r="AB221" s="79">
        <f t="shared" si="95"/>
        <v>11074</v>
      </c>
      <c r="AC221" s="79"/>
    </row>
    <row r="222" spans="1:29" ht="31.5">
      <c r="A222" s="71" t="s">
        <v>103</v>
      </c>
      <c r="B222" s="77" t="s">
        <v>112</v>
      </c>
      <c r="C222" s="77" t="s">
        <v>144</v>
      </c>
      <c r="D222" s="78" t="s">
        <v>272</v>
      </c>
      <c r="E222" s="77" t="s">
        <v>104</v>
      </c>
      <c r="F222" s="85">
        <v>9990</v>
      </c>
      <c r="G222" s="73">
        <f>H222-F222</f>
        <v>1481</v>
      </c>
      <c r="H222" s="86">
        <f>11512-41</f>
        <v>11471</v>
      </c>
      <c r="I222" s="97"/>
      <c r="J222" s="86">
        <v>-397</v>
      </c>
      <c r="K222" s="97"/>
      <c r="L222" s="97"/>
      <c r="M222" s="73">
        <f>H222+J222+K222+L222</f>
        <v>11074</v>
      </c>
      <c r="N222" s="74">
        <f>I222+L222</f>
        <v>0</v>
      </c>
      <c r="O222" s="97"/>
      <c r="P222" s="86"/>
      <c r="Q222" s="74"/>
      <c r="R222" s="82"/>
      <c r="S222" s="73">
        <f>M222+O222+P222+Q222+R222</f>
        <v>11074</v>
      </c>
      <c r="T222" s="73">
        <f>N222+R222</f>
        <v>0</v>
      </c>
      <c r="U222" s="74">
        <f>4-4</f>
        <v>0</v>
      </c>
      <c r="V222" s="74">
        <f>109-109</f>
        <v>0</v>
      </c>
      <c r="W222" s="82"/>
      <c r="X222" s="82"/>
      <c r="Y222" s="82"/>
      <c r="Z222" s="82"/>
      <c r="AA222" s="82"/>
      <c r="AB222" s="73">
        <f>S222+U222+V222+W222+X222+Y222+Z222+AA222</f>
        <v>11074</v>
      </c>
      <c r="AC222" s="73"/>
    </row>
    <row r="223" spans="1:29" ht="31.5">
      <c r="A223" s="71" t="s">
        <v>136</v>
      </c>
      <c r="B223" s="77" t="s">
        <v>112</v>
      </c>
      <c r="C223" s="77" t="s">
        <v>144</v>
      </c>
      <c r="D223" s="78" t="s">
        <v>137</v>
      </c>
      <c r="E223" s="77"/>
      <c r="F223" s="85">
        <f>F224</f>
        <v>0</v>
      </c>
      <c r="G223" s="85">
        <f>G224</f>
        <v>12428</v>
      </c>
      <c r="H223" s="85">
        <f>H224</f>
        <v>12428</v>
      </c>
      <c r="I223" s="85">
        <f>I224</f>
        <v>0</v>
      </c>
      <c r="J223" s="85">
        <f>J224+J225</f>
        <v>211640</v>
      </c>
      <c r="K223" s="85">
        <f>K224+K225</f>
        <v>0</v>
      </c>
      <c r="L223" s="85">
        <f>L224+L225</f>
        <v>0</v>
      </c>
      <c r="M223" s="85">
        <f>M224+M225</f>
        <v>224068</v>
      </c>
      <c r="N223" s="85">
        <f aca="true" t="shared" si="96" ref="N223:AB223">N224+N225</f>
        <v>0</v>
      </c>
      <c r="O223" s="85">
        <f t="shared" si="96"/>
        <v>0</v>
      </c>
      <c r="P223" s="85"/>
      <c r="Q223" s="85">
        <f t="shared" si="96"/>
        <v>0</v>
      </c>
      <c r="R223" s="85">
        <f t="shared" si="96"/>
        <v>0</v>
      </c>
      <c r="S223" s="85">
        <f t="shared" si="96"/>
        <v>224068</v>
      </c>
      <c r="T223" s="85">
        <f t="shared" si="96"/>
        <v>0</v>
      </c>
      <c r="U223" s="85">
        <f t="shared" si="96"/>
        <v>0</v>
      </c>
      <c r="V223" s="85">
        <f t="shared" si="96"/>
        <v>0</v>
      </c>
      <c r="W223" s="85">
        <f t="shared" si="96"/>
        <v>0</v>
      </c>
      <c r="X223" s="85">
        <f t="shared" si="96"/>
        <v>0</v>
      </c>
      <c r="Y223" s="85">
        <f t="shared" si="96"/>
        <v>0</v>
      </c>
      <c r="Z223" s="85">
        <f t="shared" si="96"/>
        <v>0</v>
      </c>
      <c r="AA223" s="85">
        <f t="shared" si="96"/>
        <v>0</v>
      </c>
      <c r="AB223" s="85">
        <f t="shared" si="96"/>
        <v>224068</v>
      </c>
      <c r="AC223" s="85"/>
    </row>
    <row r="224" spans="1:29" ht="63">
      <c r="A224" s="71" t="s">
        <v>115</v>
      </c>
      <c r="B224" s="77" t="s">
        <v>112</v>
      </c>
      <c r="C224" s="77" t="s">
        <v>144</v>
      </c>
      <c r="D224" s="78" t="s">
        <v>137</v>
      </c>
      <c r="E224" s="77" t="s">
        <v>116</v>
      </c>
      <c r="F224" s="85"/>
      <c r="G224" s="73">
        <f>H224-F224</f>
        <v>12428</v>
      </c>
      <c r="H224" s="86">
        <f>8634+719+3075</f>
        <v>12428</v>
      </c>
      <c r="I224" s="97"/>
      <c r="J224" s="86">
        <f>211640-2530</f>
        <v>209110</v>
      </c>
      <c r="K224" s="97"/>
      <c r="L224" s="97"/>
      <c r="M224" s="73">
        <f>H224+J224+K224+L224</f>
        <v>221538</v>
      </c>
      <c r="N224" s="74">
        <f>I224+L224</f>
        <v>0</v>
      </c>
      <c r="O224" s="97"/>
      <c r="P224" s="97"/>
      <c r="Q224" s="82"/>
      <c r="R224" s="82"/>
      <c r="S224" s="73">
        <f>M224+O224+P224+Q224+R224</f>
        <v>221538</v>
      </c>
      <c r="T224" s="73">
        <f>N224+R224</f>
        <v>0</v>
      </c>
      <c r="U224" s="82"/>
      <c r="V224" s="82"/>
      <c r="W224" s="82"/>
      <c r="X224" s="82"/>
      <c r="Y224" s="82"/>
      <c r="Z224" s="82"/>
      <c r="AA224" s="82"/>
      <c r="AB224" s="73">
        <f>S224+U224+V224+W224+X224+Y224+Z224+AA224</f>
        <v>221538</v>
      </c>
      <c r="AC224" s="73"/>
    </row>
    <row r="225" spans="1:29" ht="63">
      <c r="A225" s="71" t="s">
        <v>268</v>
      </c>
      <c r="B225" s="77" t="s">
        <v>112</v>
      </c>
      <c r="C225" s="77" t="s">
        <v>144</v>
      </c>
      <c r="D225" s="78" t="s">
        <v>273</v>
      </c>
      <c r="E225" s="77"/>
      <c r="F225" s="85"/>
      <c r="G225" s="73"/>
      <c r="H225" s="86"/>
      <c r="I225" s="97"/>
      <c r="J225" s="86">
        <f>J226</f>
        <v>2530</v>
      </c>
      <c r="K225" s="97">
        <f>K226</f>
        <v>0</v>
      </c>
      <c r="L225" s="97">
        <f>L226</f>
        <v>0</v>
      </c>
      <c r="M225" s="73">
        <f>M226</f>
        <v>2530</v>
      </c>
      <c r="N225" s="73">
        <f aca="true" t="shared" si="97" ref="N225:AB225">N226</f>
        <v>0</v>
      </c>
      <c r="O225" s="73">
        <f t="shared" si="97"/>
        <v>0</v>
      </c>
      <c r="P225" s="73"/>
      <c r="Q225" s="73">
        <f t="shared" si="97"/>
        <v>0</v>
      </c>
      <c r="R225" s="73">
        <f t="shared" si="97"/>
        <v>0</v>
      </c>
      <c r="S225" s="73">
        <f t="shared" si="97"/>
        <v>2530</v>
      </c>
      <c r="T225" s="73">
        <f t="shared" si="97"/>
        <v>0</v>
      </c>
      <c r="U225" s="73">
        <f t="shared" si="97"/>
        <v>0</v>
      </c>
      <c r="V225" s="73">
        <f t="shared" si="97"/>
        <v>0</v>
      </c>
      <c r="W225" s="73">
        <f t="shared" si="97"/>
        <v>0</v>
      </c>
      <c r="X225" s="73">
        <f t="shared" si="97"/>
        <v>0</v>
      </c>
      <c r="Y225" s="73">
        <f t="shared" si="97"/>
        <v>0</v>
      </c>
      <c r="Z225" s="73">
        <f t="shared" si="97"/>
        <v>0</v>
      </c>
      <c r="AA225" s="73">
        <f t="shared" si="97"/>
        <v>0</v>
      </c>
      <c r="AB225" s="73">
        <f t="shared" si="97"/>
        <v>2530</v>
      </c>
      <c r="AC225" s="73"/>
    </row>
    <row r="226" spans="1:29" ht="78.75">
      <c r="A226" s="71" t="s">
        <v>378</v>
      </c>
      <c r="B226" s="77" t="s">
        <v>112</v>
      </c>
      <c r="C226" s="77" t="s">
        <v>144</v>
      </c>
      <c r="D226" s="78" t="s">
        <v>273</v>
      </c>
      <c r="E226" s="77" t="s">
        <v>164</v>
      </c>
      <c r="F226" s="85"/>
      <c r="G226" s="73"/>
      <c r="H226" s="86"/>
      <c r="I226" s="97"/>
      <c r="J226" s="86">
        <v>2530</v>
      </c>
      <c r="K226" s="97"/>
      <c r="L226" s="97"/>
      <c r="M226" s="73">
        <f>H226+J226+K226+L226</f>
        <v>2530</v>
      </c>
      <c r="N226" s="74">
        <f>I226+L226</f>
        <v>0</v>
      </c>
      <c r="O226" s="97"/>
      <c r="P226" s="97"/>
      <c r="Q226" s="82"/>
      <c r="R226" s="82"/>
      <c r="S226" s="73">
        <f>M226+O226+P226+Q226+R226</f>
        <v>2530</v>
      </c>
      <c r="T226" s="73">
        <f>N226+R226</f>
        <v>0</v>
      </c>
      <c r="U226" s="82"/>
      <c r="V226" s="82"/>
      <c r="W226" s="82"/>
      <c r="X226" s="82"/>
      <c r="Y226" s="82"/>
      <c r="Z226" s="82"/>
      <c r="AA226" s="82"/>
      <c r="AB226" s="73">
        <f>S226+U226+V226+W226+X226+Y226+Z226+AA226</f>
        <v>2530</v>
      </c>
      <c r="AC226" s="73"/>
    </row>
    <row r="227" spans="1:29" ht="15.75">
      <c r="A227" s="71"/>
      <c r="B227" s="77"/>
      <c r="C227" s="77"/>
      <c r="D227" s="74"/>
      <c r="E227" s="77"/>
      <c r="F227" s="70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3"/>
      <c r="T227" s="73"/>
      <c r="U227" s="71"/>
      <c r="V227" s="71"/>
      <c r="W227" s="71"/>
      <c r="X227" s="71"/>
      <c r="Y227" s="71"/>
      <c r="Z227" s="71"/>
      <c r="AA227" s="71"/>
      <c r="AB227" s="71"/>
      <c r="AC227" s="74"/>
    </row>
    <row r="228" spans="1:29" ht="31.5">
      <c r="A228" s="93" t="s">
        <v>274</v>
      </c>
      <c r="B228" s="68" t="s">
        <v>275</v>
      </c>
      <c r="C228" s="68"/>
      <c r="D228" s="69"/>
      <c r="E228" s="68"/>
      <c r="F228" s="72" t="e">
        <f aca="true" t="shared" si="98" ref="F228:AA228">F230+F248+F252</f>
        <v>#REF!</v>
      </c>
      <c r="G228" s="72" t="e">
        <f t="shared" si="98"/>
        <v>#REF!</v>
      </c>
      <c r="H228" s="72" t="e">
        <f t="shared" si="98"/>
        <v>#REF!</v>
      </c>
      <c r="I228" s="72" t="e">
        <f t="shared" si="98"/>
        <v>#REF!</v>
      </c>
      <c r="J228" s="72" t="e">
        <f t="shared" si="98"/>
        <v>#REF!</v>
      </c>
      <c r="K228" s="72" t="e">
        <f t="shared" si="98"/>
        <v>#REF!</v>
      </c>
      <c r="L228" s="72" t="e">
        <f t="shared" si="98"/>
        <v>#REF!</v>
      </c>
      <c r="M228" s="72" t="e">
        <f t="shared" si="98"/>
        <v>#REF!</v>
      </c>
      <c r="N228" s="72" t="e">
        <f t="shared" si="98"/>
        <v>#REF!</v>
      </c>
      <c r="O228" s="72" t="e">
        <f t="shared" si="98"/>
        <v>#REF!</v>
      </c>
      <c r="P228" s="72">
        <f t="shared" si="98"/>
        <v>0</v>
      </c>
      <c r="Q228" s="72" t="e">
        <f t="shared" si="98"/>
        <v>#REF!</v>
      </c>
      <c r="R228" s="72" t="e">
        <f t="shared" si="98"/>
        <v>#REF!</v>
      </c>
      <c r="S228" s="72" t="e">
        <f t="shared" si="98"/>
        <v>#REF!</v>
      </c>
      <c r="T228" s="72" t="e">
        <f t="shared" si="98"/>
        <v>#REF!</v>
      </c>
      <c r="U228" s="72" t="e">
        <f t="shared" si="98"/>
        <v>#REF!</v>
      </c>
      <c r="V228" s="72" t="e">
        <f t="shared" si="98"/>
        <v>#REF!</v>
      </c>
      <c r="W228" s="72" t="e">
        <f t="shared" si="98"/>
        <v>#REF!</v>
      </c>
      <c r="X228" s="72" t="e">
        <f t="shared" si="98"/>
        <v>#REF!</v>
      </c>
      <c r="Y228" s="72" t="e">
        <f t="shared" si="98"/>
        <v>#REF!</v>
      </c>
      <c r="Z228" s="72" t="e">
        <f t="shared" si="98"/>
        <v>#REF!</v>
      </c>
      <c r="AA228" s="72" t="e">
        <f t="shared" si="98"/>
        <v>#REF!</v>
      </c>
      <c r="AB228" s="72">
        <v>248860</v>
      </c>
      <c r="AC228" s="72"/>
    </row>
    <row r="229" spans="1:29" ht="15.75">
      <c r="A229" s="93"/>
      <c r="B229" s="68"/>
      <c r="C229" s="68"/>
      <c r="D229" s="69"/>
      <c r="E229" s="68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</row>
    <row r="230" spans="1:29" ht="15.75">
      <c r="A230" s="93" t="s">
        <v>276</v>
      </c>
      <c r="B230" s="68" t="s">
        <v>158</v>
      </c>
      <c r="C230" s="68" t="s">
        <v>99</v>
      </c>
      <c r="D230" s="75"/>
      <c r="E230" s="68"/>
      <c r="F230" s="76" t="e">
        <f aca="true" t="shared" si="99" ref="F230:AA230">F231+F233+F235+F237+F239+F241+F245</f>
        <v>#REF!</v>
      </c>
      <c r="G230" s="76" t="e">
        <f t="shared" si="99"/>
        <v>#REF!</v>
      </c>
      <c r="H230" s="76" t="e">
        <f t="shared" si="99"/>
        <v>#REF!</v>
      </c>
      <c r="I230" s="76" t="e">
        <f t="shared" si="99"/>
        <v>#REF!</v>
      </c>
      <c r="J230" s="76" t="e">
        <f t="shared" si="99"/>
        <v>#REF!</v>
      </c>
      <c r="K230" s="76" t="e">
        <f t="shared" si="99"/>
        <v>#REF!</v>
      </c>
      <c r="L230" s="76" t="e">
        <f t="shared" si="99"/>
        <v>#REF!</v>
      </c>
      <c r="M230" s="76" t="e">
        <f t="shared" si="99"/>
        <v>#REF!</v>
      </c>
      <c r="N230" s="76" t="e">
        <f t="shared" si="99"/>
        <v>#REF!</v>
      </c>
      <c r="O230" s="76" t="e">
        <f t="shared" si="99"/>
        <v>#REF!</v>
      </c>
      <c r="P230" s="76">
        <f t="shared" si="99"/>
        <v>0</v>
      </c>
      <c r="Q230" s="76" t="e">
        <f t="shared" si="99"/>
        <v>#REF!</v>
      </c>
      <c r="R230" s="76" t="e">
        <f t="shared" si="99"/>
        <v>#REF!</v>
      </c>
      <c r="S230" s="76" t="e">
        <f t="shared" si="99"/>
        <v>#REF!</v>
      </c>
      <c r="T230" s="76" t="e">
        <f t="shared" si="99"/>
        <v>#REF!</v>
      </c>
      <c r="U230" s="76" t="e">
        <f t="shared" si="99"/>
        <v>#REF!</v>
      </c>
      <c r="V230" s="76" t="e">
        <f t="shared" si="99"/>
        <v>#REF!</v>
      </c>
      <c r="W230" s="76" t="e">
        <f t="shared" si="99"/>
        <v>#REF!</v>
      </c>
      <c r="X230" s="76" t="e">
        <f t="shared" si="99"/>
        <v>#REF!</v>
      </c>
      <c r="Y230" s="76" t="e">
        <f t="shared" si="99"/>
        <v>#REF!</v>
      </c>
      <c r="Z230" s="76" t="e">
        <f t="shared" si="99"/>
        <v>#REF!</v>
      </c>
      <c r="AA230" s="76" t="e">
        <f t="shared" si="99"/>
        <v>#REF!</v>
      </c>
      <c r="AB230" s="76">
        <v>243512</v>
      </c>
      <c r="AC230" s="76"/>
    </row>
    <row r="231" spans="1:29" ht="47.25">
      <c r="A231" s="71" t="s">
        <v>151</v>
      </c>
      <c r="B231" s="77" t="s">
        <v>158</v>
      </c>
      <c r="C231" s="77" t="s">
        <v>99</v>
      </c>
      <c r="D231" s="78" t="s">
        <v>152</v>
      </c>
      <c r="E231" s="77"/>
      <c r="F231" s="79">
        <f>F232</f>
        <v>4958</v>
      </c>
      <c r="G231" s="79">
        <f>G232</f>
        <v>14812</v>
      </c>
      <c r="H231" s="79">
        <f>H232</f>
        <v>19770</v>
      </c>
      <c r="I231" s="79">
        <f aca="true" t="shared" si="100" ref="I231:AB231">I232</f>
        <v>0</v>
      </c>
      <c r="J231" s="79">
        <f t="shared" si="100"/>
        <v>0</v>
      </c>
      <c r="K231" s="79">
        <f t="shared" si="100"/>
        <v>0</v>
      </c>
      <c r="L231" s="79">
        <f t="shared" si="100"/>
        <v>0</v>
      </c>
      <c r="M231" s="79">
        <f t="shared" si="100"/>
        <v>19770</v>
      </c>
      <c r="N231" s="79">
        <f t="shared" si="100"/>
        <v>0</v>
      </c>
      <c r="O231" s="79">
        <f t="shared" si="100"/>
        <v>0</v>
      </c>
      <c r="P231" s="79"/>
      <c r="Q231" s="79">
        <f t="shared" si="100"/>
        <v>0</v>
      </c>
      <c r="R231" s="79">
        <f t="shared" si="100"/>
        <v>0</v>
      </c>
      <c r="S231" s="79">
        <f t="shared" si="100"/>
        <v>19770</v>
      </c>
      <c r="T231" s="79">
        <f t="shared" si="100"/>
        <v>0</v>
      </c>
      <c r="U231" s="79">
        <f t="shared" si="100"/>
        <v>0</v>
      </c>
      <c r="V231" s="79">
        <f t="shared" si="100"/>
        <v>0</v>
      </c>
      <c r="W231" s="79">
        <f t="shared" si="100"/>
        <v>0</v>
      </c>
      <c r="X231" s="79">
        <f t="shared" si="100"/>
        <v>0</v>
      </c>
      <c r="Y231" s="79">
        <f t="shared" si="100"/>
        <v>0</v>
      </c>
      <c r="Z231" s="79">
        <f t="shared" si="100"/>
        <v>0</v>
      </c>
      <c r="AA231" s="79">
        <f t="shared" si="100"/>
        <v>0</v>
      </c>
      <c r="AB231" s="79">
        <f t="shared" si="100"/>
        <v>19770</v>
      </c>
      <c r="AC231" s="79"/>
    </row>
    <row r="232" spans="1:29" ht="78.75">
      <c r="A232" s="71" t="s">
        <v>373</v>
      </c>
      <c r="B232" s="77" t="s">
        <v>158</v>
      </c>
      <c r="C232" s="77" t="s">
        <v>99</v>
      </c>
      <c r="D232" s="78" t="s">
        <v>152</v>
      </c>
      <c r="E232" s="77" t="s">
        <v>153</v>
      </c>
      <c r="F232" s="85">
        <v>4958</v>
      </c>
      <c r="G232" s="73">
        <f>H232-F232</f>
        <v>14812</v>
      </c>
      <c r="H232" s="86">
        <v>19770</v>
      </c>
      <c r="I232" s="87"/>
      <c r="J232" s="87"/>
      <c r="K232" s="87"/>
      <c r="L232" s="87"/>
      <c r="M232" s="73">
        <f>H232+J232+K232+L232</f>
        <v>19770</v>
      </c>
      <c r="N232" s="74">
        <f>I232+L232</f>
        <v>0</v>
      </c>
      <c r="O232" s="87"/>
      <c r="P232" s="87"/>
      <c r="Q232" s="71"/>
      <c r="R232" s="71"/>
      <c r="S232" s="73">
        <f>M232+O232+P232+Q232+R232</f>
        <v>19770</v>
      </c>
      <c r="T232" s="73">
        <f>N232+R232</f>
        <v>0</v>
      </c>
      <c r="U232" s="71"/>
      <c r="V232" s="71"/>
      <c r="W232" s="71"/>
      <c r="X232" s="71"/>
      <c r="Y232" s="71"/>
      <c r="Z232" s="71"/>
      <c r="AA232" s="71"/>
      <c r="AB232" s="73">
        <f>S232+U232+V232+W232+X232+Y232+Z232+AA232</f>
        <v>19770</v>
      </c>
      <c r="AC232" s="73"/>
    </row>
    <row r="233" spans="1:29" ht="31.5">
      <c r="A233" s="71" t="s">
        <v>277</v>
      </c>
      <c r="B233" s="77" t="s">
        <v>158</v>
      </c>
      <c r="C233" s="77" t="s">
        <v>99</v>
      </c>
      <c r="D233" s="78" t="s">
        <v>278</v>
      </c>
      <c r="E233" s="77"/>
      <c r="F233" s="79">
        <f>F234</f>
        <v>14005</v>
      </c>
      <c r="G233" s="79">
        <f>G234</f>
        <v>5364</v>
      </c>
      <c r="H233" s="79">
        <f>H234</f>
        <v>19369</v>
      </c>
      <c r="I233" s="79">
        <f aca="true" t="shared" si="101" ref="I233:AB233">I234</f>
        <v>0</v>
      </c>
      <c r="J233" s="79">
        <f t="shared" si="101"/>
        <v>0</v>
      </c>
      <c r="K233" s="79">
        <f t="shared" si="101"/>
        <v>0</v>
      </c>
      <c r="L233" s="79">
        <f t="shared" si="101"/>
        <v>0</v>
      </c>
      <c r="M233" s="79">
        <f t="shared" si="101"/>
        <v>19369</v>
      </c>
      <c r="N233" s="79">
        <f t="shared" si="101"/>
        <v>0</v>
      </c>
      <c r="O233" s="79">
        <f t="shared" si="101"/>
        <v>0</v>
      </c>
      <c r="P233" s="79">
        <f t="shared" si="101"/>
        <v>0</v>
      </c>
      <c r="Q233" s="79">
        <f t="shared" si="101"/>
        <v>0</v>
      </c>
      <c r="R233" s="79">
        <f t="shared" si="101"/>
        <v>0</v>
      </c>
      <c r="S233" s="79">
        <f t="shared" si="101"/>
        <v>19369</v>
      </c>
      <c r="T233" s="79">
        <f t="shared" si="101"/>
        <v>0</v>
      </c>
      <c r="U233" s="79">
        <f t="shared" si="101"/>
        <v>0</v>
      </c>
      <c r="V233" s="79">
        <f t="shared" si="101"/>
        <v>0</v>
      </c>
      <c r="W233" s="79">
        <f t="shared" si="101"/>
        <v>0</v>
      </c>
      <c r="X233" s="79">
        <f t="shared" si="101"/>
        <v>0</v>
      </c>
      <c r="Y233" s="79">
        <f t="shared" si="101"/>
        <v>0</v>
      </c>
      <c r="Z233" s="79">
        <f t="shared" si="101"/>
        <v>0</v>
      </c>
      <c r="AA233" s="79">
        <f t="shared" si="101"/>
        <v>0</v>
      </c>
      <c r="AB233" s="79">
        <f t="shared" si="101"/>
        <v>19369</v>
      </c>
      <c r="AC233" s="79"/>
    </row>
    <row r="234" spans="1:29" ht="31.5">
      <c r="A234" s="71" t="s">
        <v>103</v>
      </c>
      <c r="B234" s="77" t="s">
        <v>158</v>
      </c>
      <c r="C234" s="77" t="s">
        <v>99</v>
      </c>
      <c r="D234" s="78" t="s">
        <v>278</v>
      </c>
      <c r="E234" s="77" t="s">
        <v>104</v>
      </c>
      <c r="F234" s="85">
        <v>14005</v>
      </c>
      <c r="G234" s="73">
        <f>H234-F234</f>
        <v>5364</v>
      </c>
      <c r="H234" s="86">
        <v>19369</v>
      </c>
      <c r="I234" s="87"/>
      <c r="J234" s="87"/>
      <c r="K234" s="87"/>
      <c r="L234" s="87"/>
      <c r="M234" s="73">
        <f>H234+J234+K234+L234</f>
        <v>19369</v>
      </c>
      <c r="N234" s="74">
        <f>I234+L234</f>
        <v>0</v>
      </c>
      <c r="O234" s="87"/>
      <c r="P234" s="86"/>
      <c r="Q234" s="74"/>
      <c r="R234" s="71"/>
      <c r="S234" s="73">
        <f>M234+O234+P234+Q234+R234</f>
        <v>19369</v>
      </c>
      <c r="T234" s="73">
        <f>N234+R234</f>
        <v>0</v>
      </c>
      <c r="U234" s="74">
        <f>1-1</f>
        <v>0</v>
      </c>
      <c r="V234" s="74">
        <f>889-889</f>
        <v>0</v>
      </c>
      <c r="W234" s="71"/>
      <c r="X234" s="71"/>
      <c r="Y234" s="71"/>
      <c r="Z234" s="71"/>
      <c r="AA234" s="71"/>
      <c r="AB234" s="73">
        <f>S234+U234+V234+W234+X234+Y234+Z234+AA234</f>
        <v>19369</v>
      </c>
      <c r="AC234" s="73"/>
    </row>
    <row r="235" spans="1:29" ht="15.75">
      <c r="A235" s="71" t="s">
        <v>279</v>
      </c>
      <c r="B235" s="77" t="s">
        <v>158</v>
      </c>
      <c r="C235" s="77" t="s">
        <v>99</v>
      </c>
      <c r="D235" s="78" t="s">
        <v>280</v>
      </c>
      <c r="E235" s="77"/>
      <c r="F235" s="79">
        <f>F236</f>
        <v>15513</v>
      </c>
      <c r="G235" s="79">
        <f>G236</f>
        <v>4180</v>
      </c>
      <c r="H235" s="79">
        <f>H236</f>
        <v>19693</v>
      </c>
      <c r="I235" s="79">
        <f aca="true" t="shared" si="102" ref="I235:AB235">I236</f>
        <v>0</v>
      </c>
      <c r="J235" s="79">
        <f t="shared" si="102"/>
        <v>0</v>
      </c>
      <c r="K235" s="79">
        <f t="shared" si="102"/>
        <v>0</v>
      </c>
      <c r="L235" s="79">
        <f t="shared" si="102"/>
        <v>0</v>
      </c>
      <c r="M235" s="79">
        <f t="shared" si="102"/>
        <v>19693</v>
      </c>
      <c r="N235" s="79">
        <f t="shared" si="102"/>
        <v>0</v>
      </c>
      <c r="O235" s="79">
        <f t="shared" si="102"/>
        <v>0</v>
      </c>
      <c r="P235" s="79">
        <f t="shared" si="102"/>
        <v>0</v>
      </c>
      <c r="Q235" s="79">
        <f t="shared" si="102"/>
        <v>0</v>
      </c>
      <c r="R235" s="79">
        <f t="shared" si="102"/>
        <v>0</v>
      </c>
      <c r="S235" s="79">
        <f t="shared" si="102"/>
        <v>19693</v>
      </c>
      <c r="T235" s="79">
        <f t="shared" si="102"/>
        <v>0</v>
      </c>
      <c r="U235" s="79">
        <f t="shared" si="102"/>
        <v>0</v>
      </c>
      <c r="V235" s="79">
        <f t="shared" si="102"/>
        <v>0</v>
      </c>
      <c r="W235" s="79">
        <f t="shared" si="102"/>
        <v>0</v>
      </c>
      <c r="X235" s="79">
        <f t="shared" si="102"/>
        <v>0</v>
      </c>
      <c r="Y235" s="79">
        <f t="shared" si="102"/>
        <v>0</v>
      </c>
      <c r="Z235" s="79">
        <f t="shared" si="102"/>
        <v>0</v>
      </c>
      <c r="AA235" s="79">
        <f t="shared" si="102"/>
        <v>0</v>
      </c>
      <c r="AB235" s="79">
        <f t="shared" si="102"/>
        <v>19693</v>
      </c>
      <c r="AC235" s="79"/>
    </row>
    <row r="236" spans="1:29" ht="31.5">
      <c r="A236" s="71" t="s">
        <v>103</v>
      </c>
      <c r="B236" s="77" t="s">
        <v>158</v>
      </c>
      <c r="C236" s="77" t="s">
        <v>99</v>
      </c>
      <c r="D236" s="78" t="s">
        <v>280</v>
      </c>
      <c r="E236" s="77" t="s">
        <v>104</v>
      </c>
      <c r="F236" s="85">
        <v>15513</v>
      </c>
      <c r="G236" s="73">
        <f>H236-F236</f>
        <v>4180</v>
      </c>
      <c r="H236" s="86">
        <v>19693</v>
      </c>
      <c r="I236" s="87"/>
      <c r="J236" s="87"/>
      <c r="K236" s="87"/>
      <c r="L236" s="87"/>
      <c r="M236" s="73">
        <f>H236+J236+K236+L236</f>
        <v>19693</v>
      </c>
      <c r="N236" s="74">
        <f>I236+L236</f>
        <v>0</v>
      </c>
      <c r="O236" s="87"/>
      <c r="P236" s="86"/>
      <c r="Q236" s="74"/>
      <c r="R236" s="71"/>
      <c r="S236" s="73">
        <f>M236+O236+P236+Q236+R236</f>
        <v>19693</v>
      </c>
      <c r="T236" s="73">
        <f>N236+R236</f>
        <v>0</v>
      </c>
      <c r="U236" s="74">
        <f>1-1</f>
        <v>0</v>
      </c>
      <c r="V236" s="74">
        <f>102-102</f>
        <v>0</v>
      </c>
      <c r="W236" s="71"/>
      <c r="X236" s="71"/>
      <c r="Y236" s="71"/>
      <c r="Z236" s="71"/>
      <c r="AA236" s="71"/>
      <c r="AB236" s="73">
        <f>S236+U236+V236+W236+X236+Y236+Z236+AA236</f>
        <v>19693</v>
      </c>
      <c r="AC236" s="73"/>
    </row>
    <row r="237" spans="1:29" ht="15.75">
      <c r="A237" s="71" t="s">
        <v>281</v>
      </c>
      <c r="B237" s="77" t="s">
        <v>158</v>
      </c>
      <c r="C237" s="77" t="s">
        <v>99</v>
      </c>
      <c r="D237" s="78" t="s">
        <v>282</v>
      </c>
      <c r="E237" s="77"/>
      <c r="F237" s="79">
        <f>F238</f>
        <v>64209</v>
      </c>
      <c r="G237" s="79">
        <f>G238</f>
        <v>3896</v>
      </c>
      <c r="H237" s="79">
        <f>H238</f>
        <v>68105</v>
      </c>
      <c r="I237" s="79">
        <f aca="true" t="shared" si="103" ref="I237:AB237">I238</f>
        <v>0</v>
      </c>
      <c r="J237" s="79">
        <f t="shared" si="103"/>
        <v>0</v>
      </c>
      <c r="K237" s="79">
        <f t="shared" si="103"/>
        <v>0</v>
      </c>
      <c r="L237" s="79">
        <f t="shared" si="103"/>
        <v>0</v>
      </c>
      <c r="M237" s="79">
        <f t="shared" si="103"/>
        <v>68105</v>
      </c>
      <c r="N237" s="79">
        <f t="shared" si="103"/>
        <v>0</v>
      </c>
      <c r="O237" s="79">
        <f t="shared" si="103"/>
        <v>0</v>
      </c>
      <c r="P237" s="79">
        <f t="shared" si="103"/>
        <v>0</v>
      </c>
      <c r="Q237" s="79">
        <f t="shared" si="103"/>
        <v>0</v>
      </c>
      <c r="R237" s="79">
        <f t="shared" si="103"/>
        <v>0</v>
      </c>
      <c r="S237" s="79">
        <f t="shared" si="103"/>
        <v>68105</v>
      </c>
      <c r="T237" s="79">
        <f t="shared" si="103"/>
        <v>0</v>
      </c>
      <c r="U237" s="79">
        <f t="shared" si="103"/>
        <v>0</v>
      </c>
      <c r="V237" s="79">
        <f t="shared" si="103"/>
        <v>0</v>
      </c>
      <c r="W237" s="79">
        <f t="shared" si="103"/>
        <v>0</v>
      </c>
      <c r="X237" s="79">
        <f t="shared" si="103"/>
        <v>0</v>
      </c>
      <c r="Y237" s="79">
        <f t="shared" si="103"/>
        <v>0</v>
      </c>
      <c r="Z237" s="79">
        <f t="shared" si="103"/>
        <v>0</v>
      </c>
      <c r="AA237" s="79">
        <f t="shared" si="103"/>
        <v>0</v>
      </c>
      <c r="AB237" s="79">
        <f t="shared" si="103"/>
        <v>68105</v>
      </c>
      <c r="AC237" s="79"/>
    </row>
    <row r="238" spans="1:29" ht="31.5">
      <c r="A238" s="71" t="s">
        <v>103</v>
      </c>
      <c r="B238" s="77" t="s">
        <v>158</v>
      </c>
      <c r="C238" s="77" t="s">
        <v>99</v>
      </c>
      <c r="D238" s="78" t="s">
        <v>282</v>
      </c>
      <c r="E238" s="77" t="s">
        <v>104</v>
      </c>
      <c r="F238" s="85">
        <v>64209</v>
      </c>
      <c r="G238" s="73">
        <f>H238-F238</f>
        <v>3896</v>
      </c>
      <c r="H238" s="86">
        <v>68105</v>
      </c>
      <c r="I238" s="87"/>
      <c r="J238" s="87"/>
      <c r="K238" s="87"/>
      <c r="L238" s="87"/>
      <c r="M238" s="73">
        <f>H238+J238+K238+L238</f>
        <v>68105</v>
      </c>
      <c r="N238" s="74">
        <f>I238+L238</f>
        <v>0</v>
      </c>
      <c r="O238" s="87"/>
      <c r="P238" s="86"/>
      <c r="Q238" s="74"/>
      <c r="R238" s="71"/>
      <c r="S238" s="73">
        <f>M238+O238+P238+Q238+R238</f>
        <v>68105</v>
      </c>
      <c r="T238" s="73">
        <f>N238+R238</f>
        <v>0</v>
      </c>
      <c r="U238" s="74">
        <f>1-1</f>
        <v>0</v>
      </c>
      <c r="V238" s="74">
        <f>246-246</f>
        <v>0</v>
      </c>
      <c r="W238" s="71"/>
      <c r="X238" s="71"/>
      <c r="Y238" s="71"/>
      <c r="Z238" s="71"/>
      <c r="AA238" s="71"/>
      <c r="AB238" s="73">
        <f>S238+U238+V238+W238+X238+Y238+Z238+AA238</f>
        <v>68105</v>
      </c>
      <c r="AC238" s="73"/>
    </row>
    <row r="239" spans="1:29" ht="31.5">
      <c r="A239" s="71" t="s">
        <v>283</v>
      </c>
      <c r="B239" s="77" t="s">
        <v>158</v>
      </c>
      <c r="C239" s="77" t="s">
        <v>99</v>
      </c>
      <c r="D239" s="78" t="s">
        <v>284</v>
      </c>
      <c r="E239" s="77"/>
      <c r="F239" s="79">
        <f>F240</f>
        <v>68025</v>
      </c>
      <c r="G239" s="79">
        <f>G240</f>
        <v>24445</v>
      </c>
      <c r="H239" s="79">
        <f>H240</f>
        <v>92470</v>
      </c>
      <c r="I239" s="79">
        <f aca="true" t="shared" si="104" ref="I239:AB239">I240</f>
        <v>0</v>
      </c>
      <c r="J239" s="79">
        <f t="shared" si="104"/>
        <v>0</v>
      </c>
      <c r="K239" s="79">
        <f t="shared" si="104"/>
        <v>0</v>
      </c>
      <c r="L239" s="79">
        <f t="shared" si="104"/>
        <v>0</v>
      </c>
      <c r="M239" s="79">
        <f t="shared" si="104"/>
        <v>92470</v>
      </c>
      <c r="N239" s="79">
        <f t="shared" si="104"/>
        <v>0</v>
      </c>
      <c r="O239" s="79">
        <f t="shared" si="104"/>
        <v>0</v>
      </c>
      <c r="P239" s="79">
        <f t="shared" si="104"/>
        <v>0</v>
      </c>
      <c r="Q239" s="79">
        <f t="shared" si="104"/>
        <v>0</v>
      </c>
      <c r="R239" s="79">
        <f t="shared" si="104"/>
        <v>0</v>
      </c>
      <c r="S239" s="79">
        <f t="shared" si="104"/>
        <v>92470</v>
      </c>
      <c r="T239" s="79">
        <f t="shared" si="104"/>
        <v>0</v>
      </c>
      <c r="U239" s="79">
        <f t="shared" si="104"/>
        <v>0</v>
      </c>
      <c r="V239" s="79">
        <f t="shared" si="104"/>
        <v>0</v>
      </c>
      <c r="W239" s="79">
        <f t="shared" si="104"/>
        <v>0</v>
      </c>
      <c r="X239" s="79">
        <f t="shared" si="104"/>
        <v>0</v>
      </c>
      <c r="Y239" s="79">
        <f t="shared" si="104"/>
        <v>0</v>
      </c>
      <c r="Z239" s="79">
        <f t="shared" si="104"/>
        <v>0</v>
      </c>
      <c r="AA239" s="79">
        <f t="shared" si="104"/>
        <v>0</v>
      </c>
      <c r="AB239" s="79">
        <f t="shared" si="104"/>
        <v>92470</v>
      </c>
      <c r="AC239" s="79"/>
    </row>
    <row r="240" spans="1:29" ht="31.5">
      <c r="A240" s="71" t="s">
        <v>103</v>
      </c>
      <c r="B240" s="77" t="s">
        <v>158</v>
      </c>
      <c r="C240" s="77" t="s">
        <v>99</v>
      </c>
      <c r="D240" s="78" t="s">
        <v>284</v>
      </c>
      <c r="E240" s="77" t="s">
        <v>104</v>
      </c>
      <c r="F240" s="85">
        <v>68025</v>
      </c>
      <c r="G240" s="73">
        <f>H240-F240</f>
        <v>24445</v>
      </c>
      <c r="H240" s="86">
        <v>92470</v>
      </c>
      <c r="I240" s="87"/>
      <c r="J240" s="87"/>
      <c r="K240" s="87"/>
      <c r="L240" s="87"/>
      <c r="M240" s="73">
        <f>H240+J240+K240+L240</f>
        <v>92470</v>
      </c>
      <c r="N240" s="74">
        <f>I240+L240</f>
        <v>0</v>
      </c>
      <c r="O240" s="87"/>
      <c r="P240" s="86"/>
      <c r="Q240" s="74"/>
      <c r="R240" s="71"/>
      <c r="S240" s="73">
        <f>M240+O240+P240+Q240+R240</f>
        <v>92470</v>
      </c>
      <c r="T240" s="73">
        <f>N240+R240</f>
        <v>0</v>
      </c>
      <c r="U240" s="74">
        <f>8-8</f>
        <v>0</v>
      </c>
      <c r="V240" s="74">
        <f>334-334</f>
        <v>0</v>
      </c>
      <c r="W240" s="71"/>
      <c r="X240" s="71"/>
      <c r="Y240" s="71"/>
      <c r="Z240" s="71"/>
      <c r="AA240" s="71"/>
      <c r="AB240" s="73">
        <f>S240+U240+V240+W240+X240+Y240+Z240+AA240</f>
        <v>92470</v>
      </c>
      <c r="AC240" s="73"/>
    </row>
    <row r="241" spans="1:29" ht="31.5">
      <c r="A241" s="71" t="s">
        <v>285</v>
      </c>
      <c r="B241" s="77" t="s">
        <v>158</v>
      </c>
      <c r="C241" s="77" t="s">
        <v>99</v>
      </c>
      <c r="D241" s="78" t="s">
        <v>286</v>
      </c>
      <c r="E241" s="77"/>
      <c r="F241" s="79" t="e">
        <f>F242+#REF!+#REF!+F243</f>
        <v>#REF!</v>
      </c>
      <c r="G241" s="79" t="e">
        <f>G242+#REF!+#REF!+G243</f>
        <v>#REF!</v>
      </c>
      <c r="H241" s="79" t="e">
        <f>H242+#REF!+#REF!+H243</f>
        <v>#REF!</v>
      </c>
      <c r="I241" s="79" t="e">
        <f>I242+#REF!+#REF!+I243</f>
        <v>#REF!</v>
      </c>
      <c r="J241" s="79" t="e">
        <f>J242+#REF!+#REF!+J243</f>
        <v>#REF!</v>
      </c>
      <c r="K241" s="79" t="e">
        <f>K242+#REF!+#REF!+K243</f>
        <v>#REF!</v>
      </c>
      <c r="L241" s="79" t="e">
        <f>L242+#REF!+#REF!+L243</f>
        <v>#REF!</v>
      </c>
      <c r="M241" s="79" t="e">
        <f>M242+#REF!+#REF!+M243</f>
        <v>#REF!</v>
      </c>
      <c r="N241" s="79" t="e">
        <f>N242+#REF!+#REF!+N243</f>
        <v>#REF!</v>
      </c>
      <c r="O241" s="79" t="e">
        <f>O242+#REF!+#REF!+O243</f>
        <v>#REF!</v>
      </c>
      <c r="P241" s="79"/>
      <c r="Q241" s="79" t="e">
        <f>Q242+#REF!+#REF!+Q243</f>
        <v>#REF!</v>
      </c>
      <c r="R241" s="79" t="e">
        <f>R242+#REF!+#REF!+R243</f>
        <v>#REF!</v>
      </c>
      <c r="S241" s="79" t="e">
        <f>S242+#REF!+#REF!+S243</f>
        <v>#REF!</v>
      </c>
      <c r="T241" s="79" t="e">
        <f>T242+#REF!+#REF!+T243</f>
        <v>#REF!</v>
      </c>
      <c r="U241" s="79" t="e">
        <f>U242+#REF!+#REF!+U243</f>
        <v>#REF!</v>
      </c>
      <c r="V241" s="79" t="e">
        <f>V242+#REF!+#REF!+V243</f>
        <v>#REF!</v>
      </c>
      <c r="W241" s="79" t="e">
        <f>W242+#REF!+#REF!+W243</f>
        <v>#REF!</v>
      </c>
      <c r="X241" s="79" t="e">
        <f>X242+#REF!+#REF!+X243</f>
        <v>#REF!</v>
      </c>
      <c r="Y241" s="79" t="e">
        <f>Y242+#REF!+#REF!+Y243</f>
        <v>#REF!</v>
      </c>
      <c r="Z241" s="79" t="e">
        <f>Z242+#REF!+#REF!+Z243</f>
        <v>#REF!</v>
      </c>
      <c r="AA241" s="79" t="e">
        <f>AA242+#REF!+#REF!+AA243</f>
        <v>#REF!</v>
      </c>
      <c r="AB241" s="79">
        <v>15770</v>
      </c>
      <c r="AC241" s="79"/>
    </row>
    <row r="242" spans="1:29" ht="63">
      <c r="A242" s="71" t="s">
        <v>115</v>
      </c>
      <c r="B242" s="77" t="s">
        <v>158</v>
      </c>
      <c r="C242" s="77" t="s">
        <v>99</v>
      </c>
      <c r="D242" s="78" t="s">
        <v>286</v>
      </c>
      <c r="E242" s="77" t="s">
        <v>116</v>
      </c>
      <c r="F242" s="85">
        <v>19751</v>
      </c>
      <c r="G242" s="73">
        <f>H242-F242</f>
        <v>-4293</v>
      </c>
      <c r="H242" s="86">
        <v>15458</v>
      </c>
      <c r="I242" s="87"/>
      <c r="J242" s="87"/>
      <c r="K242" s="87"/>
      <c r="L242" s="87"/>
      <c r="M242" s="73">
        <f>H242+J242+K242+L242</f>
        <v>15458</v>
      </c>
      <c r="N242" s="74">
        <f>I242+L242</f>
        <v>0</v>
      </c>
      <c r="O242" s="87"/>
      <c r="P242" s="87"/>
      <c r="Q242" s="71"/>
      <c r="R242" s="71"/>
      <c r="S242" s="73">
        <f>M242+O242+P242+Q242+R242</f>
        <v>15458</v>
      </c>
      <c r="T242" s="73">
        <f>N242+R242</f>
        <v>0</v>
      </c>
      <c r="U242" s="71"/>
      <c r="V242" s="71"/>
      <c r="W242" s="71"/>
      <c r="X242" s="71"/>
      <c r="Y242" s="71"/>
      <c r="Z242" s="71"/>
      <c r="AA242" s="71"/>
      <c r="AB242" s="73">
        <f>S242+U242+V242+W242+X242+Y242+Z242+AA242</f>
        <v>15458</v>
      </c>
      <c r="AC242" s="73"/>
    </row>
    <row r="243" spans="1:29" ht="47.25">
      <c r="A243" s="71" t="s">
        <v>287</v>
      </c>
      <c r="B243" s="77" t="s">
        <v>158</v>
      </c>
      <c r="C243" s="77" t="s">
        <v>99</v>
      </c>
      <c r="D243" s="78" t="s">
        <v>288</v>
      </c>
      <c r="E243" s="77"/>
      <c r="F243" s="79">
        <f>F244</f>
        <v>307</v>
      </c>
      <c r="G243" s="79">
        <f>G244</f>
        <v>5</v>
      </c>
      <c r="H243" s="79">
        <f>H244</f>
        <v>312</v>
      </c>
      <c r="I243" s="79">
        <f aca="true" t="shared" si="105" ref="I243:AB243">I244</f>
        <v>0</v>
      </c>
      <c r="J243" s="79">
        <f t="shared" si="105"/>
        <v>0</v>
      </c>
      <c r="K243" s="79">
        <f t="shared" si="105"/>
        <v>0</v>
      </c>
      <c r="L243" s="79">
        <f t="shared" si="105"/>
        <v>0</v>
      </c>
      <c r="M243" s="79">
        <f t="shared" si="105"/>
        <v>312</v>
      </c>
      <c r="N243" s="79">
        <f t="shared" si="105"/>
        <v>0</v>
      </c>
      <c r="O243" s="79">
        <f t="shared" si="105"/>
        <v>0</v>
      </c>
      <c r="P243" s="79"/>
      <c r="Q243" s="79">
        <f t="shared" si="105"/>
        <v>0</v>
      </c>
      <c r="R243" s="79">
        <f t="shared" si="105"/>
        <v>0</v>
      </c>
      <c r="S243" s="79">
        <f t="shared" si="105"/>
        <v>312</v>
      </c>
      <c r="T243" s="79">
        <f t="shared" si="105"/>
        <v>0</v>
      </c>
      <c r="U243" s="79">
        <f t="shared" si="105"/>
        <v>0</v>
      </c>
      <c r="V243" s="79">
        <f t="shared" si="105"/>
        <v>0</v>
      </c>
      <c r="W243" s="79">
        <f t="shared" si="105"/>
        <v>0</v>
      </c>
      <c r="X243" s="79">
        <f t="shared" si="105"/>
        <v>0</v>
      </c>
      <c r="Y243" s="79">
        <f t="shared" si="105"/>
        <v>0</v>
      </c>
      <c r="Z243" s="79">
        <f t="shared" si="105"/>
        <v>0</v>
      </c>
      <c r="AA243" s="79">
        <f t="shared" si="105"/>
        <v>0</v>
      </c>
      <c r="AB243" s="79">
        <f t="shared" si="105"/>
        <v>312</v>
      </c>
      <c r="AC243" s="79"/>
    </row>
    <row r="244" spans="1:29" ht="78.75">
      <c r="A244" s="71" t="s">
        <v>378</v>
      </c>
      <c r="B244" s="77" t="s">
        <v>158</v>
      </c>
      <c r="C244" s="77" t="s">
        <v>99</v>
      </c>
      <c r="D244" s="78" t="s">
        <v>288</v>
      </c>
      <c r="E244" s="77" t="s">
        <v>164</v>
      </c>
      <c r="F244" s="85">
        <v>307</v>
      </c>
      <c r="G244" s="73">
        <f>H244-F244</f>
        <v>5</v>
      </c>
      <c r="H244" s="86">
        <v>312</v>
      </c>
      <c r="I244" s="87"/>
      <c r="J244" s="87"/>
      <c r="K244" s="87"/>
      <c r="L244" s="87"/>
      <c r="M244" s="73">
        <f>H244+J244+K244+L244</f>
        <v>312</v>
      </c>
      <c r="N244" s="74">
        <f>I244+L244</f>
        <v>0</v>
      </c>
      <c r="O244" s="87"/>
      <c r="P244" s="87"/>
      <c r="Q244" s="71"/>
      <c r="R244" s="71"/>
      <c r="S244" s="73">
        <f>M244+O244+P244+Q244+R244</f>
        <v>312</v>
      </c>
      <c r="T244" s="73">
        <f>N244+R244</f>
        <v>0</v>
      </c>
      <c r="U244" s="71"/>
      <c r="V244" s="71"/>
      <c r="W244" s="71"/>
      <c r="X244" s="71"/>
      <c r="Y244" s="71"/>
      <c r="Z244" s="71"/>
      <c r="AA244" s="71"/>
      <c r="AB244" s="73">
        <f>S244+U244+V244+W244+X244+Y244+Z244+AA244</f>
        <v>312</v>
      </c>
      <c r="AC244" s="73"/>
    </row>
    <row r="245" spans="1:29" ht="31.5">
      <c r="A245" s="71" t="s">
        <v>136</v>
      </c>
      <c r="B245" s="77" t="s">
        <v>158</v>
      </c>
      <c r="C245" s="77" t="s">
        <v>99</v>
      </c>
      <c r="D245" s="78" t="s">
        <v>137</v>
      </c>
      <c r="E245" s="77"/>
      <c r="F245" s="85">
        <f>F246</f>
        <v>0</v>
      </c>
      <c r="G245" s="85">
        <f>G246</f>
        <v>8335</v>
      </c>
      <c r="H245" s="85">
        <f>H246</f>
        <v>8335</v>
      </c>
      <c r="I245" s="85">
        <f aca="true" t="shared" si="106" ref="I245:AB245">I246</f>
        <v>0</v>
      </c>
      <c r="J245" s="85">
        <f t="shared" si="106"/>
        <v>0</v>
      </c>
      <c r="K245" s="85">
        <f t="shared" si="106"/>
        <v>0</v>
      </c>
      <c r="L245" s="85">
        <f t="shared" si="106"/>
        <v>0</v>
      </c>
      <c r="M245" s="85">
        <f t="shared" si="106"/>
        <v>8335</v>
      </c>
      <c r="N245" s="85">
        <f t="shared" si="106"/>
        <v>0</v>
      </c>
      <c r="O245" s="85">
        <f t="shared" si="106"/>
        <v>0</v>
      </c>
      <c r="P245" s="85"/>
      <c r="Q245" s="85">
        <f t="shared" si="106"/>
        <v>0</v>
      </c>
      <c r="R245" s="85">
        <f t="shared" si="106"/>
        <v>0</v>
      </c>
      <c r="S245" s="85">
        <f t="shared" si="106"/>
        <v>8335</v>
      </c>
      <c r="T245" s="85">
        <f t="shared" si="106"/>
        <v>0</v>
      </c>
      <c r="U245" s="85">
        <f t="shared" si="106"/>
        <v>0</v>
      </c>
      <c r="V245" s="85">
        <f t="shared" si="106"/>
        <v>0</v>
      </c>
      <c r="W245" s="85">
        <f t="shared" si="106"/>
        <v>0</v>
      </c>
      <c r="X245" s="85">
        <f t="shared" si="106"/>
        <v>0</v>
      </c>
      <c r="Y245" s="85">
        <f t="shared" si="106"/>
        <v>0</v>
      </c>
      <c r="Z245" s="85">
        <f t="shared" si="106"/>
        <v>0</v>
      </c>
      <c r="AA245" s="85">
        <f t="shared" si="106"/>
        <v>0</v>
      </c>
      <c r="AB245" s="85">
        <f t="shared" si="106"/>
        <v>8335</v>
      </c>
      <c r="AC245" s="85"/>
    </row>
    <row r="246" spans="1:29" ht="63">
      <c r="A246" s="71" t="s">
        <v>115</v>
      </c>
      <c r="B246" s="77" t="s">
        <v>158</v>
      </c>
      <c r="C246" s="77" t="s">
        <v>99</v>
      </c>
      <c r="D246" s="78" t="s">
        <v>137</v>
      </c>
      <c r="E246" s="77" t="s">
        <v>116</v>
      </c>
      <c r="F246" s="85"/>
      <c r="G246" s="73">
        <f>H246-F246</f>
        <v>8335</v>
      </c>
      <c r="H246" s="86">
        <v>8335</v>
      </c>
      <c r="I246" s="87"/>
      <c r="J246" s="87"/>
      <c r="K246" s="87"/>
      <c r="L246" s="87"/>
      <c r="M246" s="73">
        <f>H246+J246+K246+L246</f>
        <v>8335</v>
      </c>
      <c r="N246" s="74">
        <f>I246+L246</f>
        <v>0</v>
      </c>
      <c r="O246" s="87"/>
      <c r="P246" s="87"/>
      <c r="Q246" s="71"/>
      <c r="R246" s="71"/>
      <c r="S246" s="73">
        <f>M246+O246+P246+Q246+R246</f>
        <v>8335</v>
      </c>
      <c r="T246" s="73">
        <f>N246+R246</f>
        <v>0</v>
      </c>
      <c r="U246" s="71"/>
      <c r="V246" s="71"/>
      <c r="W246" s="71"/>
      <c r="X246" s="71"/>
      <c r="Y246" s="71"/>
      <c r="Z246" s="71"/>
      <c r="AA246" s="71"/>
      <c r="AB246" s="73">
        <f>S246+U246+V246+W246+X246+Y246+Z246+AA246</f>
        <v>8335</v>
      </c>
      <c r="AC246" s="73"/>
    </row>
    <row r="247" spans="1:29" ht="15.75">
      <c r="A247" s="71"/>
      <c r="B247" s="77"/>
      <c r="C247" s="77"/>
      <c r="D247" s="78"/>
      <c r="E247" s="77"/>
      <c r="F247" s="88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71"/>
      <c r="R247" s="71"/>
      <c r="S247" s="73"/>
      <c r="T247" s="73"/>
      <c r="U247" s="71"/>
      <c r="V247" s="71"/>
      <c r="W247" s="71"/>
      <c r="X247" s="71"/>
      <c r="Y247" s="71"/>
      <c r="Z247" s="71"/>
      <c r="AA247" s="71"/>
      <c r="AB247" s="71"/>
      <c r="AC247" s="74"/>
    </row>
    <row r="248" spans="1:29" ht="15.75">
      <c r="A248" s="93" t="s">
        <v>289</v>
      </c>
      <c r="B248" s="68" t="s">
        <v>158</v>
      </c>
      <c r="C248" s="68" t="s">
        <v>106</v>
      </c>
      <c r="D248" s="75"/>
      <c r="E248" s="68"/>
      <c r="F248" s="72">
        <f aca="true" t="shared" si="107" ref="F248:U249">F249</f>
        <v>4607</v>
      </c>
      <c r="G248" s="72">
        <f t="shared" si="107"/>
        <v>121</v>
      </c>
      <c r="H248" s="72">
        <f t="shared" si="107"/>
        <v>4728</v>
      </c>
      <c r="I248" s="72">
        <f t="shared" si="107"/>
        <v>0</v>
      </c>
      <c r="J248" s="72">
        <f t="shared" si="107"/>
        <v>0</v>
      </c>
      <c r="K248" s="72">
        <f t="shared" si="107"/>
        <v>0</v>
      </c>
      <c r="L248" s="72">
        <f t="shared" si="107"/>
        <v>0</v>
      </c>
      <c r="M248" s="72">
        <f t="shared" si="107"/>
        <v>4728</v>
      </c>
      <c r="N248" s="72">
        <f t="shared" si="107"/>
        <v>0</v>
      </c>
      <c r="O248" s="72">
        <f t="shared" si="107"/>
        <v>0</v>
      </c>
      <c r="P248" s="72">
        <f t="shared" si="107"/>
        <v>0</v>
      </c>
      <c r="Q248" s="72">
        <f t="shared" si="107"/>
        <v>0</v>
      </c>
      <c r="R248" s="72">
        <f t="shared" si="107"/>
        <v>0</v>
      </c>
      <c r="S248" s="72">
        <f t="shared" si="107"/>
        <v>4728</v>
      </c>
      <c r="T248" s="72">
        <f t="shared" si="107"/>
        <v>0</v>
      </c>
      <c r="U248" s="72">
        <f t="shared" si="107"/>
        <v>0</v>
      </c>
      <c r="V248" s="72">
        <f aca="true" t="shared" si="108" ref="T248:AB249">V249</f>
        <v>0</v>
      </c>
      <c r="W248" s="72">
        <f t="shared" si="108"/>
        <v>0</v>
      </c>
      <c r="X248" s="72">
        <f t="shared" si="108"/>
        <v>0</v>
      </c>
      <c r="Y248" s="72">
        <f t="shared" si="108"/>
        <v>0</v>
      </c>
      <c r="Z248" s="72">
        <f t="shared" si="108"/>
        <v>0</v>
      </c>
      <c r="AA248" s="72">
        <f t="shared" si="108"/>
        <v>0</v>
      </c>
      <c r="AB248" s="72">
        <f t="shared" si="108"/>
        <v>4728</v>
      </c>
      <c r="AC248" s="72"/>
    </row>
    <row r="249" spans="1:29" ht="15.75">
      <c r="A249" s="71" t="s">
        <v>290</v>
      </c>
      <c r="B249" s="77" t="s">
        <v>158</v>
      </c>
      <c r="C249" s="77" t="s">
        <v>106</v>
      </c>
      <c r="D249" s="78" t="s">
        <v>291</v>
      </c>
      <c r="E249" s="77"/>
      <c r="F249" s="73">
        <f t="shared" si="107"/>
        <v>4607</v>
      </c>
      <c r="G249" s="73">
        <f t="shared" si="107"/>
        <v>121</v>
      </c>
      <c r="H249" s="73">
        <f t="shared" si="107"/>
        <v>4728</v>
      </c>
      <c r="I249" s="73">
        <f t="shared" si="107"/>
        <v>0</v>
      </c>
      <c r="J249" s="73">
        <f t="shared" si="107"/>
        <v>0</v>
      </c>
      <c r="K249" s="73">
        <f t="shared" si="107"/>
        <v>0</v>
      </c>
      <c r="L249" s="73">
        <f t="shared" si="107"/>
        <v>0</v>
      </c>
      <c r="M249" s="73">
        <f t="shared" si="107"/>
        <v>4728</v>
      </c>
      <c r="N249" s="73">
        <f t="shared" si="107"/>
        <v>0</v>
      </c>
      <c r="O249" s="73">
        <f t="shared" si="107"/>
        <v>0</v>
      </c>
      <c r="P249" s="73">
        <f t="shared" si="107"/>
        <v>0</v>
      </c>
      <c r="Q249" s="73">
        <f t="shared" si="107"/>
        <v>0</v>
      </c>
      <c r="R249" s="73">
        <f t="shared" si="107"/>
        <v>0</v>
      </c>
      <c r="S249" s="73">
        <f t="shared" si="107"/>
        <v>4728</v>
      </c>
      <c r="T249" s="73">
        <f t="shared" si="108"/>
        <v>0</v>
      </c>
      <c r="U249" s="73">
        <f t="shared" si="108"/>
        <v>0</v>
      </c>
      <c r="V249" s="73">
        <f t="shared" si="108"/>
        <v>0</v>
      </c>
      <c r="W249" s="73">
        <f t="shared" si="108"/>
        <v>0</v>
      </c>
      <c r="X249" s="73">
        <f t="shared" si="108"/>
        <v>0</v>
      </c>
      <c r="Y249" s="73">
        <f t="shared" si="108"/>
        <v>0</v>
      </c>
      <c r="Z249" s="73">
        <f t="shared" si="108"/>
        <v>0</v>
      </c>
      <c r="AA249" s="73">
        <f t="shared" si="108"/>
        <v>0</v>
      </c>
      <c r="AB249" s="73">
        <f t="shared" si="108"/>
        <v>4728</v>
      </c>
      <c r="AC249" s="73"/>
    </row>
    <row r="250" spans="1:29" ht="31.5">
      <c r="A250" s="71" t="s">
        <v>103</v>
      </c>
      <c r="B250" s="77" t="s">
        <v>158</v>
      </c>
      <c r="C250" s="77" t="s">
        <v>106</v>
      </c>
      <c r="D250" s="78" t="s">
        <v>291</v>
      </c>
      <c r="E250" s="77" t="s">
        <v>104</v>
      </c>
      <c r="F250" s="79">
        <v>4607</v>
      </c>
      <c r="G250" s="73">
        <f>H250-F250</f>
        <v>121</v>
      </c>
      <c r="H250" s="80">
        <v>4728</v>
      </c>
      <c r="I250" s="81"/>
      <c r="J250" s="81"/>
      <c r="K250" s="81"/>
      <c r="L250" s="81"/>
      <c r="M250" s="73">
        <f>H250+J250+K250+L250</f>
        <v>4728</v>
      </c>
      <c r="N250" s="74">
        <f>I250+L250</f>
        <v>0</v>
      </c>
      <c r="O250" s="81"/>
      <c r="P250" s="80"/>
      <c r="Q250" s="74"/>
      <c r="R250" s="71"/>
      <c r="S250" s="73">
        <f>M250+O250+P250+Q250+R250</f>
        <v>4728</v>
      </c>
      <c r="T250" s="73">
        <f>N250+R250</f>
        <v>0</v>
      </c>
      <c r="U250" s="74">
        <f>1-1</f>
        <v>0</v>
      </c>
      <c r="V250" s="74">
        <f>3-3</f>
        <v>0</v>
      </c>
      <c r="W250" s="71"/>
      <c r="X250" s="71"/>
      <c r="Y250" s="71"/>
      <c r="Z250" s="71"/>
      <c r="AA250" s="71"/>
      <c r="AB250" s="73">
        <f>S250+U250+V250+W250+X250+Y250+Z250+AA250</f>
        <v>4728</v>
      </c>
      <c r="AC250" s="73"/>
    </row>
    <row r="251" spans="1:29" ht="15.75">
      <c r="A251" s="71"/>
      <c r="B251" s="77"/>
      <c r="C251" s="77"/>
      <c r="D251" s="78"/>
      <c r="E251" s="77"/>
      <c r="F251" s="76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71"/>
      <c r="R251" s="71"/>
      <c r="S251" s="73"/>
      <c r="T251" s="73"/>
      <c r="U251" s="71"/>
      <c r="V251" s="71"/>
      <c r="W251" s="71"/>
      <c r="X251" s="71"/>
      <c r="Y251" s="71"/>
      <c r="Z251" s="71"/>
      <c r="AA251" s="71"/>
      <c r="AB251" s="71"/>
      <c r="AC251" s="74"/>
    </row>
    <row r="252" spans="1:29" ht="47.25">
      <c r="A252" s="93" t="s">
        <v>292</v>
      </c>
      <c r="B252" s="68" t="s">
        <v>158</v>
      </c>
      <c r="C252" s="68" t="s">
        <v>150</v>
      </c>
      <c r="D252" s="75"/>
      <c r="E252" s="68"/>
      <c r="F252" s="72">
        <f aca="true" t="shared" si="109" ref="F252:U253">F253</f>
        <v>759</v>
      </c>
      <c r="G252" s="72">
        <f t="shared" si="109"/>
        <v>-139</v>
      </c>
      <c r="H252" s="72">
        <f t="shared" si="109"/>
        <v>620</v>
      </c>
      <c r="I252" s="72">
        <f t="shared" si="109"/>
        <v>0</v>
      </c>
      <c r="J252" s="72">
        <f t="shared" si="109"/>
        <v>0</v>
      </c>
      <c r="K252" s="72">
        <f t="shared" si="109"/>
        <v>0</v>
      </c>
      <c r="L252" s="72">
        <f t="shared" si="109"/>
        <v>0</v>
      </c>
      <c r="M252" s="72">
        <f t="shared" si="109"/>
        <v>620</v>
      </c>
      <c r="N252" s="72">
        <f t="shared" si="109"/>
        <v>0</v>
      </c>
      <c r="O252" s="72">
        <f t="shared" si="109"/>
        <v>0</v>
      </c>
      <c r="P252" s="72"/>
      <c r="Q252" s="72">
        <f t="shared" si="109"/>
        <v>0</v>
      </c>
      <c r="R252" s="72">
        <f t="shared" si="109"/>
        <v>0</v>
      </c>
      <c r="S252" s="72">
        <f t="shared" si="109"/>
        <v>620</v>
      </c>
      <c r="T252" s="72">
        <f t="shared" si="109"/>
        <v>0</v>
      </c>
      <c r="U252" s="72">
        <f t="shared" si="109"/>
        <v>0</v>
      </c>
      <c r="V252" s="72">
        <f aca="true" t="shared" si="110" ref="T252:AB253">V253</f>
        <v>0</v>
      </c>
      <c r="W252" s="72">
        <f t="shared" si="110"/>
        <v>0</v>
      </c>
      <c r="X252" s="72">
        <f t="shared" si="110"/>
        <v>0</v>
      </c>
      <c r="Y252" s="72">
        <f t="shared" si="110"/>
        <v>0</v>
      </c>
      <c r="Z252" s="72">
        <f t="shared" si="110"/>
        <v>0</v>
      </c>
      <c r="AA252" s="72">
        <f t="shared" si="110"/>
        <v>0</v>
      </c>
      <c r="AB252" s="72">
        <f t="shared" si="110"/>
        <v>620</v>
      </c>
      <c r="AC252" s="72"/>
    </row>
    <row r="253" spans="1:29" ht="31.5">
      <c r="A253" s="71" t="s">
        <v>285</v>
      </c>
      <c r="B253" s="77" t="s">
        <v>158</v>
      </c>
      <c r="C253" s="77" t="s">
        <v>150</v>
      </c>
      <c r="D253" s="78" t="s">
        <v>286</v>
      </c>
      <c r="E253" s="77"/>
      <c r="F253" s="73">
        <f t="shared" si="109"/>
        <v>759</v>
      </c>
      <c r="G253" s="73">
        <f t="shared" si="109"/>
        <v>-139</v>
      </c>
      <c r="H253" s="73">
        <f t="shared" si="109"/>
        <v>620</v>
      </c>
      <c r="I253" s="73">
        <f t="shared" si="109"/>
        <v>0</v>
      </c>
      <c r="J253" s="73">
        <f t="shared" si="109"/>
        <v>0</v>
      </c>
      <c r="K253" s="73">
        <f t="shared" si="109"/>
        <v>0</v>
      </c>
      <c r="L253" s="73">
        <f t="shared" si="109"/>
        <v>0</v>
      </c>
      <c r="M253" s="73">
        <f t="shared" si="109"/>
        <v>620</v>
      </c>
      <c r="N253" s="73">
        <f t="shared" si="109"/>
        <v>0</v>
      </c>
      <c r="O253" s="73">
        <f t="shared" si="109"/>
        <v>0</v>
      </c>
      <c r="P253" s="73"/>
      <c r="Q253" s="73">
        <f t="shared" si="109"/>
        <v>0</v>
      </c>
      <c r="R253" s="73">
        <f t="shared" si="109"/>
        <v>0</v>
      </c>
      <c r="S253" s="73">
        <f t="shared" si="109"/>
        <v>620</v>
      </c>
      <c r="T253" s="73">
        <f t="shared" si="110"/>
        <v>0</v>
      </c>
      <c r="U253" s="73">
        <f t="shared" si="110"/>
        <v>0</v>
      </c>
      <c r="V253" s="73">
        <f t="shared" si="110"/>
        <v>0</v>
      </c>
      <c r="W253" s="73">
        <f t="shared" si="110"/>
        <v>0</v>
      </c>
      <c r="X253" s="73">
        <f t="shared" si="110"/>
        <v>0</v>
      </c>
      <c r="Y253" s="73">
        <f t="shared" si="110"/>
        <v>0</v>
      </c>
      <c r="Z253" s="73">
        <f t="shared" si="110"/>
        <v>0</v>
      </c>
      <c r="AA253" s="73">
        <f t="shared" si="110"/>
        <v>0</v>
      </c>
      <c r="AB253" s="73">
        <f t="shared" si="110"/>
        <v>620</v>
      </c>
      <c r="AC253" s="73"/>
    </row>
    <row r="254" spans="1:29" ht="63">
      <c r="A254" s="71" t="s">
        <v>115</v>
      </c>
      <c r="B254" s="77" t="s">
        <v>158</v>
      </c>
      <c r="C254" s="77" t="s">
        <v>150</v>
      </c>
      <c r="D254" s="78" t="s">
        <v>286</v>
      </c>
      <c r="E254" s="77" t="s">
        <v>116</v>
      </c>
      <c r="F254" s="79">
        <v>759</v>
      </c>
      <c r="G254" s="73">
        <f>H254-F254</f>
        <v>-139</v>
      </c>
      <c r="H254" s="80">
        <v>620</v>
      </c>
      <c r="I254" s="81"/>
      <c r="J254" s="81"/>
      <c r="K254" s="81"/>
      <c r="L254" s="81"/>
      <c r="M254" s="73">
        <f>H254+J254+K254+L254</f>
        <v>620</v>
      </c>
      <c r="N254" s="74">
        <f>I254+L254</f>
        <v>0</v>
      </c>
      <c r="O254" s="81"/>
      <c r="P254" s="81"/>
      <c r="Q254" s="71"/>
      <c r="R254" s="71"/>
      <c r="S254" s="73">
        <f>M254+O254+P254+Q254+R254</f>
        <v>620</v>
      </c>
      <c r="T254" s="73">
        <f>N254+R254</f>
        <v>0</v>
      </c>
      <c r="U254" s="71"/>
      <c r="V254" s="71"/>
      <c r="W254" s="71"/>
      <c r="X254" s="71"/>
      <c r="Y254" s="71"/>
      <c r="Z254" s="71"/>
      <c r="AA254" s="71"/>
      <c r="AB254" s="73">
        <f>S254+U254+V254+W254+X254+Y254+Z254+AA254</f>
        <v>620</v>
      </c>
      <c r="AC254" s="73"/>
    </row>
    <row r="255" spans="1:29" ht="15.75">
      <c r="A255" s="71"/>
      <c r="B255" s="77"/>
      <c r="C255" s="77"/>
      <c r="D255" s="74"/>
      <c r="E255" s="77"/>
      <c r="F255" s="70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3"/>
      <c r="T255" s="73"/>
      <c r="U255" s="71"/>
      <c r="V255" s="71"/>
      <c r="W255" s="71"/>
      <c r="X255" s="71"/>
      <c r="Y255" s="71"/>
      <c r="Z255" s="71"/>
      <c r="AA255" s="71"/>
      <c r="AB255" s="71"/>
      <c r="AC255" s="74"/>
    </row>
    <row r="256" spans="1:29" ht="31.5">
      <c r="A256" s="93" t="s">
        <v>293</v>
      </c>
      <c r="B256" s="68" t="s">
        <v>294</v>
      </c>
      <c r="C256" s="68"/>
      <c r="D256" s="69"/>
      <c r="E256" s="68"/>
      <c r="F256" s="76" t="e">
        <f aca="true" t="shared" si="111" ref="F256:AA256">F258+F264+F270+F277+F281+F292</f>
        <v>#REF!</v>
      </c>
      <c r="G256" s="76" t="e">
        <f t="shared" si="111"/>
        <v>#REF!</v>
      </c>
      <c r="H256" s="76" t="e">
        <f t="shared" si="111"/>
        <v>#REF!</v>
      </c>
      <c r="I256" s="76" t="e">
        <f t="shared" si="111"/>
        <v>#REF!</v>
      </c>
      <c r="J256" s="76" t="e">
        <f t="shared" si="111"/>
        <v>#REF!</v>
      </c>
      <c r="K256" s="76" t="e">
        <f t="shared" si="111"/>
        <v>#REF!</v>
      </c>
      <c r="L256" s="76" t="e">
        <f t="shared" si="111"/>
        <v>#REF!</v>
      </c>
      <c r="M256" s="76" t="e">
        <f t="shared" si="111"/>
        <v>#REF!</v>
      </c>
      <c r="N256" s="76" t="e">
        <f t="shared" si="111"/>
        <v>#REF!</v>
      </c>
      <c r="O256" s="76" t="e">
        <f t="shared" si="111"/>
        <v>#REF!</v>
      </c>
      <c r="P256" s="76" t="e">
        <f t="shared" si="111"/>
        <v>#REF!</v>
      </c>
      <c r="Q256" s="76" t="e">
        <f t="shared" si="111"/>
        <v>#REF!</v>
      </c>
      <c r="R256" s="76" t="e">
        <f t="shared" si="111"/>
        <v>#REF!</v>
      </c>
      <c r="S256" s="76" t="e">
        <f t="shared" si="111"/>
        <v>#REF!</v>
      </c>
      <c r="T256" s="76" t="e">
        <f t="shared" si="111"/>
        <v>#REF!</v>
      </c>
      <c r="U256" s="76" t="e">
        <f t="shared" si="111"/>
        <v>#REF!</v>
      </c>
      <c r="V256" s="76" t="e">
        <f t="shared" si="111"/>
        <v>#REF!</v>
      </c>
      <c r="W256" s="76" t="e">
        <f t="shared" si="111"/>
        <v>#REF!</v>
      </c>
      <c r="X256" s="76" t="e">
        <f t="shared" si="111"/>
        <v>#REF!</v>
      </c>
      <c r="Y256" s="76" t="e">
        <f t="shared" si="111"/>
        <v>#REF!</v>
      </c>
      <c r="Z256" s="76" t="e">
        <f t="shared" si="111"/>
        <v>#REF!</v>
      </c>
      <c r="AA256" s="76" t="e">
        <f t="shared" si="111"/>
        <v>#REF!</v>
      </c>
      <c r="AB256" s="76">
        <v>1505357</v>
      </c>
      <c r="AC256" s="76">
        <v>164630</v>
      </c>
    </row>
    <row r="257" spans="1:29" ht="15.75">
      <c r="A257" s="71"/>
      <c r="B257" s="77"/>
      <c r="C257" s="77"/>
      <c r="D257" s="74"/>
      <c r="E257" s="77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</row>
    <row r="258" spans="1:29" ht="15.75">
      <c r="A258" s="93" t="s">
        <v>295</v>
      </c>
      <c r="B258" s="68" t="s">
        <v>144</v>
      </c>
      <c r="C258" s="68" t="s">
        <v>99</v>
      </c>
      <c r="D258" s="75"/>
      <c r="E258" s="68"/>
      <c r="F258" s="76" t="e">
        <f>F259+F261+#REF!</f>
        <v>#REF!</v>
      </c>
      <c r="G258" s="76" t="e">
        <f>G259+G261+#REF!</f>
        <v>#REF!</v>
      </c>
      <c r="H258" s="76" t="e">
        <f>H259+H261+#REF!</f>
        <v>#REF!</v>
      </c>
      <c r="I258" s="76" t="e">
        <f>I259+I261+#REF!</f>
        <v>#REF!</v>
      </c>
      <c r="J258" s="76" t="e">
        <f>J259+J261+#REF!</f>
        <v>#REF!</v>
      </c>
      <c r="K258" s="76" t="e">
        <f>K259+K261+#REF!</f>
        <v>#REF!</v>
      </c>
      <c r="L258" s="76" t="e">
        <f>L259+L261+#REF!</f>
        <v>#REF!</v>
      </c>
      <c r="M258" s="76" t="e">
        <f>M259+M261+#REF!</f>
        <v>#REF!</v>
      </c>
      <c r="N258" s="76" t="e">
        <f>N259+N261+#REF!</f>
        <v>#REF!</v>
      </c>
      <c r="O258" s="76" t="e">
        <f>O259+O261+#REF!</f>
        <v>#REF!</v>
      </c>
      <c r="P258" s="76" t="e">
        <f>P259+P261+#REF!</f>
        <v>#REF!</v>
      </c>
      <c r="Q258" s="76" t="e">
        <f>Q259+Q261+#REF!</f>
        <v>#REF!</v>
      </c>
      <c r="R258" s="76" t="e">
        <f>R259+R261+#REF!</f>
        <v>#REF!</v>
      </c>
      <c r="S258" s="76" t="e">
        <f>S259+S261+#REF!</f>
        <v>#REF!</v>
      </c>
      <c r="T258" s="76" t="e">
        <f>T259+T261+#REF!</f>
        <v>#REF!</v>
      </c>
      <c r="U258" s="76" t="e">
        <f>U259+U261+#REF!</f>
        <v>#REF!</v>
      </c>
      <c r="V258" s="76" t="e">
        <f>V259+V261+#REF!</f>
        <v>#REF!</v>
      </c>
      <c r="W258" s="76" t="e">
        <f>W259+W261+#REF!</f>
        <v>#REF!</v>
      </c>
      <c r="X258" s="76" t="e">
        <f>X259+X261+#REF!</f>
        <v>#REF!</v>
      </c>
      <c r="Y258" s="76" t="e">
        <f>Y259+Y261+#REF!</f>
        <v>#REF!</v>
      </c>
      <c r="Z258" s="76" t="e">
        <f>Z259+Z261+#REF!</f>
        <v>#REF!</v>
      </c>
      <c r="AA258" s="76" t="e">
        <f>AA259+AA261+#REF!</f>
        <v>#REF!</v>
      </c>
      <c r="AB258" s="76">
        <v>694590</v>
      </c>
      <c r="AC258" s="76">
        <v>111665</v>
      </c>
    </row>
    <row r="259" spans="1:29" ht="47.25">
      <c r="A259" s="71" t="s">
        <v>151</v>
      </c>
      <c r="B259" s="77" t="s">
        <v>144</v>
      </c>
      <c r="C259" s="77" t="s">
        <v>99</v>
      </c>
      <c r="D259" s="78" t="s">
        <v>152</v>
      </c>
      <c r="E259" s="77"/>
      <c r="F259" s="79">
        <f aca="true" t="shared" si="112" ref="F259:AB259">F260</f>
        <v>4958</v>
      </c>
      <c r="G259" s="79">
        <f t="shared" si="112"/>
        <v>1416</v>
      </c>
      <c r="H259" s="79">
        <f t="shared" si="112"/>
        <v>6374</v>
      </c>
      <c r="I259" s="79">
        <f t="shared" si="112"/>
        <v>0</v>
      </c>
      <c r="J259" s="79">
        <f t="shared" si="112"/>
        <v>0</v>
      </c>
      <c r="K259" s="79">
        <f t="shared" si="112"/>
        <v>0</v>
      </c>
      <c r="L259" s="79">
        <f t="shared" si="112"/>
        <v>0</v>
      </c>
      <c r="M259" s="79">
        <f t="shared" si="112"/>
        <v>6374</v>
      </c>
      <c r="N259" s="79">
        <f t="shared" si="112"/>
        <v>0</v>
      </c>
      <c r="O259" s="79">
        <f t="shared" si="112"/>
        <v>0</v>
      </c>
      <c r="P259" s="79">
        <f t="shared" si="112"/>
        <v>0</v>
      </c>
      <c r="Q259" s="79">
        <f t="shared" si="112"/>
        <v>0</v>
      </c>
      <c r="R259" s="79">
        <f t="shared" si="112"/>
        <v>0</v>
      </c>
      <c r="S259" s="79">
        <f t="shared" si="112"/>
        <v>6374</v>
      </c>
      <c r="T259" s="79">
        <f t="shared" si="112"/>
        <v>0</v>
      </c>
      <c r="U259" s="79">
        <f t="shared" si="112"/>
        <v>0</v>
      </c>
      <c r="V259" s="79">
        <f t="shared" si="112"/>
        <v>0</v>
      </c>
      <c r="W259" s="79">
        <f t="shared" si="112"/>
        <v>0</v>
      </c>
      <c r="X259" s="79">
        <f t="shared" si="112"/>
        <v>0</v>
      </c>
      <c r="Y259" s="79">
        <f t="shared" si="112"/>
        <v>0</v>
      </c>
      <c r="Z259" s="79">
        <f t="shared" si="112"/>
        <v>0</v>
      </c>
      <c r="AA259" s="79">
        <f t="shared" si="112"/>
        <v>0</v>
      </c>
      <c r="AB259" s="79">
        <f t="shared" si="112"/>
        <v>6374</v>
      </c>
      <c r="AC259" s="79"/>
    </row>
    <row r="260" spans="1:29" ht="78.75">
      <c r="A260" s="71" t="s">
        <v>373</v>
      </c>
      <c r="B260" s="77" t="s">
        <v>144</v>
      </c>
      <c r="C260" s="77" t="s">
        <v>99</v>
      </c>
      <c r="D260" s="78" t="s">
        <v>152</v>
      </c>
      <c r="E260" s="77" t="s">
        <v>153</v>
      </c>
      <c r="F260" s="79">
        <v>4958</v>
      </c>
      <c r="G260" s="73">
        <f>H260-F260</f>
        <v>1416</v>
      </c>
      <c r="H260" s="73">
        <v>6374</v>
      </c>
      <c r="I260" s="69"/>
      <c r="J260" s="69"/>
      <c r="K260" s="69"/>
      <c r="L260" s="69"/>
      <c r="M260" s="73">
        <f>H260+J260+K260+L260</f>
        <v>6374</v>
      </c>
      <c r="N260" s="74">
        <f>I260+L260</f>
        <v>0</v>
      </c>
      <c r="O260" s="69"/>
      <c r="P260" s="69"/>
      <c r="Q260" s="71"/>
      <c r="R260" s="71"/>
      <c r="S260" s="73">
        <f>M260+O260+P260+Q260+R260</f>
        <v>6374</v>
      </c>
      <c r="T260" s="73">
        <f>N260+R260</f>
        <v>0</v>
      </c>
      <c r="U260" s="71"/>
      <c r="V260" s="71"/>
      <c r="W260" s="71"/>
      <c r="X260" s="71"/>
      <c r="Y260" s="71"/>
      <c r="Z260" s="71"/>
      <c r="AA260" s="71"/>
      <c r="AB260" s="73">
        <f>S260+U260+V260+W260+X260+Y260+Z260+AA260</f>
        <v>6374</v>
      </c>
      <c r="AC260" s="73"/>
    </row>
    <row r="261" spans="1:29" ht="31.5">
      <c r="A261" s="71" t="s">
        <v>377</v>
      </c>
      <c r="B261" s="77" t="s">
        <v>144</v>
      </c>
      <c r="C261" s="77" t="s">
        <v>99</v>
      </c>
      <c r="D261" s="78" t="s">
        <v>296</v>
      </c>
      <c r="E261" s="77"/>
      <c r="F261" s="79">
        <f aca="true" t="shared" si="113" ref="F261:AC261">F262</f>
        <v>439332</v>
      </c>
      <c r="G261" s="79">
        <f t="shared" si="113"/>
        <v>248884</v>
      </c>
      <c r="H261" s="79">
        <f t="shared" si="113"/>
        <v>688216</v>
      </c>
      <c r="I261" s="79">
        <f t="shared" si="113"/>
        <v>111665</v>
      </c>
      <c r="J261" s="79">
        <f t="shared" si="113"/>
        <v>0</v>
      </c>
      <c r="K261" s="79">
        <f t="shared" si="113"/>
        <v>0</v>
      </c>
      <c r="L261" s="79">
        <f t="shared" si="113"/>
        <v>0</v>
      </c>
      <c r="M261" s="79">
        <f t="shared" si="113"/>
        <v>688216</v>
      </c>
      <c r="N261" s="79">
        <f t="shared" si="113"/>
        <v>111665</v>
      </c>
      <c r="O261" s="79">
        <f t="shared" si="113"/>
        <v>0</v>
      </c>
      <c r="P261" s="79">
        <f t="shared" si="113"/>
        <v>0</v>
      </c>
      <c r="Q261" s="79">
        <f t="shared" si="113"/>
        <v>0</v>
      </c>
      <c r="R261" s="79">
        <f t="shared" si="113"/>
        <v>0</v>
      </c>
      <c r="S261" s="79">
        <f t="shared" si="113"/>
        <v>688216</v>
      </c>
      <c r="T261" s="79">
        <f t="shared" si="113"/>
        <v>111665</v>
      </c>
      <c r="U261" s="79">
        <f t="shared" si="113"/>
        <v>0</v>
      </c>
      <c r="V261" s="79">
        <f t="shared" si="113"/>
        <v>0</v>
      </c>
      <c r="W261" s="79">
        <f t="shared" si="113"/>
        <v>0</v>
      </c>
      <c r="X261" s="79">
        <f t="shared" si="113"/>
        <v>0</v>
      </c>
      <c r="Y261" s="79">
        <f t="shared" si="113"/>
        <v>0</v>
      </c>
      <c r="Z261" s="79">
        <f t="shared" si="113"/>
        <v>0</v>
      </c>
      <c r="AA261" s="79">
        <f t="shared" si="113"/>
        <v>0</v>
      </c>
      <c r="AB261" s="79">
        <f t="shared" si="113"/>
        <v>688216</v>
      </c>
      <c r="AC261" s="79">
        <f t="shared" si="113"/>
        <v>111665</v>
      </c>
    </row>
    <row r="262" spans="1:29" ht="31.5">
      <c r="A262" s="71" t="s">
        <v>103</v>
      </c>
      <c r="B262" s="77" t="s">
        <v>144</v>
      </c>
      <c r="C262" s="77" t="s">
        <v>99</v>
      </c>
      <c r="D262" s="78" t="s">
        <v>296</v>
      </c>
      <c r="E262" s="77" t="s">
        <v>104</v>
      </c>
      <c r="F262" s="73">
        <v>439332</v>
      </c>
      <c r="G262" s="73">
        <f>H262-F262</f>
        <v>248884</v>
      </c>
      <c r="H262" s="73">
        <v>688216</v>
      </c>
      <c r="I262" s="73">
        <v>111665</v>
      </c>
      <c r="J262" s="74"/>
      <c r="K262" s="74"/>
      <c r="L262" s="74"/>
      <c r="M262" s="73">
        <f>H262+J262+K262+L262</f>
        <v>688216</v>
      </c>
      <c r="N262" s="73">
        <f>I262+L262</f>
        <v>111665</v>
      </c>
      <c r="O262" s="74"/>
      <c r="P262" s="73"/>
      <c r="Q262" s="73"/>
      <c r="R262" s="71"/>
      <c r="S262" s="73">
        <f>M262+O262+P262+Q262+R262</f>
        <v>688216</v>
      </c>
      <c r="T262" s="73">
        <f>N262+R262</f>
        <v>111665</v>
      </c>
      <c r="U262" s="73">
        <f>12-12</f>
        <v>0</v>
      </c>
      <c r="V262" s="73">
        <f>10642-10642</f>
        <v>0</v>
      </c>
      <c r="W262" s="71"/>
      <c r="X262" s="71"/>
      <c r="Y262" s="71"/>
      <c r="Z262" s="71"/>
      <c r="AA262" s="71"/>
      <c r="AB262" s="73">
        <f>S262+U262+V262+W262+X262+Y262+Z262+AA262</f>
        <v>688216</v>
      </c>
      <c r="AC262" s="73">
        <f>T262+Z262+AA262</f>
        <v>111665</v>
      </c>
    </row>
    <row r="263" spans="1:29" ht="15.75">
      <c r="A263" s="71"/>
      <c r="B263" s="77"/>
      <c r="C263" s="77"/>
      <c r="D263" s="78"/>
      <c r="E263" s="77"/>
      <c r="F263" s="73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1"/>
      <c r="R263" s="71"/>
      <c r="S263" s="73"/>
      <c r="T263" s="73"/>
      <c r="U263" s="71"/>
      <c r="V263" s="71"/>
      <c r="W263" s="71"/>
      <c r="X263" s="71"/>
      <c r="Y263" s="71"/>
      <c r="Z263" s="71"/>
      <c r="AA263" s="71"/>
      <c r="AB263" s="71"/>
      <c r="AC263" s="74"/>
    </row>
    <row r="264" spans="1:29" ht="15.75">
      <c r="A264" s="93" t="s">
        <v>303</v>
      </c>
      <c r="B264" s="68" t="s">
        <v>144</v>
      </c>
      <c r="C264" s="68" t="s">
        <v>100</v>
      </c>
      <c r="D264" s="75"/>
      <c r="E264" s="68"/>
      <c r="F264" s="76" t="e">
        <f>F267+F265+#REF!</f>
        <v>#REF!</v>
      </c>
      <c r="G264" s="76" t="e">
        <f>G267+G265+#REF!</f>
        <v>#REF!</v>
      </c>
      <c r="H264" s="76" t="e">
        <f>H267+H265+#REF!</f>
        <v>#REF!</v>
      </c>
      <c r="I264" s="76" t="e">
        <f>I267+I265+#REF!</f>
        <v>#REF!</v>
      </c>
      <c r="J264" s="76" t="e">
        <f>J267+J265+#REF!</f>
        <v>#REF!</v>
      </c>
      <c r="K264" s="76" t="e">
        <f>K267+K265+#REF!</f>
        <v>#REF!</v>
      </c>
      <c r="L264" s="76" t="e">
        <f>L267+L265+#REF!</f>
        <v>#REF!</v>
      </c>
      <c r="M264" s="76" t="e">
        <f>M267+M265+#REF!</f>
        <v>#REF!</v>
      </c>
      <c r="N264" s="76" t="e">
        <f>N267+N265+#REF!</f>
        <v>#REF!</v>
      </c>
      <c r="O264" s="76" t="e">
        <f>O267+O265+#REF!</f>
        <v>#REF!</v>
      </c>
      <c r="P264" s="76" t="e">
        <f>P267+P265+#REF!</f>
        <v>#REF!</v>
      </c>
      <c r="Q264" s="76" t="e">
        <f>Q267+Q265+#REF!</f>
        <v>#REF!</v>
      </c>
      <c r="R264" s="76" t="e">
        <f>R267+R265+#REF!</f>
        <v>#REF!</v>
      </c>
      <c r="S264" s="76" t="e">
        <f>S267+S265+#REF!</f>
        <v>#REF!</v>
      </c>
      <c r="T264" s="76" t="e">
        <f>T267+T265+#REF!</f>
        <v>#REF!</v>
      </c>
      <c r="U264" s="76" t="e">
        <f>U267+U265+#REF!</f>
        <v>#REF!</v>
      </c>
      <c r="V264" s="76" t="e">
        <f>V267+V265+#REF!</f>
        <v>#REF!</v>
      </c>
      <c r="W264" s="76" t="e">
        <f>W267+W265+#REF!</f>
        <v>#REF!</v>
      </c>
      <c r="X264" s="76" t="e">
        <f>X267+X265+#REF!</f>
        <v>#REF!</v>
      </c>
      <c r="Y264" s="76" t="e">
        <f>Y267+Y265+#REF!</f>
        <v>#REF!</v>
      </c>
      <c r="Z264" s="76" t="e">
        <f>Z267+Z265+#REF!</f>
        <v>#REF!</v>
      </c>
      <c r="AA264" s="76" t="e">
        <f>AA267+AA265+#REF!</f>
        <v>#REF!</v>
      </c>
      <c r="AB264" s="76">
        <v>241838</v>
      </c>
      <c r="AC264" s="76">
        <v>15557</v>
      </c>
    </row>
    <row r="265" spans="1:29" ht="47.25">
      <c r="A265" s="71" t="s">
        <v>151</v>
      </c>
      <c r="B265" s="77" t="s">
        <v>144</v>
      </c>
      <c r="C265" s="77" t="s">
        <v>100</v>
      </c>
      <c r="D265" s="78" t="s">
        <v>152</v>
      </c>
      <c r="E265" s="77"/>
      <c r="F265" s="79">
        <f aca="true" t="shared" si="114" ref="F265:AB265">F266</f>
        <v>15911</v>
      </c>
      <c r="G265" s="79">
        <f t="shared" si="114"/>
        <v>-6502</v>
      </c>
      <c r="H265" s="79">
        <f t="shared" si="114"/>
        <v>9409</v>
      </c>
      <c r="I265" s="79">
        <f t="shared" si="114"/>
        <v>0</v>
      </c>
      <c r="J265" s="79">
        <f t="shared" si="114"/>
        <v>0</v>
      </c>
      <c r="K265" s="79">
        <f t="shared" si="114"/>
        <v>0</v>
      </c>
      <c r="L265" s="79">
        <f t="shared" si="114"/>
        <v>0</v>
      </c>
      <c r="M265" s="79">
        <f t="shared" si="114"/>
        <v>9409</v>
      </c>
      <c r="N265" s="79">
        <f t="shared" si="114"/>
        <v>0</v>
      </c>
      <c r="O265" s="79">
        <f t="shared" si="114"/>
        <v>0</v>
      </c>
      <c r="P265" s="79"/>
      <c r="Q265" s="79">
        <f t="shared" si="114"/>
        <v>0</v>
      </c>
      <c r="R265" s="79">
        <f t="shared" si="114"/>
        <v>0</v>
      </c>
      <c r="S265" s="79">
        <f t="shared" si="114"/>
        <v>9409</v>
      </c>
      <c r="T265" s="79">
        <f t="shared" si="114"/>
        <v>0</v>
      </c>
      <c r="U265" s="79">
        <f t="shared" si="114"/>
        <v>0</v>
      </c>
      <c r="V265" s="79">
        <f t="shared" si="114"/>
        <v>0</v>
      </c>
      <c r="W265" s="79">
        <f t="shared" si="114"/>
        <v>0</v>
      </c>
      <c r="X265" s="79">
        <f t="shared" si="114"/>
        <v>0</v>
      </c>
      <c r="Y265" s="79">
        <f t="shared" si="114"/>
        <v>0</v>
      </c>
      <c r="Z265" s="79">
        <f t="shared" si="114"/>
        <v>0</v>
      </c>
      <c r="AA265" s="79">
        <f t="shared" si="114"/>
        <v>0</v>
      </c>
      <c r="AB265" s="79">
        <f t="shared" si="114"/>
        <v>9409</v>
      </c>
      <c r="AC265" s="79"/>
    </row>
    <row r="266" spans="1:29" ht="78.75">
      <c r="A266" s="71" t="s">
        <v>373</v>
      </c>
      <c r="B266" s="77" t="s">
        <v>144</v>
      </c>
      <c r="C266" s="77" t="s">
        <v>100</v>
      </c>
      <c r="D266" s="78" t="s">
        <v>152</v>
      </c>
      <c r="E266" s="77" t="s">
        <v>153</v>
      </c>
      <c r="F266" s="73">
        <v>15911</v>
      </c>
      <c r="G266" s="73">
        <f>H266-F266</f>
        <v>-6502</v>
      </c>
      <c r="H266" s="73">
        <v>9409</v>
      </c>
      <c r="I266" s="74"/>
      <c r="J266" s="74"/>
      <c r="K266" s="74"/>
      <c r="L266" s="74"/>
      <c r="M266" s="73">
        <f>H266+J266+K266+L266</f>
        <v>9409</v>
      </c>
      <c r="N266" s="74">
        <f>I266+L266</f>
        <v>0</v>
      </c>
      <c r="O266" s="74"/>
      <c r="P266" s="74"/>
      <c r="Q266" s="71"/>
      <c r="R266" s="71"/>
      <c r="S266" s="73">
        <f>M266+O266+P266+Q266+R266</f>
        <v>9409</v>
      </c>
      <c r="T266" s="73">
        <f>N266+R266</f>
        <v>0</v>
      </c>
      <c r="U266" s="71"/>
      <c r="V266" s="71"/>
      <c r="W266" s="71"/>
      <c r="X266" s="71"/>
      <c r="Y266" s="71"/>
      <c r="Z266" s="71"/>
      <c r="AA266" s="71"/>
      <c r="AB266" s="73">
        <f>S266+U266+V266+W266+X266+Y266+Z266+AA266</f>
        <v>9409</v>
      </c>
      <c r="AC266" s="73"/>
    </row>
    <row r="267" spans="1:29" ht="31.5">
      <c r="A267" s="71" t="s">
        <v>304</v>
      </c>
      <c r="B267" s="77" t="s">
        <v>144</v>
      </c>
      <c r="C267" s="77" t="s">
        <v>100</v>
      </c>
      <c r="D267" s="78" t="s">
        <v>305</v>
      </c>
      <c r="E267" s="77"/>
      <c r="F267" s="79">
        <f aca="true" t="shared" si="115" ref="F267:AC267">F268</f>
        <v>167701</v>
      </c>
      <c r="G267" s="79">
        <f t="shared" si="115"/>
        <v>64728</v>
      </c>
      <c r="H267" s="79">
        <f t="shared" si="115"/>
        <v>232429</v>
      </c>
      <c r="I267" s="79">
        <f t="shared" si="115"/>
        <v>15557</v>
      </c>
      <c r="J267" s="79">
        <f t="shared" si="115"/>
        <v>0</v>
      </c>
      <c r="K267" s="79">
        <f t="shared" si="115"/>
        <v>0</v>
      </c>
      <c r="L267" s="79">
        <f t="shared" si="115"/>
        <v>0</v>
      </c>
      <c r="M267" s="79">
        <f t="shared" si="115"/>
        <v>232429</v>
      </c>
      <c r="N267" s="79">
        <f t="shared" si="115"/>
        <v>15557</v>
      </c>
      <c r="O267" s="79">
        <f t="shared" si="115"/>
        <v>0</v>
      </c>
      <c r="P267" s="79">
        <f t="shared" si="115"/>
        <v>0</v>
      </c>
      <c r="Q267" s="79">
        <f t="shared" si="115"/>
        <v>0</v>
      </c>
      <c r="R267" s="79">
        <f t="shared" si="115"/>
        <v>0</v>
      </c>
      <c r="S267" s="79">
        <f t="shared" si="115"/>
        <v>232429</v>
      </c>
      <c r="T267" s="79">
        <f t="shared" si="115"/>
        <v>15557</v>
      </c>
      <c r="U267" s="79">
        <f t="shared" si="115"/>
        <v>0</v>
      </c>
      <c r="V267" s="79">
        <f t="shared" si="115"/>
        <v>0</v>
      </c>
      <c r="W267" s="79">
        <f t="shared" si="115"/>
        <v>0</v>
      </c>
      <c r="X267" s="79">
        <f t="shared" si="115"/>
        <v>0</v>
      </c>
      <c r="Y267" s="79">
        <f t="shared" si="115"/>
        <v>0</v>
      </c>
      <c r="Z267" s="79">
        <f t="shared" si="115"/>
        <v>0</v>
      </c>
      <c r="AA267" s="79">
        <f t="shared" si="115"/>
        <v>0</v>
      </c>
      <c r="AB267" s="79">
        <f t="shared" si="115"/>
        <v>232429</v>
      </c>
      <c r="AC267" s="79">
        <f t="shared" si="115"/>
        <v>15557</v>
      </c>
    </row>
    <row r="268" spans="1:29" ht="31.5">
      <c r="A268" s="71" t="s">
        <v>103</v>
      </c>
      <c r="B268" s="77" t="s">
        <v>144</v>
      </c>
      <c r="C268" s="77" t="s">
        <v>100</v>
      </c>
      <c r="D268" s="78" t="s">
        <v>305</v>
      </c>
      <c r="E268" s="77" t="s">
        <v>104</v>
      </c>
      <c r="F268" s="73">
        <v>167701</v>
      </c>
      <c r="G268" s="73">
        <f>H268-F268</f>
        <v>64728</v>
      </c>
      <c r="H268" s="73">
        <v>232429</v>
      </c>
      <c r="I268" s="73">
        <v>15557</v>
      </c>
      <c r="J268" s="74"/>
      <c r="K268" s="74"/>
      <c r="L268" s="74"/>
      <c r="M268" s="73">
        <f>H268+J268+K268+L268</f>
        <v>232429</v>
      </c>
      <c r="N268" s="73">
        <f>I268+L268</f>
        <v>15557</v>
      </c>
      <c r="O268" s="74"/>
      <c r="P268" s="73"/>
      <c r="Q268" s="73"/>
      <c r="R268" s="71"/>
      <c r="S268" s="73">
        <f>M268+O268+P268+Q268+R268</f>
        <v>232429</v>
      </c>
      <c r="T268" s="73">
        <f>N268+R268</f>
        <v>15557</v>
      </c>
      <c r="U268" s="73">
        <f>2-2</f>
        <v>0</v>
      </c>
      <c r="V268" s="73">
        <f>3024-3024</f>
        <v>0</v>
      </c>
      <c r="W268" s="71"/>
      <c r="X268" s="71"/>
      <c r="Y268" s="71"/>
      <c r="Z268" s="71"/>
      <c r="AA268" s="71"/>
      <c r="AB268" s="73">
        <f>S268+U268+V268+W268+X268+Y268+Z268+AA268</f>
        <v>232429</v>
      </c>
      <c r="AC268" s="73">
        <f>T268+Z268+AA268</f>
        <v>15557</v>
      </c>
    </row>
    <row r="269" spans="1:29" ht="15.75">
      <c r="A269" s="71"/>
      <c r="B269" s="77"/>
      <c r="C269" s="77"/>
      <c r="D269" s="78"/>
      <c r="E269" s="77"/>
      <c r="F269" s="73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1"/>
      <c r="R269" s="71"/>
      <c r="S269" s="73"/>
      <c r="T269" s="73"/>
      <c r="U269" s="71"/>
      <c r="V269" s="71"/>
      <c r="W269" s="71"/>
      <c r="X269" s="71"/>
      <c r="Y269" s="71"/>
      <c r="Z269" s="71"/>
      <c r="AA269" s="71"/>
      <c r="AB269" s="71"/>
      <c r="AC269" s="74"/>
    </row>
    <row r="270" spans="1:29" ht="15.75">
      <c r="A270" s="93" t="s">
        <v>306</v>
      </c>
      <c r="B270" s="68" t="s">
        <v>144</v>
      </c>
      <c r="C270" s="68" t="s">
        <v>110</v>
      </c>
      <c r="D270" s="75"/>
      <c r="E270" s="68"/>
      <c r="F270" s="76">
        <f aca="true" t="shared" si="116" ref="F270:AC270">F271+F273</f>
        <v>215370</v>
      </c>
      <c r="G270" s="76">
        <f t="shared" si="116"/>
        <v>49299</v>
      </c>
      <c r="H270" s="76">
        <f t="shared" si="116"/>
        <v>264669</v>
      </c>
      <c r="I270" s="76">
        <f t="shared" si="116"/>
        <v>25587</v>
      </c>
      <c r="J270" s="76">
        <f t="shared" si="116"/>
        <v>0</v>
      </c>
      <c r="K270" s="76">
        <f t="shared" si="116"/>
        <v>0</v>
      </c>
      <c r="L270" s="76">
        <f t="shared" si="116"/>
        <v>0</v>
      </c>
      <c r="M270" s="76">
        <f t="shared" si="116"/>
        <v>264669</v>
      </c>
      <c r="N270" s="76">
        <f t="shared" si="116"/>
        <v>25587</v>
      </c>
      <c r="O270" s="76">
        <f t="shared" si="116"/>
        <v>0</v>
      </c>
      <c r="P270" s="76">
        <f t="shared" si="116"/>
        <v>0</v>
      </c>
      <c r="Q270" s="76">
        <f t="shared" si="116"/>
        <v>0</v>
      </c>
      <c r="R270" s="76">
        <f t="shared" si="116"/>
        <v>0</v>
      </c>
      <c r="S270" s="76">
        <f t="shared" si="116"/>
        <v>264669</v>
      </c>
      <c r="T270" s="76">
        <f t="shared" si="116"/>
        <v>25587</v>
      </c>
      <c r="U270" s="76">
        <f t="shared" si="116"/>
        <v>0</v>
      </c>
      <c r="V270" s="76">
        <f t="shared" si="116"/>
        <v>0</v>
      </c>
      <c r="W270" s="76">
        <f t="shared" si="116"/>
        <v>0</v>
      </c>
      <c r="X270" s="76">
        <f t="shared" si="116"/>
        <v>0</v>
      </c>
      <c r="Y270" s="76">
        <f t="shared" si="116"/>
        <v>0</v>
      </c>
      <c r="Z270" s="76">
        <f t="shared" si="116"/>
        <v>157</v>
      </c>
      <c r="AA270" s="76">
        <f t="shared" si="116"/>
        <v>-4036</v>
      </c>
      <c r="AB270" s="76">
        <f t="shared" si="116"/>
        <v>260790</v>
      </c>
      <c r="AC270" s="76">
        <f t="shared" si="116"/>
        <v>21708</v>
      </c>
    </row>
    <row r="271" spans="1:29" ht="15.75">
      <c r="A271" s="71" t="s">
        <v>307</v>
      </c>
      <c r="B271" s="77" t="s">
        <v>144</v>
      </c>
      <c r="C271" s="77" t="s">
        <v>110</v>
      </c>
      <c r="D271" s="78" t="s">
        <v>308</v>
      </c>
      <c r="E271" s="77"/>
      <c r="F271" s="79">
        <f aca="true" t="shared" si="117" ref="F271:AB271">F272</f>
        <v>215370</v>
      </c>
      <c r="G271" s="79">
        <f t="shared" si="117"/>
        <v>23712</v>
      </c>
      <c r="H271" s="79">
        <f t="shared" si="117"/>
        <v>239082</v>
      </c>
      <c r="I271" s="79">
        <f t="shared" si="117"/>
        <v>0</v>
      </c>
      <c r="J271" s="79">
        <f t="shared" si="117"/>
        <v>0</v>
      </c>
      <c r="K271" s="79">
        <f t="shared" si="117"/>
        <v>0</v>
      </c>
      <c r="L271" s="79">
        <f t="shared" si="117"/>
        <v>0</v>
      </c>
      <c r="M271" s="79">
        <f t="shared" si="117"/>
        <v>239082</v>
      </c>
      <c r="N271" s="79">
        <f t="shared" si="117"/>
        <v>0</v>
      </c>
      <c r="O271" s="79">
        <f t="shared" si="117"/>
        <v>0</v>
      </c>
      <c r="P271" s="79">
        <f t="shared" si="117"/>
        <v>0</v>
      </c>
      <c r="Q271" s="79">
        <f t="shared" si="117"/>
        <v>0</v>
      </c>
      <c r="R271" s="79">
        <f t="shared" si="117"/>
        <v>0</v>
      </c>
      <c r="S271" s="79">
        <f t="shared" si="117"/>
        <v>239082</v>
      </c>
      <c r="T271" s="79">
        <f t="shared" si="117"/>
        <v>0</v>
      </c>
      <c r="U271" s="79">
        <f t="shared" si="117"/>
        <v>0</v>
      </c>
      <c r="V271" s="79">
        <f t="shared" si="117"/>
        <v>0</v>
      </c>
      <c r="W271" s="79">
        <f t="shared" si="117"/>
        <v>0</v>
      </c>
      <c r="X271" s="79">
        <f t="shared" si="117"/>
        <v>0</v>
      </c>
      <c r="Y271" s="79">
        <f t="shared" si="117"/>
        <v>0</v>
      </c>
      <c r="Z271" s="79">
        <f t="shared" si="117"/>
        <v>0</v>
      </c>
      <c r="AA271" s="79">
        <f t="shared" si="117"/>
        <v>0</v>
      </c>
      <c r="AB271" s="79">
        <f t="shared" si="117"/>
        <v>239082</v>
      </c>
      <c r="AC271" s="79"/>
    </row>
    <row r="272" spans="1:29" ht="31.5">
      <c r="A272" s="71" t="s">
        <v>103</v>
      </c>
      <c r="B272" s="77" t="s">
        <v>144</v>
      </c>
      <c r="C272" s="77" t="s">
        <v>110</v>
      </c>
      <c r="D272" s="78" t="s">
        <v>308</v>
      </c>
      <c r="E272" s="77" t="s">
        <v>104</v>
      </c>
      <c r="F272" s="73">
        <v>215370</v>
      </c>
      <c r="G272" s="73">
        <f>H272-F272</f>
        <v>23712</v>
      </c>
      <c r="H272" s="73">
        <v>239082</v>
      </c>
      <c r="I272" s="74"/>
      <c r="J272" s="74"/>
      <c r="K272" s="74"/>
      <c r="L272" s="74"/>
      <c r="M272" s="73">
        <f>H272+J272+K272+L272</f>
        <v>239082</v>
      </c>
      <c r="N272" s="74">
        <f>I272+L272</f>
        <v>0</v>
      </c>
      <c r="O272" s="74"/>
      <c r="P272" s="74"/>
      <c r="Q272" s="74"/>
      <c r="R272" s="71"/>
      <c r="S272" s="73">
        <f>M272+O272+P272+Q272+R272</f>
        <v>239082</v>
      </c>
      <c r="T272" s="73">
        <f>N272+R272</f>
        <v>0</v>
      </c>
      <c r="U272" s="71"/>
      <c r="V272" s="74">
        <f>220-220</f>
        <v>0</v>
      </c>
      <c r="W272" s="71"/>
      <c r="X272" s="71"/>
      <c r="Y272" s="71"/>
      <c r="Z272" s="71"/>
      <c r="AA272" s="71"/>
      <c r="AB272" s="73">
        <f>S272+U272+V272+W272+X272+Y272+Z272+AA272</f>
        <v>239082</v>
      </c>
      <c r="AC272" s="73"/>
    </row>
    <row r="273" spans="1:29" ht="31.5">
      <c r="A273" s="71" t="s">
        <v>309</v>
      </c>
      <c r="B273" s="77" t="s">
        <v>144</v>
      </c>
      <c r="C273" s="77" t="s">
        <v>110</v>
      </c>
      <c r="D273" s="78" t="s">
        <v>310</v>
      </c>
      <c r="E273" s="77"/>
      <c r="F273" s="73">
        <f>F274</f>
        <v>0</v>
      </c>
      <c r="G273" s="73">
        <f aca="true" t="shared" si="118" ref="G273:V274">G274</f>
        <v>25587</v>
      </c>
      <c r="H273" s="73">
        <f t="shared" si="118"/>
        <v>25587</v>
      </c>
      <c r="I273" s="73">
        <f t="shared" si="118"/>
        <v>25587</v>
      </c>
      <c r="J273" s="73">
        <f t="shared" si="118"/>
        <v>0</v>
      </c>
      <c r="K273" s="73">
        <f t="shared" si="118"/>
        <v>0</v>
      </c>
      <c r="L273" s="73">
        <f t="shared" si="118"/>
        <v>0</v>
      </c>
      <c r="M273" s="73">
        <f t="shared" si="118"/>
        <v>25587</v>
      </c>
      <c r="N273" s="73">
        <f t="shared" si="118"/>
        <v>25587</v>
      </c>
      <c r="O273" s="73">
        <f t="shared" si="118"/>
        <v>0</v>
      </c>
      <c r="P273" s="73"/>
      <c r="Q273" s="73">
        <f t="shared" si="118"/>
        <v>0</v>
      </c>
      <c r="R273" s="73">
        <f t="shared" si="118"/>
        <v>0</v>
      </c>
      <c r="S273" s="73">
        <f t="shared" si="118"/>
        <v>25587</v>
      </c>
      <c r="T273" s="73">
        <f t="shared" si="118"/>
        <v>25587</v>
      </c>
      <c r="U273" s="73">
        <f t="shared" si="118"/>
        <v>0</v>
      </c>
      <c r="V273" s="73">
        <f t="shared" si="118"/>
        <v>0</v>
      </c>
      <c r="W273" s="73">
        <f aca="true" t="shared" si="119" ref="W273:AC274">W274</f>
        <v>0</v>
      </c>
      <c r="X273" s="73">
        <f t="shared" si="119"/>
        <v>0</v>
      </c>
      <c r="Y273" s="73">
        <f t="shared" si="119"/>
        <v>0</v>
      </c>
      <c r="Z273" s="73">
        <f t="shared" si="119"/>
        <v>157</v>
      </c>
      <c r="AA273" s="73">
        <f t="shared" si="119"/>
        <v>-4036</v>
      </c>
      <c r="AB273" s="73">
        <f t="shared" si="119"/>
        <v>21708</v>
      </c>
      <c r="AC273" s="73">
        <f t="shared" si="119"/>
        <v>21708</v>
      </c>
    </row>
    <row r="274" spans="1:29" ht="63">
      <c r="A274" s="71" t="s">
        <v>311</v>
      </c>
      <c r="B274" s="77" t="s">
        <v>144</v>
      </c>
      <c r="C274" s="77" t="s">
        <v>110</v>
      </c>
      <c r="D274" s="78" t="s">
        <v>312</v>
      </c>
      <c r="E274" s="77"/>
      <c r="F274" s="73">
        <f>F275</f>
        <v>0</v>
      </c>
      <c r="G274" s="73">
        <f t="shared" si="118"/>
        <v>25587</v>
      </c>
      <c r="H274" s="73">
        <f t="shared" si="118"/>
        <v>25587</v>
      </c>
      <c r="I274" s="73">
        <f t="shared" si="118"/>
        <v>25587</v>
      </c>
      <c r="J274" s="73">
        <f t="shared" si="118"/>
        <v>0</v>
      </c>
      <c r="K274" s="73">
        <f t="shared" si="118"/>
        <v>0</v>
      </c>
      <c r="L274" s="73">
        <f t="shared" si="118"/>
        <v>0</v>
      </c>
      <c r="M274" s="73">
        <f t="shared" si="118"/>
        <v>25587</v>
      </c>
      <c r="N274" s="73">
        <f t="shared" si="118"/>
        <v>25587</v>
      </c>
      <c r="O274" s="73">
        <f t="shared" si="118"/>
        <v>0</v>
      </c>
      <c r="P274" s="73"/>
      <c r="Q274" s="73">
        <f t="shared" si="118"/>
        <v>0</v>
      </c>
      <c r="R274" s="73">
        <f t="shared" si="118"/>
        <v>0</v>
      </c>
      <c r="S274" s="73">
        <f t="shared" si="118"/>
        <v>25587</v>
      </c>
      <c r="T274" s="73">
        <f t="shared" si="118"/>
        <v>25587</v>
      </c>
      <c r="U274" s="73">
        <f t="shared" si="118"/>
        <v>0</v>
      </c>
      <c r="V274" s="73">
        <f t="shared" si="118"/>
        <v>0</v>
      </c>
      <c r="W274" s="73">
        <f t="shared" si="119"/>
        <v>0</v>
      </c>
      <c r="X274" s="73">
        <f t="shared" si="119"/>
        <v>0</v>
      </c>
      <c r="Y274" s="73">
        <f t="shared" si="119"/>
        <v>0</v>
      </c>
      <c r="Z274" s="73">
        <f t="shared" si="119"/>
        <v>157</v>
      </c>
      <c r="AA274" s="73">
        <f t="shared" si="119"/>
        <v>-4036</v>
      </c>
      <c r="AB274" s="73">
        <f t="shared" si="119"/>
        <v>21708</v>
      </c>
      <c r="AC274" s="73">
        <f t="shared" si="119"/>
        <v>21708</v>
      </c>
    </row>
    <row r="275" spans="1:29" ht="31.5">
      <c r="A275" s="71" t="s">
        <v>103</v>
      </c>
      <c r="B275" s="77" t="s">
        <v>144</v>
      </c>
      <c r="C275" s="77" t="s">
        <v>110</v>
      </c>
      <c r="D275" s="78" t="s">
        <v>312</v>
      </c>
      <c r="E275" s="77" t="s">
        <v>104</v>
      </c>
      <c r="F275" s="73"/>
      <c r="G275" s="73">
        <f>H275-F275</f>
        <v>25587</v>
      </c>
      <c r="H275" s="73">
        <f>25487+100</f>
        <v>25587</v>
      </c>
      <c r="I275" s="73">
        <f>25487+100</f>
        <v>25587</v>
      </c>
      <c r="J275" s="74"/>
      <c r="K275" s="74"/>
      <c r="L275" s="74"/>
      <c r="M275" s="73">
        <f>H275+J275+K275+L275</f>
        <v>25587</v>
      </c>
      <c r="N275" s="73">
        <f>I275+L275</f>
        <v>25587</v>
      </c>
      <c r="O275" s="74"/>
      <c r="P275" s="74"/>
      <c r="Q275" s="71"/>
      <c r="R275" s="73"/>
      <c r="S275" s="73">
        <f>M275+O275+P275+Q275+R275</f>
        <v>25587</v>
      </c>
      <c r="T275" s="73">
        <f>N275+R275</f>
        <v>25587</v>
      </c>
      <c r="U275" s="71"/>
      <c r="V275" s="71"/>
      <c r="W275" s="71"/>
      <c r="X275" s="71"/>
      <c r="Y275" s="71"/>
      <c r="Z275" s="74">
        <v>157</v>
      </c>
      <c r="AA275" s="73">
        <v>-4036</v>
      </c>
      <c r="AB275" s="73">
        <f>S275+U275+V275+W275+X275+Y275+Z275+AA275</f>
        <v>21708</v>
      </c>
      <c r="AC275" s="73">
        <f>T275+Z275+AA275</f>
        <v>21708</v>
      </c>
    </row>
    <row r="276" spans="1:29" ht="15.75">
      <c r="A276" s="71"/>
      <c r="B276" s="77"/>
      <c r="C276" s="77"/>
      <c r="D276" s="78"/>
      <c r="E276" s="77"/>
      <c r="F276" s="73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1"/>
      <c r="R276" s="71"/>
      <c r="S276" s="73"/>
      <c r="T276" s="73"/>
      <c r="U276" s="71"/>
      <c r="V276" s="71"/>
      <c r="W276" s="71"/>
      <c r="X276" s="71"/>
      <c r="Y276" s="71"/>
      <c r="Z276" s="71"/>
      <c r="AA276" s="71"/>
      <c r="AB276" s="71"/>
      <c r="AC276" s="74"/>
    </row>
    <row r="277" spans="1:29" ht="15.75">
      <c r="A277" s="93" t="s">
        <v>313</v>
      </c>
      <c r="B277" s="68" t="s">
        <v>144</v>
      </c>
      <c r="C277" s="68" t="s">
        <v>197</v>
      </c>
      <c r="D277" s="75"/>
      <c r="E277" s="68"/>
      <c r="F277" s="76">
        <f aca="true" t="shared" si="120" ref="F277:U278">F278</f>
        <v>84787</v>
      </c>
      <c r="G277" s="76">
        <f t="shared" si="120"/>
        <v>12823</v>
      </c>
      <c r="H277" s="76">
        <f t="shared" si="120"/>
        <v>97610</v>
      </c>
      <c r="I277" s="76">
        <f t="shared" si="120"/>
        <v>200</v>
      </c>
      <c r="J277" s="76">
        <f t="shared" si="120"/>
        <v>0</v>
      </c>
      <c r="K277" s="76">
        <f t="shared" si="120"/>
        <v>0</v>
      </c>
      <c r="L277" s="76">
        <f t="shared" si="120"/>
        <v>0</v>
      </c>
      <c r="M277" s="76">
        <f t="shared" si="120"/>
        <v>97610</v>
      </c>
      <c r="N277" s="76">
        <f t="shared" si="120"/>
        <v>200</v>
      </c>
      <c r="O277" s="76">
        <f t="shared" si="120"/>
        <v>0</v>
      </c>
      <c r="P277" s="76">
        <f t="shared" si="120"/>
        <v>0</v>
      </c>
      <c r="Q277" s="76">
        <f t="shared" si="120"/>
        <v>0</v>
      </c>
      <c r="R277" s="76">
        <f t="shared" si="120"/>
        <v>0</v>
      </c>
      <c r="S277" s="76">
        <f t="shared" si="120"/>
        <v>97610</v>
      </c>
      <c r="T277" s="76">
        <f t="shared" si="120"/>
        <v>200</v>
      </c>
      <c r="U277" s="76">
        <f t="shared" si="120"/>
        <v>0</v>
      </c>
      <c r="V277" s="76">
        <f aca="true" t="shared" si="121" ref="U277:AC278">V278</f>
        <v>0</v>
      </c>
      <c r="W277" s="76">
        <f t="shared" si="121"/>
        <v>0</v>
      </c>
      <c r="X277" s="76">
        <f t="shared" si="121"/>
        <v>0</v>
      </c>
      <c r="Y277" s="76">
        <f t="shared" si="121"/>
        <v>0</v>
      </c>
      <c r="Z277" s="76">
        <f t="shared" si="121"/>
        <v>0</v>
      </c>
      <c r="AA277" s="76">
        <f t="shared" si="121"/>
        <v>0</v>
      </c>
      <c r="AB277" s="76">
        <f t="shared" si="121"/>
        <v>97610</v>
      </c>
      <c r="AC277" s="76">
        <f t="shared" si="121"/>
        <v>200</v>
      </c>
    </row>
    <row r="278" spans="1:29" ht="15.75">
      <c r="A278" s="71" t="s">
        <v>314</v>
      </c>
      <c r="B278" s="77" t="s">
        <v>144</v>
      </c>
      <c r="C278" s="77" t="s">
        <v>197</v>
      </c>
      <c r="D278" s="78" t="s">
        <v>315</v>
      </c>
      <c r="E278" s="77"/>
      <c r="F278" s="79">
        <f t="shared" si="120"/>
        <v>84787</v>
      </c>
      <c r="G278" s="79">
        <f t="shared" si="120"/>
        <v>12823</v>
      </c>
      <c r="H278" s="79">
        <f t="shared" si="120"/>
        <v>97610</v>
      </c>
      <c r="I278" s="79">
        <f t="shared" si="120"/>
        <v>200</v>
      </c>
      <c r="J278" s="79">
        <f t="shared" si="120"/>
        <v>0</v>
      </c>
      <c r="K278" s="79">
        <f t="shared" si="120"/>
        <v>0</v>
      </c>
      <c r="L278" s="79">
        <f t="shared" si="120"/>
        <v>0</v>
      </c>
      <c r="M278" s="79">
        <f t="shared" si="120"/>
        <v>97610</v>
      </c>
      <c r="N278" s="79">
        <f t="shared" si="120"/>
        <v>200</v>
      </c>
      <c r="O278" s="79">
        <f t="shared" si="120"/>
        <v>0</v>
      </c>
      <c r="P278" s="79">
        <f t="shared" si="120"/>
        <v>0</v>
      </c>
      <c r="Q278" s="79">
        <f t="shared" si="120"/>
        <v>0</v>
      </c>
      <c r="R278" s="79">
        <f t="shared" si="120"/>
        <v>0</v>
      </c>
      <c r="S278" s="79">
        <f t="shared" si="120"/>
        <v>97610</v>
      </c>
      <c r="T278" s="79">
        <f t="shared" si="120"/>
        <v>200</v>
      </c>
      <c r="U278" s="79">
        <f t="shared" si="121"/>
        <v>0</v>
      </c>
      <c r="V278" s="79">
        <f t="shared" si="121"/>
        <v>0</v>
      </c>
      <c r="W278" s="79">
        <f t="shared" si="121"/>
        <v>0</v>
      </c>
      <c r="X278" s="79">
        <f t="shared" si="121"/>
        <v>0</v>
      </c>
      <c r="Y278" s="79">
        <f t="shared" si="121"/>
        <v>0</v>
      </c>
      <c r="Z278" s="79">
        <f t="shared" si="121"/>
        <v>0</v>
      </c>
      <c r="AA278" s="79">
        <f t="shared" si="121"/>
        <v>0</v>
      </c>
      <c r="AB278" s="79">
        <f t="shared" si="121"/>
        <v>97610</v>
      </c>
      <c r="AC278" s="79">
        <f t="shared" si="121"/>
        <v>200</v>
      </c>
    </row>
    <row r="279" spans="1:29" ht="31.5">
      <c r="A279" s="71" t="s">
        <v>103</v>
      </c>
      <c r="B279" s="77" t="s">
        <v>144</v>
      </c>
      <c r="C279" s="77" t="s">
        <v>197</v>
      </c>
      <c r="D279" s="78" t="s">
        <v>315</v>
      </c>
      <c r="E279" s="77" t="s">
        <v>104</v>
      </c>
      <c r="F279" s="73">
        <v>84787</v>
      </c>
      <c r="G279" s="73">
        <f>H279-F279</f>
        <v>12823</v>
      </c>
      <c r="H279" s="73">
        <v>97610</v>
      </c>
      <c r="I279" s="74">
        <v>200</v>
      </c>
      <c r="J279" s="74"/>
      <c r="K279" s="74"/>
      <c r="L279" s="74"/>
      <c r="M279" s="73">
        <f>H279+J279+K279+L279</f>
        <v>97610</v>
      </c>
      <c r="N279" s="74">
        <f>I279+L279</f>
        <v>200</v>
      </c>
      <c r="O279" s="74"/>
      <c r="P279" s="74"/>
      <c r="Q279" s="74"/>
      <c r="R279" s="71"/>
      <c r="S279" s="73">
        <f>M279+O279+P279+Q279+R279</f>
        <v>97610</v>
      </c>
      <c r="T279" s="73">
        <f>N279+R279</f>
        <v>200</v>
      </c>
      <c r="U279" s="74">
        <f>1-1</f>
        <v>0</v>
      </c>
      <c r="V279" s="74">
        <f>183-183</f>
        <v>0</v>
      </c>
      <c r="W279" s="71"/>
      <c r="X279" s="71"/>
      <c r="Y279" s="71"/>
      <c r="Z279" s="71"/>
      <c r="AA279" s="71"/>
      <c r="AB279" s="73">
        <f>S279+U279+V279+W279+X279+Y279+Z279+AA279</f>
        <v>97610</v>
      </c>
      <c r="AC279" s="73">
        <f>T279+Z279+AA279</f>
        <v>200</v>
      </c>
    </row>
    <row r="280" spans="1:29" ht="15.75">
      <c r="A280" s="71"/>
      <c r="B280" s="77"/>
      <c r="C280" s="77"/>
      <c r="D280" s="78"/>
      <c r="E280" s="77"/>
      <c r="F280" s="73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1"/>
      <c r="R280" s="71"/>
      <c r="S280" s="73"/>
      <c r="T280" s="73"/>
      <c r="U280" s="71"/>
      <c r="V280" s="71"/>
      <c r="W280" s="71"/>
      <c r="X280" s="71"/>
      <c r="Y280" s="71"/>
      <c r="Z280" s="71"/>
      <c r="AA280" s="71"/>
      <c r="AB280" s="71"/>
      <c r="AC280" s="74"/>
    </row>
    <row r="281" spans="1:29" ht="15.75">
      <c r="A281" s="93" t="s">
        <v>316</v>
      </c>
      <c r="B281" s="68" t="s">
        <v>144</v>
      </c>
      <c r="C281" s="68" t="s">
        <v>158</v>
      </c>
      <c r="D281" s="75"/>
      <c r="E281" s="68"/>
      <c r="F281" s="76">
        <f aca="true" t="shared" si="122" ref="F281:AC281">F282+F284+F286+F288</f>
        <v>58977</v>
      </c>
      <c r="G281" s="76">
        <f t="shared" si="122"/>
        <v>-10533</v>
      </c>
      <c r="H281" s="76">
        <f t="shared" si="122"/>
        <v>48444</v>
      </c>
      <c r="I281" s="76">
        <f t="shared" si="122"/>
        <v>0</v>
      </c>
      <c r="J281" s="76">
        <f t="shared" si="122"/>
        <v>0</v>
      </c>
      <c r="K281" s="76">
        <f t="shared" si="122"/>
        <v>0</v>
      </c>
      <c r="L281" s="76">
        <f t="shared" si="122"/>
        <v>0</v>
      </c>
      <c r="M281" s="76">
        <f t="shared" si="122"/>
        <v>48444</v>
      </c>
      <c r="N281" s="76">
        <f t="shared" si="122"/>
        <v>0</v>
      </c>
      <c r="O281" s="76">
        <f t="shared" si="122"/>
        <v>0</v>
      </c>
      <c r="P281" s="76">
        <f t="shared" si="122"/>
        <v>0</v>
      </c>
      <c r="Q281" s="76">
        <f t="shared" si="122"/>
        <v>0</v>
      </c>
      <c r="R281" s="76">
        <f t="shared" si="122"/>
        <v>0</v>
      </c>
      <c r="S281" s="76">
        <f t="shared" si="122"/>
        <v>48444</v>
      </c>
      <c r="T281" s="76">
        <f t="shared" si="122"/>
        <v>0</v>
      </c>
      <c r="U281" s="76">
        <f t="shared" si="122"/>
        <v>0</v>
      </c>
      <c r="V281" s="76">
        <f t="shared" si="122"/>
        <v>0</v>
      </c>
      <c r="W281" s="76">
        <f t="shared" si="122"/>
        <v>0</v>
      </c>
      <c r="X281" s="76">
        <f t="shared" si="122"/>
        <v>0</v>
      </c>
      <c r="Y281" s="76">
        <f t="shared" si="122"/>
        <v>0</v>
      </c>
      <c r="Z281" s="76">
        <f t="shared" si="122"/>
        <v>0</v>
      </c>
      <c r="AA281" s="76">
        <f t="shared" si="122"/>
        <v>15500</v>
      </c>
      <c r="AB281" s="76">
        <f t="shared" si="122"/>
        <v>63944</v>
      </c>
      <c r="AC281" s="76">
        <f t="shared" si="122"/>
        <v>15500</v>
      </c>
    </row>
    <row r="282" spans="1:29" ht="47.25">
      <c r="A282" s="71" t="s">
        <v>151</v>
      </c>
      <c r="B282" s="77" t="s">
        <v>144</v>
      </c>
      <c r="C282" s="77" t="s">
        <v>158</v>
      </c>
      <c r="D282" s="78" t="s">
        <v>317</v>
      </c>
      <c r="E282" s="77"/>
      <c r="F282" s="79">
        <f>F283</f>
        <v>9542</v>
      </c>
      <c r="G282" s="79">
        <f>G283</f>
        <v>-5942</v>
      </c>
      <c r="H282" s="79">
        <f>H283</f>
        <v>3600</v>
      </c>
      <c r="I282" s="79">
        <f aca="true" t="shared" si="123" ref="I282:AB282">I283</f>
        <v>0</v>
      </c>
      <c r="J282" s="79">
        <f t="shared" si="123"/>
        <v>0</v>
      </c>
      <c r="K282" s="79">
        <f t="shared" si="123"/>
        <v>0</v>
      </c>
      <c r="L282" s="79">
        <f t="shared" si="123"/>
        <v>0</v>
      </c>
      <c r="M282" s="79">
        <f t="shared" si="123"/>
        <v>3600</v>
      </c>
      <c r="N282" s="79">
        <f t="shared" si="123"/>
        <v>0</v>
      </c>
      <c r="O282" s="79">
        <f t="shared" si="123"/>
        <v>0</v>
      </c>
      <c r="P282" s="79"/>
      <c r="Q282" s="79">
        <f t="shared" si="123"/>
        <v>0</v>
      </c>
      <c r="R282" s="79">
        <f t="shared" si="123"/>
        <v>0</v>
      </c>
      <c r="S282" s="79">
        <f t="shared" si="123"/>
        <v>3600</v>
      </c>
      <c r="T282" s="79">
        <f t="shared" si="123"/>
        <v>0</v>
      </c>
      <c r="U282" s="79">
        <f t="shared" si="123"/>
        <v>0</v>
      </c>
      <c r="V282" s="79">
        <f t="shared" si="123"/>
        <v>0</v>
      </c>
      <c r="W282" s="79">
        <f t="shared" si="123"/>
        <v>0</v>
      </c>
      <c r="X282" s="79">
        <f t="shared" si="123"/>
        <v>0</v>
      </c>
      <c r="Y282" s="79">
        <f t="shared" si="123"/>
        <v>0</v>
      </c>
      <c r="Z282" s="79">
        <f t="shared" si="123"/>
        <v>0</v>
      </c>
      <c r="AA282" s="79">
        <f t="shared" si="123"/>
        <v>0</v>
      </c>
      <c r="AB282" s="79">
        <f t="shared" si="123"/>
        <v>3600</v>
      </c>
      <c r="AC282" s="79"/>
    </row>
    <row r="283" spans="1:29" ht="78.75">
      <c r="A283" s="71" t="s">
        <v>373</v>
      </c>
      <c r="B283" s="77" t="s">
        <v>144</v>
      </c>
      <c r="C283" s="77" t="s">
        <v>158</v>
      </c>
      <c r="D283" s="78" t="s">
        <v>152</v>
      </c>
      <c r="E283" s="77" t="s">
        <v>153</v>
      </c>
      <c r="F283" s="73">
        <v>9542</v>
      </c>
      <c r="G283" s="73">
        <f>H283-F283</f>
        <v>-5942</v>
      </c>
      <c r="H283" s="73">
        <v>3600</v>
      </c>
      <c r="I283" s="74"/>
      <c r="J283" s="74"/>
      <c r="K283" s="74"/>
      <c r="L283" s="74"/>
      <c r="M283" s="73">
        <f>H283+J283+K283+L283</f>
        <v>3600</v>
      </c>
      <c r="N283" s="74">
        <f>I283+L283</f>
        <v>0</v>
      </c>
      <c r="O283" s="74"/>
      <c r="P283" s="74"/>
      <c r="Q283" s="71"/>
      <c r="R283" s="71"/>
      <c r="S283" s="73">
        <f>M283+O283+P283+Q283+R283</f>
        <v>3600</v>
      </c>
      <c r="T283" s="73">
        <f>N283+R283</f>
        <v>0</v>
      </c>
      <c r="U283" s="71"/>
      <c r="V283" s="71"/>
      <c r="W283" s="71"/>
      <c r="X283" s="71"/>
      <c r="Y283" s="71"/>
      <c r="Z283" s="71"/>
      <c r="AA283" s="71"/>
      <c r="AB283" s="73">
        <f>S283+U283+V283+W283+X283+Y283+Z283+AA283</f>
        <v>3600</v>
      </c>
      <c r="AC283" s="73"/>
    </row>
    <row r="284" spans="1:29" ht="20.25" customHeight="1">
      <c r="A284" s="71" t="s">
        <v>318</v>
      </c>
      <c r="B284" s="77" t="s">
        <v>144</v>
      </c>
      <c r="C284" s="77" t="s">
        <v>158</v>
      </c>
      <c r="D284" s="78" t="s">
        <v>319</v>
      </c>
      <c r="E284" s="77"/>
      <c r="F284" s="79">
        <f aca="true" t="shared" si="124" ref="F284:AC284">F285</f>
        <v>24463</v>
      </c>
      <c r="G284" s="79">
        <f t="shared" si="124"/>
        <v>2193</v>
      </c>
      <c r="H284" s="79">
        <f t="shared" si="124"/>
        <v>26656</v>
      </c>
      <c r="I284" s="79">
        <f t="shared" si="124"/>
        <v>0</v>
      </c>
      <c r="J284" s="79">
        <f t="shared" si="124"/>
        <v>0</v>
      </c>
      <c r="K284" s="79">
        <f t="shared" si="124"/>
        <v>0</v>
      </c>
      <c r="L284" s="79">
        <f t="shared" si="124"/>
        <v>0</v>
      </c>
      <c r="M284" s="79">
        <f t="shared" si="124"/>
        <v>26656</v>
      </c>
      <c r="N284" s="79">
        <f t="shared" si="124"/>
        <v>0</v>
      </c>
      <c r="O284" s="79">
        <f t="shared" si="124"/>
        <v>0</v>
      </c>
      <c r="P284" s="79">
        <f t="shared" si="124"/>
        <v>0</v>
      </c>
      <c r="Q284" s="79">
        <f t="shared" si="124"/>
        <v>0</v>
      </c>
      <c r="R284" s="79">
        <f t="shared" si="124"/>
        <v>0</v>
      </c>
      <c r="S284" s="79">
        <f t="shared" si="124"/>
        <v>26656</v>
      </c>
      <c r="T284" s="79">
        <f t="shared" si="124"/>
        <v>0</v>
      </c>
      <c r="U284" s="79">
        <f t="shared" si="124"/>
        <v>0</v>
      </c>
      <c r="V284" s="79">
        <f t="shared" si="124"/>
        <v>0</v>
      </c>
      <c r="W284" s="79">
        <f t="shared" si="124"/>
        <v>0</v>
      </c>
      <c r="X284" s="79">
        <f t="shared" si="124"/>
        <v>0</v>
      </c>
      <c r="Y284" s="79">
        <f t="shared" si="124"/>
        <v>0</v>
      </c>
      <c r="Z284" s="79">
        <f t="shared" si="124"/>
        <v>0</v>
      </c>
      <c r="AA284" s="79">
        <f t="shared" si="124"/>
        <v>15500</v>
      </c>
      <c r="AB284" s="79">
        <f t="shared" si="124"/>
        <v>42156</v>
      </c>
      <c r="AC284" s="79">
        <f t="shared" si="124"/>
        <v>15500</v>
      </c>
    </row>
    <row r="285" spans="1:29" ht="31.5">
      <c r="A285" s="71" t="s">
        <v>103</v>
      </c>
      <c r="B285" s="77" t="s">
        <v>144</v>
      </c>
      <c r="C285" s="77" t="s">
        <v>158</v>
      </c>
      <c r="D285" s="78" t="s">
        <v>319</v>
      </c>
      <c r="E285" s="77" t="s">
        <v>104</v>
      </c>
      <c r="F285" s="73">
        <v>24463</v>
      </c>
      <c r="G285" s="73">
        <f>H285-F285</f>
        <v>2193</v>
      </c>
      <c r="H285" s="73">
        <f>24703+1953</f>
        <v>26656</v>
      </c>
      <c r="I285" s="74"/>
      <c r="J285" s="74"/>
      <c r="K285" s="74"/>
      <c r="L285" s="74"/>
      <c r="M285" s="73">
        <f>H285+J285+K285+L285</f>
        <v>26656</v>
      </c>
      <c r="N285" s="74">
        <f>I285+L285</f>
        <v>0</v>
      </c>
      <c r="O285" s="74"/>
      <c r="P285" s="74"/>
      <c r="Q285" s="74"/>
      <c r="R285" s="71"/>
      <c r="S285" s="73">
        <f>M285+O285+P285+Q285+R285</f>
        <v>26656</v>
      </c>
      <c r="T285" s="73">
        <f>N285+R285</f>
        <v>0</v>
      </c>
      <c r="U285" s="74">
        <f>4-4</f>
        <v>0</v>
      </c>
      <c r="V285" s="74">
        <f>202-202</f>
        <v>0</v>
      </c>
      <c r="W285" s="71"/>
      <c r="X285" s="71"/>
      <c r="Y285" s="71"/>
      <c r="Z285" s="71"/>
      <c r="AA285" s="73">
        <v>15500</v>
      </c>
      <c r="AB285" s="73">
        <f>S285+U285+V285+W285+X285+Y285+Z285+AA285</f>
        <v>42156</v>
      </c>
      <c r="AC285" s="73">
        <f>T285+Z285+AA285</f>
        <v>15500</v>
      </c>
    </row>
    <row r="286" spans="1:29" ht="31.5">
      <c r="A286" s="71" t="s">
        <v>320</v>
      </c>
      <c r="B286" s="77" t="s">
        <v>144</v>
      </c>
      <c r="C286" s="77" t="s">
        <v>158</v>
      </c>
      <c r="D286" s="78" t="s">
        <v>321</v>
      </c>
      <c r="E286" s="77"/>
      <c r="F286" s="79">
        <f>F287</f>
        <v>23346</v>
      </c>
      <c r="G286" s="79">
        <f>G287</f>
        <v>-7193</v>
      </c>
      <c r="H286" s="79">
        <f>H287</f>
        <v>16153</v>
      </c>
      <c r="I286" s="79">
        <f aca="true" t="shared" si="125" ref="I286:AB286">I287</f>
        <v>0</v>
      </c>
      <c r="J286" s="79">
        <f t="shared" si="125"/>
        <v>0</v>
      </c>
      <c r="K286" s="79">
        <f t="shared" si="125"/>
        <v>0</v>
      </c>
      <c r="L286" s="79">
        <f t="shared" si="125"/>
        <v>0</v>
      </c>
      <c r="M286" s="79">
        <f t="shared" si="125"/>
        <v>16153</v>
      </c>
      <c r="N286" s="79">
        <f t="shared" si="125"/>
        <v>0</v>
      </c>
      <c r="O286" s="79">
        <f t="shared" si="125"/>
        <v>0</v>
      </c>
      <c r="P286" s="79"/>
      <c r="Q286" s="79">
        <f t="shared" si="125"/>
        <v>0</v>
      </c>
      <c r="R286" s="79">
        <f t="shared" si="125"/>
        <v>0</v>
      </c>
      <c r="S286" s="79">
        <f t="shared" si="125"/>
        <v>16153</v>
      </c>
      <c r="T286" s="79">
        <f t="shared" si="125"/>
        <v>0</v>
      </c>
      <c r="U286" s="79">
        <f t="shared" si="125"/>
        <v>0</v>
      </c>
      <c r="V286" s="79">
        <f t="shared" si="125"/>
        <v>0</v>
      </c>
      <c r="W286" s="79">
        <f t="shared" si="125"/>
        <v>0</v>
      </c>
      <c r="X286" s="79">
        <f t="shared" si="125"/>
        <v>0</v>
      </c>
      <c r="Y286" s="79">
        <f t="shared" si="125"/>
        <v>0</v>
      </c>
      <c r="Z286" s="79">
        <f t="shared" si="125"/>
        <v>0</v>
      </c>
      <c r="AA286" s="79">
        <f t="shared" si="125"/>
        <v>0</v>
      </c>
      <c r="AB286" s="79">
        <f t="shared" si="125"/>
        <v>16153</v>
      </c>
      <c r="AC286" s="79"/>
    </row>
    <row r="287" spans="1:29" ht="48" customHeight="1">
      <c r="A287" s="71" t="s">
        <v>115</v>
      </c>
      <c r="B287" s="77" t="s">
        <v>144</v>
      </c>
      <c r="C287" s="77" t="s">
        <v>158</v>
      </c>
      <c r="D287" s="78" t="s">
        <v>322</v>
      </c>
      <c r="E287" s="77" t="s">
        <v>116</v>
      </c>
      <c r="F287" s="73">
        <v>23346</v>
      </c>
      <c r="G287" s="73">
        <f>H287-F287</f>
        <v>-7193</v>
      </c>
      <c r="H287" s="73">
        <v>16153</v>
      </c>
      <c r="I287" s="74"/>
      <c r="J287" s="74"/>
      <c r="K287" s="74"/>
      <c r="L287" s="74"/>
      <c r="M287" s="73">
        <f>H287+J287+K287+L287</f>
        <v>16153</v>
      </c>
      <c r="N287" s="74">
        <f>I287+L287</f>
        <v>0</v>
      </c>
      <c r="O287" s="74"/>
      <c r="P287" s="74"/>
      <c r="Q287" s="71"/>
      <c r="R287" s="71"/>
      <c r="S287" s="73">
        <f>M287+O287+P287+Q287+R287</f>
        <v>16153</v>
      </c>
      <c r="T287" s="73">
        <f>N287+R287</f>
        <v>0</v>
      </c>
      <c r="U287" s="71"/>
      <c r="V287" s="74">
        <f>2-2</f>
        <v>0</v>
      </c>
      <c r="W287" s="71"/>
      <c r="X287" s="71"/>
      <c r="Y287" s="71"/>
      <c r="Z287" s="71"/>
      <c r="AA287" s="71"/>
      <c r="AB287" s="73">
        <f>S287+U287+V287+W287+X287+Y287+Z287+AA287</f>
        <v>16153</v>
      </c>
      <c r="AC287" s="73"/>
    </row>
    <row r="288" spans="1:29" ht="31.5">
      <c r="A288" s="71" t="s">
        <v>136</v>
      </c>
      <c r="B288" s="77" t="s">
        <v>144</v>
      </c>
      <c r="C288" s="77" t="s">
        <v>158</v>
      </c>
      <c r="D288" s="78" t="s">
        <v>323</v>
      </c>
      <c r="E288" s="77"/>
      <c r="F288" s="79">
        <f>F289+F290</f>
        <v>1626</v>
      </c>
      <c r="G288" s="79">
        <f>G289+G290</f>
        <v>409</v>
      </c>
      <c r="H288" s="79">
        <f>H289+H290</f>
        <v>2035</v>
      </c>
      <c r="I288" s="79">
        <f aca="true" t="shared" si="126" ref="I288:AB288">I289+I290</f>
        <v>0</v>
      </c>
      <c r="J288" s="79">
        <f t="shared" si="126"/>
        <v>0</v>
      </c>
      <c r="K288" s="79">
        <f t="shared" si="126"/>
        <v>0</v>
      </c>
      <c r="L288" s="79">
        <f t="shared" si="126"/>
        <v>0</v>
      </c>
      <c r="M288" s="79">
        <f t="shared" si="126"/>
        <v>2035</v>
      </c>
      <c r="N288" s="79">
        <f t="shared" si="126"/>
        <v>0</v>
      </c>
      <c r="O288" s="79">
        <f t="shared" si="126"/>
        <v>0</v>
      </c>
      <c r="P288" s="79"/>
      <c r="Q288" s="79">
        <f t="shared" si="126"/>
        <v>0</v>
      </c>
      <c r="R288" s="79">
        <f t="shared" si="126"/>
        <v>0</v>
      </c>
      <c r="S288" s="79">
        <f t="shared" si="126"/>
        <v>2035</v>
      </c>
      <c r="T288" s="79">
        <f t="shared" si="126"/>
        <v>0</v>
      </c>
      <c r="U288" s="79">
        <f t="shared" si="126"/>
        <v>0</v>
      </c>
      <c r="V288" s="79">
        <f t="shared" si="126"/>
        <v>0</v>
      </c>
      <c r="W288" s="79">
        <f t="shared" si="126"/>
        <v>0</v>
      </c>
      <c r="X288" s="79">
        <f t="shared" si="126"/>
        <v>0</v>
      </c>
      <c r="Y288" s="79">
        <f t="shared" si="126"/>
        <v>0</v>
      </c>
      <c r="Z288" s="79">
        <f t="shared" si="126"/>
        <v>0</v>
      </c>
      <c r="AA288" s="79">
        <f t="shared" si="126"/>
        <v>0</v>
      </c>
      <c r="AB288" s="79">
        <f t="shared" si="126"/>
        <v>2035</v>
      </c>
      <c r="AC288" s="79"/>
    </row>
    <row r="289" spans="1:29" ht="50.25" customHeight="1">
      <c r="A289" s="71" t="s">
        <v>115</v>
      </c>
      <c r="B289" s="77" t="s">
        <v>144</v>
      </c>
      <c r="C289" s="77" t="s">
        <v>158</v>
      </c>
      <c r="D289" s="78" t="s">
        <v>137</v>
      </c>
      <c r="E289" s="77" t="s">
        <v>116</v>
      </c>
      <c r="F289" s="73">
        <v>209</v>
      </c>
      <c r="G289" s="73">
        <f>H289-F289</f>
        <v>200</v>
      </c>
      <c r="H289" s="73">
        <v>409</v>
      </c>
      <c r="I289" s="74"/>
      <c r="J289" s="74"/>
      <c r="K289" s="74"/>
      <c r="L289" s="74"/>
      <c r="M289" s="73">
        <f>H289+J289+K289+L289</f>
        <v>409</v>
      </c>
      <c r="N289" s="74">
        <f>I289+L289</f>
        <v>0</v>
      </c>
      <c r="O289" s="74"/>
      <c r="P289" s="74"/>
      <c r="Q289" s="71"/>
      <c r="R289" s="71"/>
      <c r="S289" s="73">
        <f>M289+O289+P289+Q289+R289</f>
        <v>409</v>
      </c>
      <c r="T289" s="73">
        <f>N289+R289</f>
        <v>0</v>
      </c>
      <c r="U289" s="71"/>
      <c r="V289" s="71"/>
      <c r="W289" s="71"/>
      <c r="X289" s="71"/>
      <c r="Y289" s="71"/>
      <c r="Z289" s="71"/>
      <c r="AA289" s="71"/>
      <c r="AB289" s="73">
        <f>S289+U289+V289+W289+X289+Y289+Z289+AA289</f>
        <v>409</v>
      </c>
      <c r="AC289" s="73"/>
    </row>
    <row r="290" spans="1:29" ht="15.75">
      <c r="A290" s="71" t="s">
        <v>324</v>
      </c>
      <c r="B290" s="77" t="s">
        <v>144</v>
      </c>
      <c r="C290" s="77" t="s">
        <v>158</v>
      </c>
      <c r="D290" s="78" t="s">
        <v>137</v>
      </c>
      <c r="E290" s="77" t="s">
        <v>325</v>
      </c>
      <c r="F290" s="73">
        <v>1417</v>
      </c>
      <c r="G290" s="73">
        <f>H290-F290</f>
        <v>209</v>
      </c>
      <c r="H290" s="73">
        <f>1414+212</f>
        <v>1626</v>
      </c>
      <c r="I290" s="74"/>
      <c r="J290" s="74"/>
      <c r="K290" s="74"/>
      <c r="L290" s="74"/>
      <c r="M290" s="73">
        <f>H290+J290+K290+L290</f>
        <v>1626</v>
      </c>
      <c r="N290" s="74">
        <f>I290+L290</f>
        <v>0</v>
      </c>
      <c r="O290" s="74"/>
      <c r="P290" s="74"/>
      <c r="Q290" s="71"/>
      <c r="R290" s="71"/>
      <c r="S290" s="73">
        <f>M290+O290+P290+Q290+R290</f>
        <v>1626</v>
      </c>
      <c r="T290" s="73">
        <f>N290+R290</f>
        <v>0</v>
      </c>
      <c r="U290" s="71"/>
      <c r="V290" s="71"/>
      <c r="W290" s="71"/>
      <c r="X290" s="71"/>
      <c r="Y290" s="71"/>
      <c r="Z290" s="71"/>
      <c r="AA290" s="71"/>
      <c r="AB290" s="73">
        <f>S290+U290+V290+W290+X290+Y290+Z290+AA290</f>
        <v>1626</v>
      </c>
      <c r="AC290" s="73"/>
    </row>
    <row r="291" spans="1:29" ht="15.75">
      <c r="A291" s="71"/>
      <c r="B291" s="77"/>
      <c r="C291" s="77"/>
      <c r="D291" s="78"/>
      <c r="E291" s="77"/>
      <c r="F291" s="73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1"/>
      <c r="R291" s="71"/>
      <c r="S291" s="73"/>
      <c r="T291" s="73"/>
      <c r="U291" s="71"/>
      <c r="V291" s="71"/>
      <c r="W291" s="71"/>
      <c r="X291" s="71"/>
      <c r="Y291" s="71"/>
      <c r="Z291" s="71"/>
      <c r="AA291" s="71"/>
      <c r="AB291" s="71"/>
      <c r="AC291" s="74"/>
    </row>
    <row r="292" spans="1:29" ht="31.5">
      <c r="A292" s="93" t="s">
        <v>326</v>
      </c>
      <c r="B292" s="68" t="s">
        <v>144</v>
      </c>
      <c r="C292" s="68" t="s">
        <v>179</v>
      </c>
      <c r="D292" s="75"/>
      <c r="E292" s="68"/>
      <c r="F292" s="76">
        <f aca="true" t="shared" si="127" ref="F292:AB292">F293+F295+F297</f>
        <v>217953</v>
      </c>
      <c r="G292" s="76">
        <f t="shared" si="127"/>
        <v>-71368</v>
      </c>
      <c r="H292" s="76">
        <f t="shared" si="127"/>
        <v>146585</v>
      </c>
      <c r="I292" s="76">
        <f t="shared" si="127"/>
        <v>0</v>
      </c>
      <c r="J292" s="76">
        <f t="shared" si="127"/>
        <v>0</v>
      </c>
      <c r="K292" s="76">
        <f t="shared" si="127"/>
        <v>0</v>
      </c>
      <c r="L292" s="76">
        <f t="shared" si="127"/>
        <v>0</v>
      </c>
      <c r="M292" s="76">
        <f t="shared" si="127"/>
        <v>146585</v>
      </c>
      <c r="N292" s="76">
        <f t="shared" si="127"/>
        <v>0</v>
      </c>
      <c r="O292" s="76">
        <f t="shared" si="127"/>
        <v>0</v>
      </c>
      <c r="P292" s="76"/>
      <c r="Q292" s="76">
        <f t="shared" si="127"/>
        <v>0</v>
      </c>
      <c r="R292" s="76">
        <f t="shared" si="127"/>
        <v>0</v>
      </c>
      <c r="S292" s="76">
        <f t="shared" si="127"/>
        <v>146585</v>
      </c>
      <c r="T292" s="76">
        <f t="shared" si="127"/>
        <v>0</v>
      </c>
      <c r="U292" s="76">
        <f t="shared" si="127"/>
        <v>0</v>
      </c>
      <c r="V292" s="76">
        <f t="shared" si="127"/>
        <v>0</v>
      </c>
      <c r="W292" s="76">
        <f t="shared" si="127"/>
        <v>0</v>
      </c>
      <c r="X292" s="76">
        <f t="shared" si="127"/>
        <v>0</v>
      </c>
      <c r="Y292" s="76">
        <f t="shared" si="127"/>
        <v>0</v>
      </c>
      <c r="Z292" s="76">
        <f t="shared" si="127"/>
        <v>0</v>
      </c>
      <c r="AA292" s="76">
        <f t="shared" si="127"/>
        <v>0</v>
      </c>
      <c r="AB292" s="76">
        <f t="shared" si="127"/>
        <v>146585</v>
      </c>
      <c r="AC292" s="76"/>
    </row>
    <row r="293" spans="1:29" ht="31.5">
      <c r="A293" s="71" t="s">
        <v>327</v>
      </c>
      <c r="B293" s="77" t="s">
        <v>144</v>
      </c>
      <c r="C293" s="77" t="s">
        <v>179</v>
      </c>
      <c r="D293" s="78" t="s">
        <v>328</v>
      </c>
      <c r="E293" s="77"/>
      <c r="F293" s="79">
        <f>F294</f>
        <v>178860</v>
      </c>
      <c r="G293" s="79">
        <f>G294</f>
        <v>-131235</v>
      </c>
      <c r="H293" s="79">
        <f>H294</f>
        <v>47625</v>
      </c>
      <c r="I293" s="79">
        <f aca="true" t="shared" si="128" ref="I293:AB293">I294</f>
        <v>0</v>
      </c>
      <c r="J293" s="79">
        <f t="shared" si="128"/>
        <v>0</v>
      </c>
      <c r="K293" s="79">
        <f t="shared" si="128"/>
        <v>0</v>
      </c>
      <c r="L293" s="79">
        <f t="shared" si="128"/>
        <v>0</v>
      </c>
      <c r="M293" s="79">
        <f t="shared" si="128"/>
        <v>47625</v>
      </c>
      <c r="N293" s="79">
        <f t="shared" si="128"/>
        <v>0</v>
      </c>
      <c r="O293" s="79">
        <f t="shared" si="128"/>
        <v>0</v>
      </c>
      <c r="P293" s="79"/>
      <c r="Q293" s="79">
        <f t="shared" si="128"/>
        <v>0</v>
      </c>
      <c r="R293" s="79">
        <f t="shared" si="128"/>
        <v>0</v>
      </c>
      <c r="S293" s="79">
        <f t="shared" si="128"/>
        <v>47625</v>
      </c>
      <c r="T293" s="79">
        <f t="shared" si="128"/>
        <v>0</v>
      </c>
      <c r="U293" s="79">
        <f t="shared" si="128"/>
        <v>0</v>
      </c>
      <c r="V293" s="79">
        <f t="shared" si="128"/>
        <v>0</v>
      </c>
      <c r="W293" s="79">
        <f t="shared" si="128"/>
        <v>0</v>
      </c>
      <c r="X293" s="79">
        <f t="shared" si="128"/>
        <v>0</v>
      </c>
      <c r="Y293" s="79">
        <f t="shared" si="128"/>
        <v>0</v>
      </c>
      <c r="Z293" s="79">
        <f t="shared" si="128"/>
        <v>0</v>
      </c>
      <c r="AA293" s="79">
        <f t="shared" si="128"/>
        <v>0</v>
      </c>
      <c r="AB293" s="79">
        <f t="shared" si="128"/>
        <v>47625</v>
      </c>
      <c r="AC293" s="79"/>
    </row>
    <row r="294" spans="1:29" ht="31.5">
      <c r="A294" s="71" t="s">
        <v>103</v>
      </c>
      <c r="B294" s="77" t="s">
        <v>144</v>
      </c>
      <c r="C294" s="77" t="s">
        <v>179</v>
      </c>
      <c r="D294" s="78" t="s">
        <v>328</v>
      </c>
      <c r="E294" s="77" t="s">
        <v>104</v>
      </c>
      <c r="F294" s="73">
        <v>178860</v>
      </c>
      <c r="G294" s="73">
        <f>H294-F294</f>
        <v>-131235</v>
      </c>
      <c r="H294" s="73">
        <v>47625</v>
      </c>
      <c r="I294" s="74"/>
      <c r="J294" s="74"/>
      <c r="K294" s="74"/>
      <c r="L294" s="74"/>
      <c r="M294" s="73">
        <f>H294+J294+K294+L294</f>
        <v>47625</v>
      </c>
      <c r="N294" s="74">
        <f>I294+L294</f>
        <v>0</v>
      </c>
      <c r="O294" s="74"/>
      <c r="P294" s="74"/>
      <c r="Q294" s="74"/>
      <c r="R294" s="71"/>
      <c r="S294" s="73">
        <f>M294+O294+P294+Q294+R294</f>
        <v>47625</v>
      </c>
      <c r="T294" s="73">
        <f>N294+R294</f>
        <v>0</v>
      </c>
      <c r="U294" s="71"/>
      <c r="V294" s="74">
        <f>6+23-29</f>
        <v>0</v>
      </c>
      <c r="W294" s="71"/>
      <c r="X294" s="71"/>
      <c r="Y294" s="71"/>
      <c r="Z294" s="71"/>
      <c r="AA294" s="71"/>
      <c r="AB294" s="73">
        <f>S294+U294+V294+W294+X294+Y294+Z294+AA294</f>
        <v>47625</v>
      </c>
      <c r="AC294" s="73"/>
    </row>
    <row r="295" spans="1:29" ht="15.75">
      <c r="A295" s="71" t="s">
        <v>329</v>
      </c>
      <c r="B295" s="77" t="s">
        <v>144</v>
      </c>
      <c r="C295" s="77" t="s">
        <v>179</v>
      </c>
      <c r="D295" s="78" t="s">
        <v>330</v>
      </c>
      <c r="E295" s="77"/>
      <c r="F295" s="79">
        <f aca="true" t="shared" si="129" ref="F295:AB295">F296</f>
        <v>39093</v>
      </c>
      <c r="G295" s="79">
        <f t="shared" si="129"/>
        <v>7810</v>
      </c>
      <c r="H295" s="79">
        <f t="shared" si="129"/>
        <v>46903</v>
      </c>
      <c r="I295" s="79">
        <f t="shared" si="129"/>
        <v>0</v>
      </c>
      <c r="J295" s="79">
        <f t="shared" si="129"/>
        <v>0</v>
      </c>
      <c r="K295" s="79">
        <f t="shared" si="129"/>
        <v>0</v>
      </c>
      <c r="L295" s="79">
        <f t="shared" si="129"/>
        <v>0</v>
      </c>
      <c r="M295" s="79">
        <f t="shared" si="129"/>
        <v>46903</v>
      </c>
      <c r="N295" s="79">
        <f t="shared" si="129"/>
        <v>0</v>
      </c>
      <c r="O295" s="79">
        <f t="shared" si="129"/>
        <v>0</v>
      </c>
      <c r="P295" s="79"/>
      <c r="Q295" s="79">
        <f t="shared" si="129"/>
        <v>0</v>
      </c>
      <c r="R295" s="79">
        <f t="shared" si="129"/>
        <v>0</v>
      </c>
      <c r="S295" s="79">
        <f t="shared" si="129"/>
        <v>46903</v>
      </c>
      <c r="T295" s="79">
        <f t="shared" si="129"/>
        <v>0</v>
      </c>
      <c r="U295" s="79">
        <f t="shared" si="129"/>
        <v>0</v>
      </c>
      <c r="V295" s="79">
        <f t="shared" si="129"/>
        <v>0</v>
      </c>
      <c r="W295" s="79">
        <f t="shared" si="129"/>
        <v>0</v>
      </c>
      <c r="X295" s="79">
        <f t="shared" si="129"/>
        <v>0</v>
      </c>
      <c r="Y295" s="79">
        <f t="shared" si="129"/>
        <v>0</v>
      </c>
      <c r="Z295" s="79">
        <f t="shared" si="129"/>
        <v>0</v>
      </c>
      <c r="AA295" s="79">
        <f t="shared" si="129"/>
        <v>0</v>
      </c>
      <c r="AB295" s="79">
        <f t="shared" si="129"/>
        <v>46903</v>
      </c>
      <c r="AC295" s="79"/>
    </row>
    <row r="296" spans="1:29" ht="31.5">
      <c r="A296" s="71" t="s">
        <v>103</v>
      </c>
      <c r="B296" s="77" t="s">
        <v>144</v>
      </c>
      <c r="C296" s="77" t="s">
        <v>179</v>
      </c>
      <c r="D296" s="78" t="s">
        <v>330</v>
      </c>
      <c r="E296" s="77" t="s">
        <v>104</v>
      </c>
      <c r="F296" s="73">
        <v>39093</v>
      </c>
      <c r="G296" s="73">
        <f>H296-F296</f>
        <v>7810</v>
      </c>
      <c r="H296" s="73">
        <v>46903</v>
      </c>
      <c r="I296" s="74"/>
      <c r="J296" s="74"/>
      <c r="K296" s="74"/>
      <c r="L296" s="74"/>
      <c r="M296" s="73">
        <f>H296+J296+K296+L296</f>
        <v>46903</v>
      </c>
      <c r="N296" s="74">
        <f>I296+L296</f>
        <v>0</v>
      </c>
      <c r="O296" s="74"/>
      <c r="P296" s="74"/>
      <c r="Q296" s="74"/>
      <c r="R296" s="71"/>
      <c r="S296" s="73">
        <f>M296+O296+P296+Q296+R296</f>
        <v>46903</v>
      </c>
      <c r="T296" s="73">
        <f>N296+R296</f>
        <v>0</v>
      </c>
      <c r="U296" s="71"/>
      <c r="V296" s="74">
        <f>25-25</f>
        <v>0</v>
      </c>
      <c r="W296" s="71"/>
      <c r="X296" s="71"/>
      <c r="Y296" s="71"/>
      <c r="Z296" s="71"/>
      <c r="AA296" s="71"/>
      <c r="AB296" s="73">
        <f>S296+U296+V296+W296+X296+Y296+Z296+AA296</f>
        <v>46903</v>
      </c>
      <c r="AC296" s="73"/>
    </row>
    <row r="297" spans="1:29" ht="19.5" customHeight="1">
      <c r="A297" s="71" t="s">
        <v>136</v>
      </c>
      <c r="B297" s="77" t="s">
        <v>144</v>
      </c>
      <c r="C297" s="77" t="s">
        <v>179</v>
      </c>
      <c r="D297" s="78" t="s">
        <v>323</v>
      </c>
      <c r="E297" s="77"/>
      <c r="F297" s="73">
        <f>F298</f>
        <v>0</v>
      </c>
      <c r="G297" s="73">
        <f>G298</f>
        <v>52057</v>
      </c>
      <c r="H297" s="73">
        <f>H298</f>
        <v>52057</v>
      </c>
      <c r="I297" s="73">
        <f aca="true" t="shared" si="130" ref="I297:AB297">I298</f>
        <v>0</v>
      </c>
      <c r="J297" s="73">
        <f t="shared" si="130"/>
        <v>0</v>
      </c>
      <c r="K297" s="73">
        <f t="shared" si="130"/>
        <v>0</v>
      </c>
      <c r="L297" s="73">
        <f t="shared" si="130"/>
        <v>0</v>
      </c>
      <c r="M297" s="73">
        <f t="shared" si="130"/>
        <v>52057</v>
      </c>
      <c r="N297" s="73">
        <f t="shared" si="130"/>
        <v>0</v>
      </c>
      <c r="O297" s="73">
        <f t="shared" si="130"/>
        <v>0</v>
      </c>
      <c r="P297" s="73"/>
      <c r="Q297" s="73">
        <f t="shared" si="130"/>
        <v>0</v>
      </c>
      <c r="R297" s="73">
        <f t="shared" si="130"/>
        <v>0</v>
      </c>
      <c r="S297" s="73">
        <f t="shared" si="130"/>
        <v>52057</v>
      </c>
      <c r="T297" s="73">
        <f t="shared" si="130"/>
        <v>0</v>
      </c>
      <c r="U297" s="73">
        <f t="shared" si="130"/>
        <v>0</v>
      </c>
      <c r="V297" s="73">
        <f t="shared" si="130"/>
        <v>0</v>
      </c>
      <c r="W297" s="73">
        <f t="shared" si="130"/>
        <v>0</v>
      </c>
      <c r="X297" s="73">
        <f t="shared" si="130"/>
        <v>0</v>
      </c>
      <c r="Y297" s="73">
        <f t="shared" si="130"/>
        <v>0</v>
      </c>
      <c r="Z297" s="73">
        <f t="shared" si="130"/>
        <v>0</v>
      </c>
      <c r="AA297" s="73">
        <f t="shared" si="130"/>
        <v>0</v>
      </c>
      <c r="AB297" s="73">
        <f t="shared" si="130"/>
        <v>52057</v>
      </c>
      <c r="AC297" s="73"/>
    </row>
    <row r="298" spans="1:29" ht="48.75" customHeight="1">
      <c r="A298" s="71" t="s">
        <v>115</v>
      </c>
      <c r="B298" s="77" t="s">
        <v>144</v>
      </c>
      <c r="C298" s="77" t="s">
        <v>179</v>
      </c>
      <c r="D298" s="78" t="s">
        <v>137</v>
      </c>
      <c r="E298" s="77" t="s">
        <v>116</v>
      </c>
      <c r="F298" s="73"/>
      <c r="G298" s="73">
        <f>H298-F298</f>
        <v>52057</v>
      </c>
      <c r="H298" s="73">
        <v>52057</v>
      </c>
      <c r="I298" s="74"/>
      <c r="J298" s="74"/>
      <c r="K298" s="74"/>
      <c r="L298" s="74"/>
      <c r="M298" s="73">
        <f>H298+J298+K298+L298</f>
        <v>52057</v>
      </c>
      <c r="N298" s="74">
        <f>I298+L298</f>
        <v>0</v>
      </c>
      <c r="O298" s="74"/>
      <c r="P298" s="74"/>
      <c r="Q298" s="71"/>
      <c r="R298" s="71"/>
      <c r="S298" s="73">
        <f>M298+O298+P298+Q298+R298</f>
        <v>52057</v>
      </c>
      <c r="T298" s="73">
        <f>N298+R298</f>
        <v>0</v>
      </c>
      <c r="U298" s="71"/>
      <c r="V298" s="71"/>
      <c r="W298" s="71"/>
      <c r="X298" s="71"/>
      <c r="Y298" s="71"/>
      <c r="Z298" s="71"/>
      <c r="AA298" s="71"/>
      <c r="AB298" s="73">
        <f>S298+U298+V298+W298+X298+Y298+Z298+AA298</f>
        <v>52057</v>
      </c>
      <c r="AC298" s="73"/>
    </row>
    <row r="299" spans="1:29" ht="15.75">
      <c r="A299" s="71"/>
      <c r="B299" s="77"/>
      <c r="C299" s="77"/>
      <c r="D299" s="74"/>
      <c r="E299" s="77"/>
      <c r="F299" s="70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3"/>
      <c r="T299" s="73"/>
      <c r="U299" s="71"/>
      <c r="V299" s="71"/>
      <c r="W299" s="71"/>
      <c r="X299" s="71"/>
      <c r="Y299" s="71"/>
      <c r="Z299" s="71"/>
      <c r="AA299" s="71"/>
      <c r="AB299" s="71"/>
      <c r="AC299" s="74"/>
    </row>
    <row r="300" spans="1:29" ht="15.75">
      <c r="A300" s="93" t="s">
        <v>331</v>
      </c>
      <c r="B300" s="68" t="s">
        <v>332</v>
      </c>
      <c r="C300" s="68"/>
      <c r="D300" s="69"/>
      <c r="E300" s="68"/>
      <c r="F300" s="88" t="e">
        <f aca="true" t="shared" si="131" ref="F300:AA300">F302+F306+F310+F337+F346</f>
        <v>#REF!</v>
      </c>
      <c r="G300" s="88" t="e">
        <f t="shared" si="131"/>
        <v>#REF!</v>
      </c>
      <c r="H300" s="88" t="e">
        <f t="shared" si="131"/>
        <v>#REF!</v>
      </c>
      <c r="I300" s="88" t="e">
        <f t="shared" si="131"/>
        <v>#REF!</v>
      </c>
      <c r="J300" s="88" t="e">
        <f t="shared" si="131"/>
        <v>#REF!</v>
      </c>
      <c r="K300" s="88" t="e">
        <f t="shared" si="131"/>
        <v>#REF!</v>
      </c>
      <c r="L300" s="88" t="e">
        <f t="shared" si="131"/>
        <v>#REF!</v>
      </c>
      <c r="M300" s="88" t="e">
        <f t="shared" si="131"/>
        <v>#REF!</v>
      </c>
      <c r="N300" s="88" t="e">
        <f t="shared" si="131"/>
        <v>#REF!</v>
      </c>
      <c r="O300" s="88" t="e">
        <f t="shared" si="131"/>
        <v>#REF!</v>
      </c>
      <c r="P300" s="88">
        <f t="shared" si="131"/>
        <v>0</v>
      </c>
      <c r="Q300" s="88" t="e">
        <f t="shared" si="131"/>
        <v>#REF!</v>
      </c>
      <c r="R300" s="88" t="e">
        <f t="shared" si="131"/>
        <v>#REF!</v>
      </c>
      <c r="S300" s="88" t="e">
        <f t="shared" si="131"/>
        <v>#REF!</v>
      </c>
      <c r="T300" s="88" t="e">
        <f t="shared" si="131"/>
        <v>#REF!</v>
      </c>
      <c r="U300" s="88" t="e">
        <f t="shared" si="131"/>
        <v>#REF!</v>
      </c>
      <c r="V300" s="88" t="e">
        <f t="shared" si="131"/>
        <v>#REF!</v>
      </c>
      <c r="W300" s="88" t="e">
        <f t="shared" si="131"/>
        <v>#REF!</v>
      </c>
      <c r="X300" s="88" t="e">
        <f t="shared" si="131"/>
        <v>#REF!</v>
      </c>
      <c r="Y300" s="88" t="e">
        <f t="shared" si="131"/>
        <v>#REF!</v>
      </c>
      <c r="Z300" s="88" t="e">
        <f t="shared" si="131"/>
        <v>#REF!</v>
      </c>
      <c r="AA300" s="88" t="e">
        <f t="shared" si="131"/>
        <v>#REF!</v>
      </c>
      <c r="AB300" s="88">
        <v>675646</v>
      </c>
      <c r="AC300" s="88">
        <v>293292</v>
      </c>
    </row>
    <row r="301" spans="1:29" ht="15.75">
      <c r="A301" s="93"/>
      <c r="B301" s="68"/>
      <c r="C301" s="68"/>
      <c r="D301" s="69"/>
      <c r="E301" s="6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</row>
    <row r="302" spans="1:29" ht="15.75">
      <c r="A302" s="93" t="s">
        <v>333</v>
      </c>
      <c r="B302" s="68" t="s">
        <v>179</v>
      </c>
      <c r="C302" s="68" t="s">
        <v>99</v>
      </c>
      <c r="D302" s="69"/>
      <c r="E302" s="68"/>
      <c r="F302" s="88" t="e">
        <f>#REF!</f>
        <v>#REF!</v>
      </c>
      <c r="G302" s="88" t="e">
        <f>#REF!</f>
        <v>#REF!</v>
      </c>
      <c r="H302" s="88" t="e">
        <f>#REF!</f>
        <v>#REF!</v>
      </c>
      <c r="I302" s="88" t="e">
        <f>#REF!</f>
        <v>#REF!</v>
      </c>
      <c r="J302" s="88" t="e">
        <f>#REF!</f>
        <v>#REF!</v>
      </c>
      <c r="K302" s="88" t="e">
        <f>#REF!</f>
        <v>#REF!</v>
      </c>
      <c r="L302" s="88" t="e">
        <f>#REF!</f>
        <v>#REF!</v>
      </c>
      <c r="M302" s="88" t="e">
        <f>#REF!</f>
        <v>#REF!</v>
      </c>
      <c r="N302" s="88" t="e">
        <f>#REF!</f>
        <v>#REF!</v>
      </c>
      <c r="O302" s="88" t="e">
        <f>#REF!+O303</f>
        <v>#REF!</v>
      </c>
      <c r="P302" s="88"/>
      <c r="Q302" s="88" t="e">
        <f>#REF!+Q303</f>
        <v>#REF!</v>
      </c>
      <c r="R302" s="88" t="e">
        <f>#REF!+R303</f>
        <v>#REF!</v>
      </c>
      <c r="S302" s="88" t="e">
        <f>#REF!+S303</f>
        <v>#REF!</v>
      </c>
      <c r="T302" s="88" t="e">
        <f>#REF!+T303</f>
        <v>#REF!</v>
      </c>
      <c r="U302" s="88" t="e">
        <f>#REF!+U303</f>
        <v>#REF!</v>
      </c>
      <c r="V302" s="88" t="e">
        <f>#REF!+V303</f>
        <v>#REF!</v>
      </c>
      <c r="W302" s="88" t="e">
        <f>#REF!+W303</f>
        <v>#REF!</v>
      </c>
      <c r="X302" s="88" t="e">
        <f>#REF!+X303</f>
        <v>#REF!</v>
      </c>
      <c r="Y302" s="88" t="e">
        <f>#REF!+Y303</f>
        <v>#REF!</v>
      </c>
      <c r="Z302" s="88" t="e">
        <f>#REF!+Z303</f>
        <v>#REF!</v>
      </c>
      <c r="AA302" s="88" t="e">
        <f>#REF!+AA303</f>
        <v>#REF!</v>
      </c>
      <c r="AB302" s="88">
        <v>25105</v>
      </c>
      <c r="AC302" s="88"/>
    </row>
    <row r="303" spans="1:29" ht="31.5">
      <c r="A303" s="71" t="s">
        <v>334</v>
      </c>
      <c r="B303" s="77" t="s">
        <v>179</v>
      </c>
      <c r="C303" s="77" t="s">
        <v>99</v>
      </c>
      <c r="D303" s="74" t="s">
        <v>336</v>
      </c>
      <c r="E303" s="77"/>
      <c r="F303" s="85"/>
      <c r="G303" s="73"/>
      <c r="H303" s="86"/>
      <c r="I303" s="87"/>
      <c r="J303" s="87"/>
      <c r="K303" s="87"/>
      <c r="L303" s="87"/>
      <c r="M303" s="73"/>
      <c r="N303" s="74"/>
      <c r="O303" s="86">
        <f>O304</f>
        <v>0</v>
      </c>
      <c r="P303" s="86"/>
      <c r="Q303" s="86">
        <f aca="true" t="shared" si="132" ref="Q303:AB303">Q304</f>
        <v>0</v>
      </c>
      <c r="R303" s="86">
        <f t="shared" si="132"/>
        <v>0</v>
      </c>
      <c r="S303" s="86">
        <f t="shared" si="132"/>
        <v>0</v>
      </c>
      <c r="T303" s="86">
        <f t="shared" si="132"/>
        <v>0</v>
      </c>
      <c r="U303" s="71">
        <f t="shared" si="132"/>
        <v>0</v>
      </c>
      <c r="V303" s="71">
        <f t="shared" si="132"/>
        <v>0</v>
      </c>
      <c r="W303" s="73">
        <f t="shared" si="132"/>
        <v>25105</v>
      </c>
      <c r="X303" s="71">
        <f t="shared" si="132"/>
        <v>0</v>
      </c>
      <c r="Y303" s="71">
        <f t="shared" si="132"/>
        <v>0</v>
      </c>
      <c r="Z303" s="71">
        <f t="shared" si="132"/>
        <v>0</v>
      </c>
      <c r="AA303" s="71">
        <f t="shared" si="132"/>
        <v>0</v>
      </c>
      <c r="AB303" s="73">
        <f t="shared" si="132"/>
        <v>25105</v>
      </c>
      <c r="AC303" s="73"/>
    </row>
    <row r="304" spans="1:29" ht="15.75">
      <c r="A304" s="71" t="s">
        <v>335</v>
      </c>
      <c r="B304" s="77" t="s">
        <v>179</v>
      </c>
      <c r="C304" s="77" t="s">
        <v>99</v>
      </c>
      <c r="D304" s="74" t="s">
        <v>336</v>
      </c>
      <c r="E304" s="77" t="s">
        <v>325</v>
      </c>
      <c r="F304" s="85"/>
      <c r="G304" s="73"/>
      <c r="H304" s="86"/>
      <c r="I304" s="87"/>
      <c r="J304" s="87"/>
      <c r="K304" s="87"/>
      <c r="L304" s="87"/>
      <c r="M304" s="73"/>
      <c r="N304" s="74"/>
      <c r="O304" s="86"/>
      <c r="P304" s="86"/>
      <c r="Q304" s="71"/>
      <c r="R304" s="71"/>
      <c r="S304" s="73">
        <f>M304+O304+P304+Q304+R304</f>
        <v>0</v>
      </c>
      <c r="T304" s="73">
        <f>N304+R304</f>
        <v>0</v>
      </c>
      <c r="U304" s="71"/>
      <c r="V304" s="71"/>
      <c r="W304" s="73">
        <f>25105</f>
        <v>25105</v>
      </c>
      <c r="X304" s="71"/>
      <c r="Y304" s="71"/>
      <c r="Z304" s="71"/>
      <c r="AA304" s="71"/>
      <c r="AB304" s="73">
        <f>S304+U304+V304+W304+X304+Y304+Z304+AA304</f>
        <v>25105</v>
      </c>
      <c r="AC304" s="73"/>
    </row>
    <row r="305" spans="1:29" ht="15.75">
      <c r="A305" s="93"/>
      <c r="B305" s="68"/>
      <c r="C305" s="68"/>
      <c r="D305" s="69"/>
      <c r="E305" s="68"/>
      <c r="F305" s="72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93"/>
      <c r="R305" s="93"/>
      <c r="S305" s="72"/>
      <c r="T305" s="72"/>
      <c r="U305" s="93"/>
      <c r="V305" s="93"/>
      <c r="W305" s="93"/>
      <c r="X305" s="93"/>
      <c r="Y305" s="93"/>
      <c r="Z305" s="93"/>
      <c r="AA305" s="93"/>
      <c r="AB305" s="93"/>
      <c r="AC305" s="69"/>
    </row>
    <row r="306" spans="1:29" ht="15.75">
      <c r="A306" s="93" t="s">
        <v>337</v>
      </c>
      <c r="B306" s="68" t="s">
        <v>179</v>
      </c>
      <c r="C306" s="68" t="s">
        <v>100</v>
      </c>
      <c r="D306" s="75"/>
      <c r="E306" s="68"/>
      <c r="F306" s="76">
        <f aca="true" t="shared" si="133" ref="F306:U307">F307</f>
        <v>68151</v>
      </c>
      <c r="G306" s="76">
        <f t="shared" si="133"/>
        <v>88532</v>
      </c>
      <c r="H306" s="76">
        <f t="shared" si="133"/>
        <v>156683</v>
      </c>
      <c r="I306" s="76">
        <f t="shared" si="133"/>
        <v>80803</v>
      </c>
      <c r="J306" s="76">
        <f t="shared" si="133"/>
        <v>0</v>
      </c>
      <c r="K306" s="76">
        <f t="shared" si="133"/>
        <v>0</v>
      </c>
      <c r="L306" s="76">
        <f t="shared" si="133"/>
        <v>0</v>
      </c>
      <c r="M306" s="76">
        <f t="shared" si="133"/>
        <v>156683</v>
      </c>
      <c r="N306" s="76">
        <f t="shared" si="133"/>
        <v>80803</v>
      </c>
      <c r="O306" s="76">
        <f t="shared" si="133"/>
        <v>0</v>
      </c>
      <c r="P306" s="76">
        <f t="shared" si="133"/>
        <v>0</v>
      </c>
      <c r="Q306" s="76">
        <f t="shared" si="133"/>
        <v>0</v>
      </c>
      <c r="R306" s="76">
        <f t="shared" si="133"/>
        <v>0</v>
      </c>
      <c r="S306" s="76">
        <f t="shared" si="133"/>
        <v>156683</v>
      </c>
      <c r="T306" s="76">
        <f t="shared" si="133"/>
        <v>80803</v>
      </c>
      <c r="U306" s="76">
        <f t="shared" si="133"/>
        <v>0</v>
      </c>
      <c r="V306" s="76">
        <f aca="true" t="shared" si="134" ref="U306:AC307">V307</f>
        <v>0</v>
      </c>
      <c r="W306" s="76">
        <f t="shared" si="134"/>
        <v>0</v>
      </c>
      <c r="X306" s="76">
        <f t="shared" si="134"/>
        <v>0</v>
      </c>
      <c r="Y306" s="76">
        <f t="shared" si="134"/>
        <v>600</v>
      </c>
      <c r="Z306" s="76">
        <f t="shared" si="134"/>
        <v>0</v>
      </c>
      <c r="AA306" s="76">
        <f t="shared" si="134"/>
        <v>0</v>
      </c>
      <c r="AB306" s="76">
        <f t="shared" si="134"/>
        <v>157283</v>
      </c>
      <c r="AC306" s="76">
        <f t="shared" si="134"/>
        <v>80803</v>
      </c>
    </row>
    <row r="307" spans="1:29" ht="31.5">
      <c r="A307" s="71" t="s">
        <v>338</v>
      </c>
      <c r="B307" s="77" t="s">
        <v>179</v>
      </c>
      <c r="C307" s="77" t="s">
        <v>100</v>
      </c>
      <c r="D307" s="78" t="s">
        <v>339</v>
      </c>
      <c r="E307" s="77"/>
      <c r="F307" s="79">
        <f t="shared" si="133"/>
        <v>68151</v>
      </c>
      <c r="G307" s="79">
        <f t="shared" si="133"/>
        <v>88532</v>
      </c>
      <c r="H307" s="79">
        <f t="shared" si="133"/>
        <v>156683</v>
      </c>
      <c r="I307" s="79">
        <f t="shared" si="133"/>
        <v>80803</v>
      </c>
      <c r="J307" s="79">
        <f t="shared" si="133"/>
        <v>0</v>
      </c>
      <c r="K307" s="79">
        <f t="shared" si="133"/>
        <v>0</v>
      </c>
      <c r="L307" s="79">
        <f t="shared" si="133"/>
        <v>0</v>
      </c>
      <c r="M307" s="79">
        <f t="shared" si="133"/>
        <v>156683</v>
      </c>
      <c r="N307" s="79">
        <f t="shared" si="133"/>
        <v>80803</v>
      </c>
      <c r="O307" s="79">
        <f t="shared" si="133"/>
        <v>0</v>
      </c>
      <c r="P307" s="79">
        <f t="shared" si="133"/>
        <v>0</v>
      </c>
      <c r="Q307" s="79">
        <f t="shared" si="133"/>
        <v>0</v>
      </c>
      <c r="R307" s="79">
        <f t="shared" si="133"/>
        <v>0</v>
      </c>
      <c r="S307" s="79">
        <f t="shared" si="133"/>
        <v>156683</v>
      </c>
      <c r="T307" s="79">
        <f t="shared" si="133"/>
        <v>80803</v>
      </c>
      <c r="U307" s="79">
        <f t="shared" si="134"/>
        <v>0</v>
      </c>
      <c r="V307" s="79">
        <f t="shared" si="134"/>
        <v>0</v>
      </c>
      <c r="W307" s="79">
        <f t="shared" si="134"/>
        <v>0</v>
      </c>
      <c r="X307" s="79">
        <f t="shared" si="134"/>
        <v>0</v>
      </c>
      <c r="Y307" s="79">
        <f t="shared" si="134"/>
        <v>600</v>
      </c>
      <c r="Z307" s="79">
        <f t="shared" si="134"/>
        <v>0</v>
      </c>
      <c r="AA307" s="79">
        <f t="shared" si="134"/>
        <v>0</v>
      </c>
      <c r="AB307" s="79">
        <f t="shared" si="134"/>
        <v>157283</v>
      </c>
      <c r="AC307" s="79">
        <f t="shared" si="134"/>
        <v>80803</v>
      </c>
    </row>
    <row r="308" spans="1:29" ht="31.5">
      <c r="A308" s="71" t="s">
        <v>103</v>
      </c>
      <c r="B308" s="77" t="s">
        <v>179</v>
      </c>
      <c r="C308" s="77" t="s">
        <v>100</v>
      </c>
      <c r="D308" s="78" t="s">
        <v>339</v>
      </c>
      <c r="E308" s="77" t="s">
        <v>104</v>
      </c>
      <c r="F308" s="73">
        <v>68151</v>
      </c>
      <c r="G308" s="73">
        <f>H308-F308</f>
        <v>88532</v>
      </c>
      <c r="H308" s="73">
        <f>68950+3719+24005+20582+36453+1134+2348-284-44-180</f>
        <v>156683</v>
      </c>
      <c r="I308" s="73">
        <f>68950+3719+8134</f>
        <v>80803</v>
      </c>
      <c r="J308" s="71"/>
      <c r="K308" s="71"/>
      <c r="L308" s="71"/>
      <c r="M308" s="73">
        <f>H308+J308+K308+L308</f>
        <v>156683</v>
      </c>
      <c r="N308" s="73">
        <f>I308+L308</f>
        <v>80803</v>
      </c>
      <c r="O308" s="71"/>
      <c r="P308" s="71"/>
      <c r="Q308" s="74"/>
      <c r="R308" s="71"/>
      <c r="S308" s="73">
        <f>M308+O308+P308+Q308+R308</f>
        <v>156683</v>
      </c>
      <c r="T308" s="73">
        <f>N308+R308</f>
        <v>80803</v>
      </c>
      <c r="U308" s="74">
        <f>2-2</f>
        <v>0</v>
      </c>
      <c r="V308" s="74">
        <f>34+173-207</f>
        <v>0</v>
      </c>
      <c r="W308" s="71"/>
      <c r="X308" s="73"/>
      <c r="Y308" s="74">
        <v>600</v>
      </c>
      <c r="Z308" s="71"/>
      <c r="AA308" s="71"/>
      <c r="AB308" s="73">
        <f>S308+U308+V308+W308+X308+Y308+Z308+AA308</f>
        <v>157283</v>
      </c>
      <c r="AC308" s="73">
        <f>T308+Z308+AA308</f>
        <v>80803</v>
      </c>
    </row>
    <row r="309" spans="1:29" ht="15.75">
      <c r="A309" s="93"/>
      <c r="B309" s="68"/>
      <c r="C309" s="68"/>
      <c r="D309" s="69"/>
      <c r="E309" s="68"/>
      <c r="F309" s="70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3"/>
      <c r="T309" s="73"/>
      <c r="U309" s="71"/>
      <c r="V309" s="71"/>
      <c r="W309" s="71"/>
      <c r="X309" s="71"/>
      <c r="Y309" s="71"/>
      <c r="Z309" s="71"/>
      <c r="AA309" s="71"/>
      <c r="AB309" s="71"/>
      <c r="AC309" s="74"/>
    </row>
    <row r="310" spans="1:29" ht="15.75">
      <c r="A310" s="93" t="s">
        <v>324</v>
      </c>
      <c r="B310" s="68" t="s">
        <v>179</v>
      </c>
      <c r="C310" s="68" t="s">
        <v>106</v>
      </c>
      <c r="D310" s="75"/>
      <c r="E310" s="68"/>
      <c r="F310" s="76" t="e">
        <f aca="true" t="shared" si="135" ref="F310:O310">F311+F313+F329+F333</f>
        <v>#REF!</v>
      </c>
      <c r="G310" s="76" t="e">
        <f t="shared" si="135"/>
        <v>#REF!</v>
      </c>
      <c r="H310" s="76" t="e">
        <f t="shared" si="135"/>
        <v>#REF!</v>
      </c>
      <c r="I310" s="76" t="e">
        <f t="shared" si="135"/>
        <v>#REF!</v>
      </c>
      <c r="J310" s="76" t="e">
        <f t="shared" si="135"/>
        <v>#REF!</v>
      </c>
      <c r="K310" s="76" t="e">
        <f t="shared" si="135"/>
        <v>#REF!</v>
      </c>
      <c r="L310" s="76" t="e">
        <f t="shared" si="135"/>
        <v>#REF!</v>
      </c>
      <c r="M310" s="76" t="e">
        <f t="shared" si="135"/>
        <v>#REF!</v>
      </c>
      <c r="N310" s="76" t="e">
        <f t="shared" si="135"/>
        <v>#REF!</v>
      </c>
      <c r="O310" s="76" t="e">
        <f t="shared" si="135"/>
        <v>#REF!</v>
      </c>
      <c r="P310" s="76"/>
      <c r="Q310" s="76" t="e">
        <f aca="true" t="shared" si="136" ref="Q310:AA310">Q311+Q313+Q329+Q333</f>
        <v>#REF!</v>
      </c>
      <c r="R310" s="76" t="e">
        <f t="shared" si="136"/>
        <v>#REF!</v>
      </c>
      <c r="S310" s="76" t="e">
        <f t="shared" si="136"/>
        <v>#REF!</v>
      </c>
      <c r="T310" s="76" t="e">
        <f t="shared" si="136"/>
        <v>#REF!</v>
      </c>
      <c r="U310" s="76" t="e">
        <f t="shared" si="136"/>
        <v>#REF!</v>
      </c>
      <c r="V310" s="76" t="e">
        <f t="shared" si="136"/>
        <v>#REF!</v>
      </c>
      <c r="W310" s="76" t="e">
        <f t="shared" si="136"/>
        <v>#REF!</v>
      </c>
      <c r="X310" s="76" t="e">
        <f t="shared" si="136"/>
        <v>#REF!</v>
      </c>
      <c r="Y310" s="76" t="e">
        <f t="shared" si="136"/>
        <v>#REF!</v>
      </c>
      <c r="Z310" s="76" t="e">
        <f t="shared" si="136"/>
        <v>#REF!</v>
      </c>
      <c r="AA310" s="76" t="e">
        <f t="shared" si="136"/>
        <v>#REF!</v>
      </c>
      <c r="AB310" s="76">
        <v>364972</v>
      </c>
      <c r="AC310" s="76">
        <v>132295</v>
      </c>
    </row>
    <row r="311" spans="1:29" ht="31.5">
      <c r="A311" s="71" t="s">
        <v>340</v>
      </c>
      <c r="B311" s="77" t="s">
        <v>179</v>
      </c>
      <c r="C311" s="77" t="s">
        <v>106</v>
      </c>
      <c r="D311" s="78" t="s">
        <v>341</v>
      </c>
      <c r="E311" s="68"/>
      <c r="F311" s="79">
        <f aca="true" t="shared" si="137" ref="F311:AC311">F312</f>
        <v>0</v>
      </c>
      <c r="G311" s="79">
        <f t="shared" si="137"/>
        <v>40742</v>
      </c>
      <c r="H311" s="79">
        <f t="shared" si="137"/>
        <v>40742</v>
      </c>
      <c r="I311" s="79">
        <f t="shared" si="137"/>
        <v>40742</v>
      </c>
      <c r="J311" s="79">
        <f t="shared" si="137"/>
        <v>0</v>
      </c>
      <c r="K311" s="79">
        <f t="shared" si="137"/>
        <v>0</v>
      </c>
      <c r="L311" s="79">
        <f t="shared" si="137"/>
        <v>-52</v>
      </c>
      <c r="M311" s="79">
        <f t="shared" si="137"/>
        <v>40690</v>
      </c>
      <c r="N311" s="79">
        <f t="shared" si="137"/>
        <v>40690</v>
      </c>
      <c r="O311" s="79">
        <f t="shared" si="137"/>
        <v>0</v>
      </c>
      <c r="P311" s="79"/>
      <c r="Q311" s="79">
        <f t="shared" si="137"/>
        <v>0</v>
      </c>
      <c r="R311" s="79">
        <f t="shared" si="137"/>
        <v>0</v>
      </c>
      <c r="S311" s="79">
        <f t="shared" si="137"/>
        <v>40690</v>
      </c>
      <c r="T311" s="79">
        <f t="shared" si="137"/>
        <v>40690</v>
      </c>
      <c r="U311" s="79">
        <f t="shared" si="137"/>
        <v>0</v>
      </c>
      <c r="V311" s="79">
        <f t="shared" si="137"/>
        <v>0</v>
      </c>
      <c r="W311" s="79">
        <f t="shared" si="137"/>
        <v>0</v>
      </c>
      <c r="X311" s="79">
        <f t="shared" si="137"/>
        <v>0</v>
      </c>
      <c r="Y311" s="79">
        <f t="shared" si="137"/>
        <v>0</v>
      </c>
      <c r="Z311" s="79">
        <f t="shared" si="137"/>
        <v>0</v>
      </c>
      <c r="AA311" s="79">
        <f t="shared" si="137"/>
        <v>0</v>
      </c>
      <c r="AB311" s="79">
        <f t="shared" si="137"/>
        <v>40690</v>
      </c>
      <c r="AC311" s="79">
        <f t="shared" si="137"/>
        <v>40690</v>
      </c>
    </row>
    <row r="312" spans="1:29" ht="15.75">
      <c r="A312" s="71" t="s">
        <v>335</v>
      </c>
      <c r="B312" s="77" t="s">
        <v>179</v>
      </c>
      <c r="C312" s="77" t="s">
        <v>106</v>
      </c>
      <c r="D312" s="78" t="s">
        <v>341</v>
      </c>
      <c r="E312" s="77" t="s">
        <v>325</v>
      </c>
      <c r="F312" s="79"/>
      <c r="G312" s="73">
        <f>H312-F312</f>
        <v>40742</v>
      </c>
      <c r="H312" s="79">
        <v>40742</v>
      </c>
      <c r="I312" s="79">
        <v>40742</v>
      </c>
      <c r="J312" s="71"/>
      <c r="K312" s="71"/>
      <c r="L312" s="74">
        <v>-52</v>
      </c>
      <c r="M312" s="73">
        <f>H312+J312+K312+L312</f>
        <v>40690</v>
      </c>
      <c r="N312" s="73">
        <f>I312+L312</f>
        <v>40690</v>
      </c>
      <c r="O312" s="71"/>
      <c r="P312" s="71"/>
      <c r="Q312" s="71"/>
      <c r="R312" s="71"/>
      <c r="S312" s="73">
        <f>M312+O312+P312+Q312+R312</f>
        <v>40690</v>
      </c>
      <c r="T312" s="73">
        <f>N312+R312</f>
        <v>40690</v>
      </c>
      <c r="U312" s="71"/>
      <c r="V312" s="71"/>
      <c r="W312" s="71"/>
      <c r="X312" s="71"/>
      <c r="Y312" s="71"/>
      <c r="Z312" s="71"/>
      <c r="AA312" s="71"/>
      <c r="AB312" s="73">
        <f>S312+U312+V312+W312+X312+Y312+Z312+AA312</f>
        <v>40690</v>
      </c>
      <c r="AC312" s="73">
        <f>T312+Z312+AA312</f>
        <v>40690</v>
      </c>
    </row>
    <row r="313" spans="1:29" ht="15.75">
      <c r="A313" s="71" t="s">
        <v>297</v>
      </c>
      <c r="B313" s="77" t="s">
        <v>179</v>
      </c>
      <c r="C313" s="77" t="s">
        <v>106</v>
      </c>
      <c r="D313" s="78" t="s">
        <v>298</v>
      </c>
      <c r="E313" s="77"/>
      <c r="F313" s="79" t="e">
        <f>F315+F314+F316+F318+#REF!+F320</f>
        <v>#REF!</v>
      </c>
      <c r="G313" s="79" t="e">
        <f>G315+G314+G316+G318+#REF!+G320</f>
        <v>#REF!</v>
      </c>
      <c r="H313" s="79" t="e">
        <f>H315+H314+H316+H318+#REF!+H320</f>
        <v>#REF!</v>
      </c>
      <c r="I313" s="79" t="e">
        <f>I315+I314+I316+I318+#REF!+I320</f>
        <v>#REF!</v>
      </c>
      <c r="J313" s="79" t="e">
        <f>J315+J314+J316+J318+#REF!+J320</f>
        <v>#REF!</v>
      </c>
      <c r="K313" s="79" t="e">
        <f>K315+K314+K316+K318+#REF!+K320</f>
        <v>#REF!</v>
      </c>
      <c r="L313" s="79" t="e">
        <f>L315+L314+L316+L318+#REF!+L320</f>
        <v>#REF!</v>
      </c>
      <c r="M313" s="79" t="e">
        <f>M315+M314+M316+M318+#REF!+M320</f>
        <v>#REF!</v>
      </c>
      <c r="N313" s="79" t="e">
        <f>N315+N314+N316+N318+#REF!+N320</f>
        <v>#REF!</v>
      </c>
      <c r="O313" s="79" t="e">
        <f>O315+O314+O316+O318+#REF!+O320+O322+O327</f>
        <v>#REF!</v>
      </c>
      <c r="P313" s="79"/>
      <c r="Q313" s="79" t="e">
        <f>Q315+Q314+Q316+Q318+#REF!+Q320+Q322+Q327</f>
        <v>#REF!</v>
      </c>
      <c r="R313" s="79" t="e">
        <f>R315+R314+R316+R318+#REF!+R320+R322+R327</f>
        <v>#REF!</v>
      </c>
      <c r="S313" s="79" t="e">
        <f>S315+S314+S316+S318+#REF!+S320+S322+S327</f>
        <v>#REF!</v>
      </c>
      <c r="T313" s="79" t="e">
        <f>T315+T314+T316+T318+#REF!+T320+T322+T327</f>
        <v>#REF!</v>
      </c>
      <c r="U313" s="79" t="e">
        <f>U315+U314+U316+U318+#REF!+U320+U322+U327</f>
        <v>#REF!</v>
      </c>
      <c r="V313" s="79" t="e">
        <f>V315+V314+V316+V318+#REF!+V320+V322+V327</f>
        <v>#REF!</v>
      </c>
      <c r="W313" s="79" t="e">
        <f>W315+W314+W316+W318+#REF!+W320+W322+W327</f>
        <v>#REF!</v>
      </c>
      <c r="X313" s="79" t="e">
        <f>X315+X314+X316+X318+#REF!+X320+X322+X327</f>
        <v>#REF!</v>
      </c>
      <c r="Y313" s="79" t="e">
        <f>Y315+Y314+Y316+Y318+#REF!+Y320+Y322+Y327</f>
        <v>#REF!</v>
      </c>
      <c r="Z313" s="79" t="e">
        <f>Z315+Z314+Z316+Z318+#REF!+Z320+Z322+Z327</f>
        <v>#REF!</v>
      </c>
      <c r="AA313" s="79" t="e">
        <f>AA315+AA314+AA316+AA318+#REF!+AA320+AA322+AA327</f>
        <v>#REF!</v>
      </c>
      <c r="AB313" s="79">
        <v>84648</v>
      </c>
      <c r="AC313" s="79">
        <v>55097</v>
      </c>
    </row>
    <row r="314" spans="1:29" ht="63">
      <c r="A314" s="71" t="s">
        <v>115</v>
      </c>
      <c r="B314" s="77" t="s">
        <v>179</v>
      </c>
      <c r="C314" s="77" t="s">
        <v>106</v>
      </c>
      <c r="D314" s="78" t="s">
        <v>342</v>
      </c>
      <c r="E314" s="77" t="s">
        <v>116</v>
      </c>
      <c r="F314" s="73">
        <v>20760</v>
      </c>
      <c r="G314" s="73">
        <f>H314-F314</f>
        <v>-160</v>
      </c>
      <c r="H314" s="73">
        <v>20600</v>
      </c>
      <c r="I314" s="71"/>
      <c r="J314" s="71"/>
      <c r="K314" s="71"/>
      <c r="L314" s="71"/>
      <c r="M314" s="73">
        <f>H314+J314+K314+L314</f>
        <v>20600</v>
      </c>
      <c r="N314" s="74">
        <f>I314+L314</f>
        <v>0</v>
      </c>
      <c r="O314" s="71"/>
      <c r="P314" s="71"/>
      <c r="Q314" s="71"/>
      <c r="R314" s="71"/>
      <c r="S314" s="73">
        <f>M314+O314+P314+Q314+R314</f>
        <v>20600</v>
      </c>
      <c r="T314" s="73">
        <f>N314+R314</f>
        <v>0</v>
      </c>
      <c r="U314" s="71"/>
      <c r="V314" s="71"/>
      <c r="W314" s="71"/>
      <c r="X314" s="71"/>
      <c r="Y314" s="74">
        <v>-600</v>
      </c>
      <c r="Z314" s="71"/>
      <c r="AA314" s="71"/>
      <c r="AB314" s="73">
        <f>S314+U314+V314+W314+X314+Y314+Z314+AA314</f>
        <v>20000</v>
      </c>
      <c r="AC314" s="73"/>
    </row>
    <row r="315" spans="1:29" ht="15.75">
      <c r="A315" s="71" t="s">
        <v>335</v>
      </c>
      <c r="B315" s="77" t="s">
        <v>179</v>
      </c>
      <c r="C315" s="77" t="s">
        <v>106</v>
      </c>
      <c r="D315" s="78" t="s">
        <v>342</v>
      </c>
      <c r="E315" s="77" t="s">
        <v>325</v>
      </c>
      <c r="F315" s="73">
        <v>9551</v>
      </c>
      <c r="G315" s="73">
        <f>H315-F315</f>
        <v>0</v>
      </c>
      <c r="H315" s="73">
        <f>9550+1</f>
        <v>9551</v>
      </c>
      <c r="I315" s="71"/>
      <c r="J315" s="71"/>
      <c r="K315" s="71"/>
      <c r="L315" s="71"/>
      <c r="M315" s="73">
        <f>H315+J315+K315+L315</f>
        <v>9551</v>
      </c>
      <c r="N315" s="74">
        <f>I315+L315</f>
        <v>0</v>
      </c>
      <c r="O315" s="71"/>
      <c r="P315" s="71"/>
      <c r="Q315" s="71"/>
      <c r="R315" s="71"/>
      <c r="S315" s="73">
        <f>M315+O315+P315+Q315+R315</f>
        <v>9551</v>
      </c>
      <c r="T315" s="73">
        <f>N315+R315</f>
        <v>0</v>
      </c>
      <c r="U315" s="71"/>
      <c r="V315" s="71"/>
      <c r="W315" s="71"/>
      <c r="X315" s="71"/>
      <c r="Y315" s="71"/>
      <c r="Z315" s="71"/>
      <c r="AA315" s="71"/>
      <c r="AB315" s="73">
        <f>S315+U315+V315+W315+X315+Y315+Z315+AA315</f>
        <v>9551</v>
      </c>
      <c r="AC315" s="73"/>
    </row>
    <row r="316" spans="1:29" ht="31.5">
      <c r="A316" s="71" t="s">
        <v>299</v>
      </c>
      <c r="B316" s="77" t="s">
        <v>179</v>
      </c>
      <c r="C316" s="77" t="s">
        <v>106</v>
      </c>
      <c r="D316" s="78" t="s">
        <v>300</v>
      </c>
      <c r="E316" s="77"/>
      <c r="F316" s="73">
        <f aca="true" t="shared" si="138" ref="F316:AC316">F317</f>
        <v>0</v>
      </c>
      <c r="G316" s="73">
        <f t="shared" si="138"/>
        <v>4158</v>
      </c>
      <c r="H316" s="73">
        <f t="shared" si="138"/>
        <v>4158</v>
      </c>
      <c r="I316" s="73">
        <f t="shared" si="138"/>
        <v>4158</v>
      </c>
      <c r="J316" s="73">
        <f t="shared" si="138"/>
        <v>0</v>
      </c>
      <c r="K316" s="73">
        <f t="shared" si="138"/>
        <v>0</v>
      </c>
      <c r="L316" s="73">
        <f t="shared" si="138"/>
        <v>-3012</v>
      </c>
      <c r="M316" s="73">
        <f t="shared" si="138"/>
        <v>1146</v>
      </c>
      <c r="N316" s="73">
        <f t="shared" si="138"/>
        <v>1146</v>
      </c>
      <c r="O316" s="73">
        <f t="shared" si="138"/>
        <v>0</v>
      </c>
      <c r="P316" s="73"/>
      <c r="Q316" s="73">
        <f t="shared" si="138"/>
        <v>0</v>
      </c>
      <c r="R316" s="73">
        <f t="shared" si="138"/>
        <v>0</v>
      </c>
      <c r="S316" s="73">
        <f t="shared" si="138"/>
        <v>1146</v>
      </c>
      <c r="T316" s="73">
        <f t="shared" si="138"/>
        <v>1146</v>
      </c>
      <c r="U316" s="73">
        <f t="shared" si="138"/>
        <v>0</v>
      </c>
      <c r="V316" s="73">
        <f t="shared" si="138"/>
        <v>0</v>
      </c>
      <c r="W316" s="73">
        <f t="shared" si="138"/>
        <v>0</v>
      </c>
      <c r="X316" s="73">
        <f t="shared" si="138"/>
        <v>0</v>
      </c>
      <c r="Y316" s="73">
        <f t="shared" si="138"/>
        <v>0</v>
      </c>
      <c r="Z316" s="73">
        <f t="shared" si="138"/>
        <v>0</v>
      </c>
      <c r="AA316" s="73">
        <f t="shared" si="138"/>
        <v>0</v>
      </c>
      <c r="AB316" s="73">
        <f t="shared" si="138"/>
        <v>1146</v>
      </c>
      <c r="AC316" s="73">
        <f t="shared" si="138"/>
        <v>1146</v>
      </c>
    </row>
    <row r="317" spans="1:29" ht="15.75">
      <c r="A317" s="71" t="s">
        <v>335</v>
      </c>
      <c r="B317" s="77" t="s">
        <v>179</v>
      </c>
      <c r="C317" s="77" t="s">
        <v>106</v>
      </c>
      <c r="D317" s="78" t="s">
        <v>300</v>
      </c>
      <c r="E317" s="77" t="s">
        <v>325</v>
      </c>
      <c r="F317" s="73"/>
      <c r="G317" s="73">
        <f>H317-F317</f>
        <v>4158</v>
      </c>
      <c r="H317" s="73">
        <v>4158</v>
      </c>
      <c r="I317" s="73">
        <v>4158</v>
      </c>
      <c r="J317" s="71"/>
      <c r="K317" s="71"/>
      <c r="L317" s="73">
        <v>-3012</v>
      </c>
      <c r="M317" s="73">
        <f>H317+J317+K317+L317</f>
        <v>1146</v>
      </c>
      <c r="N317" s="73">
        <f>I317+L317</f>
        <v>1146</v>
      </c>
      <c r="O317" s="71"/>
      <c r="P317" s="71"/>
      <c r="Q317" s="71"/>
      <c r="R317" s="71"/>
      <c r="S317" s="73">
        <f>M317+O317+P317+Q317+R317</f>
        <v>1146</v>
      </c>
      <c r="T317" s="73">
        <f>N317+R317</f>
        <v>1146</v>
      </c>
      <c r="U317" s="71"/>
      <c r="V317" s="71"/>
      <c r="W317" s="71"/>
      <c r="X317" s="71"/>
      <c r="Y317" s="71"/>
      <c r="Z317" s="71"/>
      <c r="AA317" s="71"/>
      <c r="AB317" s="73">
        <f>S317+U317+V317+W317+X317+Y317+Z317+AA317</f>
        <v>1146</v>
      </c>
      <c r="AC317" s="73">
        <f>T317+Z317+AA317</f>
        <v>1146</v>
      </c>
    </row>
    <row r="318" spans="1:29" ht="189">
      <c r="A318" s="71" t="s">
        <v>343</v>
      </c>
      <c r="B318" s="77" t="s">
        <v>179</v>
      </c>
      <c r="C318" s="77" t="s">
        <v>106</v>
      </c>
      <c r="D318" s="78" t="s">
        <v>344</v>
      </c>
      <c r="E318" s="77"/>
      <c r="F318" s="73">
        <f aca="true" t="shared" si="139" ref="F318:AC318">F319</f>
        <v>0</v>
      </c>
      <c r="G318" s="73">
        <f t="shared" si="139"/>
        <v>4291</v>
      </c>
      <c r="H318" s="73">
        <f t="shared" si="139"/>
        <v>4291</v>
      </c>
      <c r="I318" s="73">
        <f t="shared" si="139"/>
        <v>4291</v>
      </c>
      <c r="J318" s="73">
        <f t="shared" si="139"/>
        <v>0</v>
      </c>
      <c r="K318" s="73">
        <f t="shared" si="139"/>
        <v>0</v>
      </c>
      <c r="L318" s="73">
        <f t="shared" si="139"/>
        <v>402</v>
      </c>
      <c r="M318" s="73">
        <f t="shared" si="139"/>
        <v>4693</v>
      </c>
      <c r="N318" s="73">
        <f t="shared" si="139"/>
        <v>4693</v>
      </c>
      <c r="O318" s="73">
        <f t="shared" si="139"/>
        <v>0</v>
      </c>
      <c r="P318" s="73"/>
      <c r="Q318" s="73">
        <f t="shared" si="139"/>
        <v>0</v>
      </c>
      <c r="R318" s="73">
        <f t="shared" si="139"/>
        <v>0</v>
      </c>
      <c r="S318" s="73">
        <f t="shared" si="139"/>
        <v>4693</v>
      </c>
      <c r="T318" s="73">
        <f t="shared" si="139"/>
        <v>4693</v>
      </c>
      <c r="U318" s="73">
        <f t="shared" si="139"/>
        <v>0</v>
      </c>
      <c r="V318" s="73">
        <f t="shared" si="139"/>
        <v>0</v>
      </c>
      <c r="W318" s="73">
        <f t="shared" si="139"/>
        <v>0</v>
      </c>
      <c r="X318" s="73">
        <f t="shared" si="139"/>
        <v>0</v>
      </c>
      <c r="Y318" s="73">
        <f t="shared" si="139"/>
        <v>0</v>
      </c>
      <c r="Z318" s="73">
        <f t="shared" si="139"/>
        <v>0</v>
      </c>
      <c r="AA318" s="73">
        <f t="shared" si="139"/>
        <v>0</v>
      </c>
      <c r="AB318" s="73">
        <f t="shared" si="139"/>
        <v>4693</v>
      </c>
      <c r="AC318" s="73">
        <f t="shared" si="139"/>
        <v>4693</v>
      </c>
    </row>
    <row r="319" spans="1:29" ht="15.75">
      <c r="A319" s="71" t="s">
        <v>335</v>
      </c>
      <c r="B319" s="77" t="s">
        <v>179</v>
      </c>
      <c r="C319" s="77" t="s">
        <v>106</v>
      </c>
      <c r="D319" s="78" t="s">
        <v>344</v>
      </c>
      <c r="E319" s="77" t="s">
        <v>325</v>
      </c>
      <c r="F319" s="73"/>
      <c r="G319" s="73">
        <f>H319-F319</f>
        <v>4291</v>
      </c>
      <c r="H319" s="73">
        <v>4291</v>
      </c>
      <c r="I319" s="73">
        <v>4291</v>
      </c>
      <c r="J319" s="71"/>
      <c r="K319" s="71"/>
      <c r="L319" s="74">
        <v>402</v>
      </c>
      <c r="M319" s="73">
        <f>H319+J319+K319+L319</f>
        <v>4693</v>
      </c>
      <c r="N319" s="73">
        <f>I319+L319</f>
        <v>4693</v>
      </c>
      <c r="O319" s="71"/>
      <c r="P319" s="71"/>
      <c r="Q319" s="71"/>
      <c r="R319" s="71"/>
      <c r="S319" s="73">
        <f>M319+O319+P319+Q319+R319</f>
        <v>4693</v>
      </c>
      <c r="T319" s="73">
        <f>N319+R319</f>
        <v>4693</v>
      </c>
      <c r="U319" s="71"/>
      <c r="V319" s="71"/>
      <c r="W319" s="71"/>
      <c r="X319" s="71"/>
      <c r="Y319" s="71"/>
      <c r="Z319" s="71"/>
      <c r="AA319" s="71"/>
      <c r="AB319" s="73">
        <f>S319+U319+V319+W319+X319+Y319+Z319+AA319</f>
        <v>4693</v>
      </c>
      <c r="AC319" s="73">
        <f>T319+Z319+AA319</f>
        <v>4693</v>
      </c>
    </row>
    <row r="320" spans="1:29" ht="47.25">
      <c r="A320" s="71" t="s">
        <v>301</v>
      </c>
      <c r="B320" s="77" t="s">
        <v>179</v>
      </c>
      <c r="C320" s="77" t="s">
        <v>106</v>
      </c>
      <c r="D320" s="78" t="s">
        <v>302</v>
      </c>
      <c r="E320" s="77"/>
      <c r="F320" s="73">
        <f aca="true" t="shared" si="140" ref="F320:AC320">F321</f>
        <v>0</v>
      </c>
      <c r="G320" s="73">
        <f t="shared" si="140"/>
        <v>59969</v>
      </c>
      <c r="H320" s="73">
        <f t="shared" si="140"/>
        <v>59969</v>
      </c>
      <c r="I320" s="73">
        <f t="shared" si="140"/>
        <v>59969</v>
      </c>
      <c r="J320" s="73">
        <f t="shared" si="140"/>
        <v>0</v>
      </c>
      <c r="K320" s="73">
        <f t="shared" si="140"/>
        <v>0</v>
      </c>
      <c r="L320" s="73">
        <f t="shared" si="140"/>
        <v>-27340</v>
      </c>
      <c r="M320" s="73">
        <f t="shared" si="140"/>
        <v>32629</v>
      </c>
      <c r="N320" s="73">
        <f t="shared" si="140"/>
        <v>32629</v>
      </c>
      <c r="O320" s="73">
        <f t="shared" si="140"/>
        <v>0</v>
      </c>
      <c r="P320" s="73"/>
      <c r="Q320" s="73">
        <f t="shared" si="140"/>
        <v>0</v>
      </c>
      <c r="R320" s="73">
        <f t="shared" si="140"/>
        <v>0</v>
      </c>
      <c r="S320" s="73">
        <f t="shared" si="140"/>
        <v>32629</v>
      </c>
      <c r="T320" s="73">
        <f t="shared" si="140"/>
        <v>32629</v>
      </c>
      <c r="U320" s="73">
        <f t="shared" si="140"/>
        <v>0</v>
      </c>
      <c r="V320" s="73">
        <f t="shared" si="140"/>
        <v>0</v>
      </c>
      <c r="W320" s="73">
        <f t="shared" si="140"/>
        <v>0</v>
      </c>
      <c r="X320" s="73">
        <f t="shared" si="140"/>
        <v>0</v>
      </c>
      <c r="Y320" s="73">
        <f t="shared" si="140"/>
        <v>0</v>
      </c>
      <c r="Z320" s="73">
        <f t="shared" si="140"/>
        <v>0</v>
      </c>
      <c r="AA320" s="73">
        <f t="shared" si="140"/>
        <v>0</v>
      </c>
      <c r="AB320" s="73">
        <f t="shared" si="140"/>
        <v>32629</v>
      </c>
      <c r="AC320" s="73">
        <f t="shared" si="140"/>
        <v>32629</v>
      </c>
    </row>
    <row r="321" spans="1:29" ht="15.75">
      <c r="A321" s="71" t="s">
        <v>335</v>
      </c>
      <c r="B321" s="77" t="s">
        <v>179</v>
      </c>
      <c r="C321" s="77" t="s">
        <v>106</v>
      </c>
      <c r="D321" s="78" t="s">
        <v>302</v>
      </c>
      <c r="E321" s="77" t="s">
        <v>325</v>
      </c>
      <c r="F321" s="73"/>
      <c r="G321" s="73">
        <f>H321-F321</f>
        <v>59969</v>
      </c>
      <c r="H321" s="73">
        <v>59969</v>
      </c>
      <c r="I321" s="73">
        <v>59969</v>
      </c>
      <c r="J321" s="71"/>
      <c r="K321" s="71"/>
      <c r="L321" s="73">
        <v>-27340</v>
      </c>
      <c r="M321" s="73">
        <f>H321+J321+K321+L321</f>
        <v>32629</v>
      </c>
      <c r="N321" s="73">
        <f>I321+L321</f>
        <v>32629</v>
      </c>
      <c r="O321" s="71"/>
      <c r="P321" s="71"/>
      <c r="Q321" s="71"/>
      <c r="R321" s="71"/>
      <c r="S321" s="73">
        <f>M321+O321+P321+Q321+R321</f>
        <v>32629</v>
      </c>
      <c r="T321" s="73">
        <f>N321+R321</f>
        <v>32629</v>
      </c>
      <c r="U321" s="71"/>
      <c r="V321" s="71"/>
      <c r="W321" s="71"/>
      <c r="X321" s="71"/>
      <c r="Y321" s="71"/>
      <c r="Z321" s="71"/>
      <c r="AA321" s="71"/>
      <c r="AB321" s="73">
        <f>S321+U321+V321+W321+X321+Y321+Z321+AA321</f>
        <v>32629</v>
      </c>
      <c r="AC321" s="73">
        <f>T321+Z321+AA321</f>
        <v>32629</v>
      </c>
    </row>
    <row r="322" spans="1:29" ht="31.5">
      <c r="A322" s="71" t="s">
        <v>346</v>
      </c>
      <c r="B322" s="77" t="s">
        <v>179</v>
      </c>
      <c r="C322" s="77" t="s">
        <v>106</v>
      </c>
      <c r="D322" s="78" t="s">
        <v>347</v>
      </c>
      <c r="E322" s="77"/>
      <c r="F322" s="73"/>
      <c r="G322" s="73"/>
      <c r="H322" s="73"/>
      <c r="I322" s="73"/>
      <c r="J322" s="71"/>
      <c r="K322" s="71"/>
      <c r="L322" s="73"/>
      <c r="M322" s="73"/>
      <c r="N322" s="73"/>
      <c r="O322" s="73">
        <f>O324</f>
        <v>0</v>
      </c>
      <c r="P322" s="73"/>
      <c r="Q322" s="73">
        <f>Q324</f>
        <v>0</v>
      </c>
      <c r="R322" s="73">
        <f aca="true" t="shared" si="141" ref="R322:AC322">R323+R325</f>
        <v>0</v>
      </c>
      <c r="S322" s="73">
        <f t="shared" si="141"/>
        <v>0</v>
      </c>
      <c r="T322" s="73">
        <f t="shared" si="141"/>
        <v>0</v>
      </c>
      <c r="U322" s="71">
        <f t="shared" si="141"/>
        <v>0</v>
      </c>
      <c r="V322" s="71">
        <f t="shared" si="141"/>
        <v>0</v>
      </c>
      <c r="W322" s="71">
        <f t="shared" si="141"/>
        <v>0</v>
      </c>
      <c r="X322" s="71">
        <f t="shared" si="141"/>
        <v>0</v>
      </c>
      <c r="Y322" s="71">
        <f t="shared" si="141"/>
        <v>0</v>
      </c>
      <c r="Z322" s="74">
        <f t="shared" si="141"/>
        <v>7</v>
      </c>
      <c r="AA322" s="73">
        <f t="shared" si="141"/>
        <v>16255</v>
      </c>
      <c r="AB322" s="73">
        <f t="shared" si="141"/>
        <v>16262</v>
      </c>
      <c r="AC322" s="73">
        <f t="shared" si="141"/>
        <v>16262</v>
      </c>
    </row>
    <row r="323" spans="1:29" ht="31.5">
      <c r="A323" s="71" t="s">
        <v>348</v>
      </c>
      <c r="B323" s="77" t="s">
        <v>179</v>
      </c>
      <c r="C323" s="77" t="s">
        <v>106</v>
      </c>
      <c r="D323" s="78" t="s">
        <v>349</v>
      </c>
      <c r="E323" s="77"/>
      <c r="F323" s="73"/>
      <c r="G323" s="73"/>
      <c r="H323" s="73"/>
      <c r="I323" s="73"/>
      <c r="J323" s="71"/>
      <c r="K323" s="71"/>
      <c r="L323" s="73"/>
      <c r="M323" s="73"/>
      <c r="N323" s="73"/>
      <c r="O323" s="73"/>
      <c r="P323" s="73"/>
      <c r="Q323" s="73"/>
      <c r="R323" s="73">
        <f aca="true" t="shared" si="142" ref="R323:AC323">R324</f>
        <v>0</v>
      </c>
      <c r="S323" s="73">
        <f t="shared" si="142"/>
        <v>0</v>
      </c>
      <c r="T323" s="73">
        <f t="shared" si="142"/>
        <v>0</v>
      </c>
      <c r="U323" s="71">
        <f t="shared" si="142"/>
        <v>0</v>
      </c>
      <c r="V323" s="71">
        <f t="shared" si="142"/>
        <v>0</v>
      </c>
      <c r="W323" s="71">
        <f t="shared" si="142"/>
        <v>0</v>
      </c>
      <c r="X323" s="71">
        <f t="shared" si="142"/>
        <v>0</v>
      </c>
      <c r="Y323" s="71">
        <f t="shared" si="142"/>
        <v>0</v>
      </c>
      <c r="Z323" s="71">
        <f t="shared" si="142"/>
        <v>0</v>
      </c>
      <c r="AA323" s="73">
        <f t="shared" si="142"/>
        <v>16206</v>
      </c>
      <c r="AB323" s="73">
        <f t="shared" si="142"/>
        <v>16206</v>
      </c>
      <c r="AC323" s="73">
        <f t="shared" si="142"/>
        <v>16206</v>
      </c>
    </row>
    <row r="324" spans="1:29" ht="31.5">
      <c r="A324" s="71" t="s">
        <v>103</v>
      </c>
      <c r="B324" s="77" t="s">
        <v>179</v>
      </c>
      <c r="C324" s="77" t="s">
        <v>106</v>
      </c>
      <c r="D324" s="78" t="s">
        <v>349</v>
      </c>
      <c r="E324" s="77" t="s">
        <v>104</v>
      </c>
      <c r="F324" s="73"/>
      <c r="G324" s="73"/>
      <c r="H324" s="73"/>
      <c r="I324" s="73"/>
      <c r="J324" s="71"/>
      <c r="K324" s="71"/>
      <c r="L324" s="73"/>
      <c r="M324" s="73"/>
      <c r="N324" s="73"/>
      <c r="O324" s="73"/>
      <c r="P324" s="73"/>
      <c r="Q324" s="73"/>
      <c r="R324" s="73"/>
      <c r="S324" s="73">
        <f>M324+O324+P324+Q324+R324</f>
        <v>0</v>
      </c>
      <c r="T324" s="73">
        <f>N324+R324</f>
        <v>0</v>
      </c>
      <c r="U324" s="71"/>
      <c r="V324" s="71"/>
      <c r="W324" s="71"/>
      <c r="X324" s="71"/>
      <c r="Y324" s="71"/>
      <c r="Z324" s="71"/>
      <c r="AA324" s="73">
        <v>16206</v>
      </c>
      <c r="AB324" s="73">
        <f>S324+U324+V324+W324+X324+Y324+Z324+AA324</f>
        <v>16206</v>
      </c>
      <c r="AC324" s="73">
        <f>T324+Z324+AA324</f>
        <v>16206</v>
      </c>
    </row>
    <row r="325" spans="1:29" ht="31.5">
      <c r="A325" s="71" t="s">
        <v>350</v>
      </c>
      <c r="B325" s="77" t="s">
        <v>179</v>
      </c>
      <c r="C325" s="77" t="s">
        <v>106</v>
      </c>
      <c r="D325" s="78" t="s">
        <v>351</v>
      </c>
      <c r="E325" s="77"/>
      <c r="F325" s="73"/>
      <c r="G325" s="73"/>
      <c r="H325" s="73"/>
      <c r="I325" s="73"/>
      <c r="J325" s="71"/>
      <c r="K325" s="71"/>
      <c r="L325" s="73"/>
      <c r="M325" s="73"/>
      <c r="N325" s="73"/>
      <c r="O325" s="73"/>
      <c r="P325" s="73"/>
      <c r="Q325" s="73"/>
      <c r="R325" s="73">
        <f aca="true" t="shared" si="143" ref="R325:AC325">R326</f>
        <v>0</v>
      </c>
      <c r="S325" s="73">
        <f t="shared" si="143"/>
        <v>0</v>
      </c>
      <c r="T325" s="73">
        <f t="shared" si="143"/>
        <v>0</v>
      </c>
      <c r="U325" s="71">
        <f t="shared" si="143"/>
        <v>0</v>
      </c>
      <c r="V325" s="71">
        <f t="shared" si="143"/>
        <v>0</v>
      </c>
      <c r="W325" s="71">
        <f t="shared" si="143"/>
        <v>0</v>
      </c>
      <c r="X325" s="71">
        <f t="shared" si="143"/>
        <v>0</v>
      </c>
      <c r="Y325" s="71">
        <f t="shared" si="143"/>
        <v>0</v>
      </c>
      <c r="Z325" s="74">
        <f t="shared" si="143"/>
        <v>7</v>
      </c>
      <c r="AA325" s="74">
        <f t="shared" si="143"/>
        <v>49</v>
      </c>
      <c r="AB325" s="74">
        <f t="shared" si="143"/>
        <v>56</v>
      </c>
      <c r="AC325" s="74">
        <f t="shared" si="143"/>
        <v>56</v>
      </c>
    </row>
    <row r="326" spans="1:29" ht="31.5">
      <c r="A326" s="71" t="s">
        <v>103</v>
      </c>
      <c r="B326" s="77" t="s">
        <v>179</v>
      </c>
      <c r="C326" s="77" t="s">
        <v>106</v>
      </c>
      <c r="D326" s="78" t="s">
        <v>351</v>
      </c>
      <c r="E326" s="77" t="s">
        <v>104</v>
      </c>
      <c r="F326" s="73"/>
      <c r="G326" s="73"/>
      <c r="H326" s="73"/>
      <c r="I326" s="73"/>
      <c r="J326" s="71"/>
      <c r="K326" s="71"/>
      <c r="L326" s="73"/>
      <c r="M326" s="73"/>
      <c r="N326" s="73"/>
      <c r="O326" s="73"/>
      <c r="P326" s="73"/>
      <c r="Q326" s="73"/>
      <c r="R326" s="73"/>
      <c r="S326" s="73">
        <f>M326+O326+P326+Q326+R326</f>
        <v>0</v>
      </c>
      <c r="T326" s="73">
        <f>N326+R326</f>
        <v>0</v>
      </c>
      <c r="U326" s="71"/>
      <c r="V326" s="71"/>
      <c r="W326" s="71"/>
      <c r="X326" s="71"/>
      <c r="Y326" s="71"/>
      <c r="Z326" s="74">
        <v>7</v>
      </c>
      <c r="AA326" s="74">
        <v>49</v>
      </c>
      <c r="AB326" s="73">
        <f>S326+U326+V326+W326+X326+Y326+Z326+AA326</f>
        <v>56</v>
      </c>
      <c r="AC326" s="73">
        <f>T326+Z326+AA326</f>
        <v>56</v>
      </c>
    </row>
    <row r="327" spans="1:29" ht="47.25">
      <c r="A327" s="71" t="s">
        <v>301</v>
      </c>
      <c r="B327" s="77" t="s">
        <v>179</v>
      </c>
      <c r="C327" s="77" t="s">
        <v>106</v>
      </c>
      <c r="D327" s="78" t="s">
        <v>352</v>
      </c>
      <c r="E327" s="77"/>
      <c r="F327" s="73"/>
      <c r="G327" s="73"/>
      <c r="H327" s="73"/>
      <c r="I327" s="73"/>
      <c r="J327" s="71"/>
      <c r="K327" s="71"/>
      <c r="L327" s="73"/>
      <c r="M327" s="73"/>
      <c r="N327" s="73"/>
      <c r="O327" s="73">
        <f>O328</f>
        <v>0</v>
      </c>
      <c r="P327" s="73"/>
      <c r="Q327" s="73">
        <f aca="true" t="shared" si="144" ref="Q327:AC327">Q328</f>
        <v>0</v>
      </c>
      <c r="R327" s="73">
        <f t="shared" si="144"/>
        <v>0</v>
      </c>
      <c r="S327" s="73">
        <f t="shared" si="144"/>
        <v>0</v>
      </c>
      <c r="T327" s="73">
        <f t="shared" si="144"/>
        <v>0</v>
      </c>
      <c r="U327" s="71">
        <f t="shared" si="144"/>
        <v>0</v>
      </c>
      <c r="V327" s="71">
        <f t="shared" si="144"/>
        <v>0</v>
      </c>
      <c r="W327" s="71">
        <f t="shared" si="144"/>
        <v>0</v>
      </c>
      <c r="X327" s="71">
        <f t="shared" si="144"/>
        <v>0</v>
      </c>
      <c r="Y327" s="71">
        <f t="shared" si="144"/>
        <v>0</v>
      </c>
      <c r="Z327" s="74">
        <f t="shared" si="144"/>
        <v>1</v>
      </c>
      <c r="AA327" s="74">
        <f t="shared" si="144"/>
        <v>366</v>
      </c>
      <c r="AB327" s="73">
        <f t="shared" si="144"/>
        <v>367</v>
      </c>
      <c r="AC327" s="73">
        <f t="shared" si="144"/>
        <v>367</v>
      </c>
    </row>
    <row r="328" spans="1:29" ht="31.5">
      <c r="A328" s="71" t="s">
        <v>103</v>
      </c>
      <c r="B328" s="77" t="s">
        <v>179</v>
      </c>
      <c r="C328" s="77" t="s">
        <v>106</v>
      </c>
      <c r="D328" s="78" t="s">
        <v>352</v>
      </c>
      <c r="E328" s="77" t="s">
        <v>104</v>
      </c>
      <c r="F328" s="73"/>
      <c r="G328" s="73"/>
      <c r="H328" s="73"/>
      <c r="I328" s="73"/>
      <c r="J328" s="71"/>
      <c r="K328" s="71"/>
      <c r="L328" s="73"/>
      <c r="M328" s="73"/>
      <c r="N328" s="73"/>
      <c r="O328" s="73"/>
      <c r="P328" s="73"/>
      <c r="Q328" s="73"/>
      <c r="R328" s="73"/>
      <c r="S328" s="73">
        <f>M328+O328+P328+Q328+R328</f>
        <v>0</v>
      </c>
      <c r="T328" s="73">
        <f>N328+R328</f>
        <v>0</v>
      </c>
      <c r="U328" s="71"/>
      <c r="V328" s="71"/>
      <c r="W328" s="71"/>
      <c r="X328" s="71"/>
      <c r="Y328" s="71"/>
      <c r="Z328" s="74">
        <v>1</v>
      </c>
      <c r="AA328" s="74">
        <v>366</v>
      </c>
      <c r="AB328" s="73">
        <f>S328+U328+V328+W328+X328+Y328+Z328+AA328</f>
        <v>367</v>
      </c>
      <c r="AC328" s="73">
        <f>T328+Z328+AA328</f>
        <v>367</v>
      </c>
    </row>
    <row r="329" spans="1:29" ht="15.75">
      <c r="A329" s="71" t="s">
        <v>353</v>
      </c>
      <c r="B329" s="77" t="s">
        <v>179</v>
      </c>
      <c r="C329" s="77" t="s">
        <v>106</v>
      </c>
      <c r="D329" s="78" t="s">
        <v>224</v>
      </c>
      <c r="E329" s="77"/>
      <c r="F329" s="73">
        <f aca="true" t="shared" si="145" ref="F329:AC329">F330+F331</f>
        <v>0</v>
      </c>
      <c r="G329" s="73">
        <f t="shared" si="145"/>
        <v>36570</v>
      </c>
      <c r="H329" s="73">
        <f t="shared" si="145"/>
        <v>36570</v>
      </c>
      <c r="I329" s="73">
        <f t="shared" si="145"/>
        <v>36570</v>
      </c>
      <c r="J329" s="73">
        <f t="shared" si="145"/>
        <v>0</v>
      </c>
      <c r="K329" s="73">
        <f t="shared" si="145"/>
        <v>0</v>
      </c>
      <c r="L329" s="73">
        <f t="shared" si="145"/>
        <v>-62</v>
      </c>
      <c r="M329" s="73">
        <f t="shared" si="145"/>
        <v>36508</v>
      </c>
      <c r="N329" s="73">
        <f t="shared" si="145"/>
        <v>36508</v>
      </c>
      <c r="O329" s="73">
        <f t="shared" si="145"/>
        <v>0</v>
      </c>
      <c r="P329" s="73"/>
      <c r="Q329" s="73">
        <f t="shared" si="145"/>
        <v>0</v>
      </c>
      <c r="R329" s="73">
        <f t="shared" si="145"/>
        <v>0</v>
      </c>
      <c r="S329" s="73">
        <f t="shared" si="145"/>
        <v>36508</v>
      </c>
      <c r="T329" s="73">
        <f t="shared" si="145"/>
        <v>36508</v>
      </c>
      <c r="U329" s="73">
        <f t="shared" si="145"/>
        <v>0</v>
      </c>
      <c r="V329" s="73">
        <f t="shared" si="145"/>
        <v>0</v>
      </c>
      <c r="W329" s="73">
        <f t="shared" si="145"/>
        <v>0</v>
      </c>
      <c r="X329" s="73">
        <f t="shared" si="145"/>
        <v>0</v>
      </c>
      <c r="Y329" s="73">
        <f t="shared" si="145"/>
        <v>0</v>
      </c>
      <c r="Z329" s="73">
        <f t="shared" si="145"/>
        <v>0</v>
      </c>
      <c r="AA329" s="73">
        <f t="shared" si="145"/>
        <v>0</v>
      </c>
      <c r="AB329" s="73">
        <f t="shared" si="145"/>
        <v>36508</v>
      </c>
      <c r="AC329" s="73">
        <f t="shared" si="145"/>
        <v>36508</v>
      </c>
    </row>
    <row r="330" spans="1:29" ht="15.75">
      <c r="A330" s="71" t="s">
        <v>335</v>
      </c>
      <c r="B330" s="77" t="s">
        <v>179</v>
      </c>
      <c r="C330" s="77" t="s">
        <v>106</v>
      </c>
      <c r="D330" s="78" t="s">
        <v>224</v>
      </c>
      <c r="E330" s="77" t="s">
        <v>325</v>
      </c>
      <c r="F330" s="73"/>
      <c r="G330" s="73">
        <f>H330-F330</f>
        <v>18674</v>
      </c>
      <c r="H330" s="73">
        <v>18674</v>
      </c>
      <c r="I330" s="73">
        <v>18674</v>
      </c>
      <c r="J330" s="71"/>
      <c r="K330" s="71"/>
      <c r="L330" s="74">
        <v>-62</v>
      </c>
      <c r="M330" s="73">
        <f>H330+J330+K330+L330</f>
        <v>18612</v>
      </c>
      <c r="N330" s="73">
        <f>I330+L330</f>
        <v>18612</v>
      </c>
      <c r="O330" s="71"/>
      <c r="P330" s="71"/>
      <c r="Q330" s="71"/>
      <c r="R330" s="71"/>
      <c r="S330" s="73">
        <f>M330+O330+P330+Q330+R330</f>
        <v>18612</v>
      </c>
      <c r="T330" s="73">
        <f>N330+R330</f>
        <v>18612</v>
      </c>
      <c r="U330" s="71"/>
      <c r="V330" s="71"/>
      <c r="W330" s="71"/>
      <c r="X330" s="71"/>
      <c r="Y330" s="71"/>
      <c r="Z330" s="71"/>
      <c r="AA330" s="71"/>
      <c r="AB330" s="73">
        <f>S330+U330+V330+W330+X330+Y330+Z330+AA330</f>
        <v>18612</v>
      </c>
      <c r="AC330" s="73">
        <f>T330+Z330+AA330</f>
        <v>18612</v>
      </c>
    </row>
    <row r="331" spans="1:29" ht="78.75">
      <c r="A331" s="71" t="s">
        <v>345</v>
      </c>
      <c r="B331" s="77" t="s">
        <v>179</v>
      </c>
      <c r="C331" s="77" t="s">
        <v>106</v>
      </c>
      <c r="D331" s="78" t="s">
        <v>354</v>
      </c>
      <c r="E331" s="77"/>
      <c r="F331" s="73">
        <f aca="true" t="shared" si="146" ref="F331:AC331">F332</f>
        <v>0</v>
      </c>
      <c r="G331" s="73">
        <f t="shared" si="146"/>
        <v>17896</v>
      </c>
      <c r="H331" s="73">
        <f t="shared" si="146"/>
        <v>17896</v>
      </c>
      <c r="I331" s="73">
        <f t="shared" si="146"/>
        <v>17896</v>
      </c>
      <c r="J331" s="73">
        <f t="shared" si="146"/>
        <v>0</v>
      </c>
      <c r="K331" s="73">
        <f t="shared" si="146"/>
        <v>0</v>
      </c>
      <c r="L331" s="73">
        <f t="shared" si="146"/>
        <v>0</v>
      </c>
      <c r="M331" s="73">
        <f t="shared" si="146"/>
        <v>17896</v>
      </c>
      <c r="N331" s="73">
        <f t="shared" si="146"/>
        <v>17896</v>
      </c>
      <c r="O331" s="73">
        <f t="shared" si="146"/>
        <v>0</v>
      </c>
      <c r="P331" s="73"/>
      <c r="Q331" s="73">
        <f t="shared" si="146"/>
        <v>0</v>
      </c>
      <c r="R331" s="73">
        <f t="shared" si="146"/>
        <v>0</v>
      </c>
      <c r="S331" s="73">
        <f t="shared" si="146"/>
        <v>17896</v>
      </c>
      <c r="T331" s="73">
        <f t="shared" si="146"/>
        <v>17896</v>
      </c>
      <c r="U331" s="73">
        <f t="shared" si="146"/>
        <v>0</v>
      </c>
      <c r="V331" s="73">
        <f t="shared" si="146"/>
        <v>0</v>
      </c>
      <c r="W331" s="73">
        <f t="shared" si="146"/>
        <v>0</v>
      </c>
      <c r="X331" s="73">
        <f t="shared" si="146"/>
        <v>0</v>
      </c>
      <c r="Y331" s="73">
        <f t="shared" si="146"/>
        <v>0</v>
      </c>
      <c r="Z331" s="73">
        <f t="shared" si="146"/>
        <v>0</v>
      </c>
      <c r="AA331" s="73">
        <f t="shared" si="146"/>
        <v>0</v>
      </c>
      <c r="AB331" s="73">
        <f t="shared" si="146"/>
        <v>17896</v>
      </c>
      <c r="AC331" s="73">
        <f t="shared" si="146"/>
        <v>17896</v>
      </c>
    </row>
    <row r="332" spans="1:29" ht="15.75">
      <c r="A332" s="71" t="s">
        <v>335</v>
      </c>
      <c r="B332" s="77" t="s">
        <v>179</v>
      </c>
      <c r="C332" s="77" t="s">
        <v>106</v>
      </c>
      <c r="D332" s="78" t="s">
        <v>354</v>
      </c>
      <c r="E332" s="77" t="s">
        <v>325</v>
      </c>
      <c r="F332" s="73"/>
      <c r="G332" s="73">
        <f>H332-F332</f>
        <v>17896</v>
      </c>
      <c r="H332" s="73">
        <v>17896</v>
      </c>
      <c r="I332" s="73">
        <v>17896</v>
      </c>
      <c r="J332" s="71"/>
      <c r="K332" s="71"/>
      <c r="L332" s="71"/>
      <c r="M332" s="73">
        <f>H332+J332+K332+L332</f>
        <v>17896</v>
      </c>
      <c r="N332" s="73">
        <f>I332+L332</f>
        <v>17896</v>
      </c>
      <c r="O332" s="71"/>
      <c r="P332" s="71"/>
      <c r="Q332" s="71"/>
      <c r="R332" s="71"/>
      <c r="S332" s="73">
        <f>M332+O332+P332+Q332+R332</f>
        <v>17896</v>
      </c>
      <c r="T332" s="73">
        <f>N332+R332</f>
        <v>17896</v>
      </c>
      <c r="U332" s="71"/>
      <c r="V332" s="71"/>
      <c r="W332" s="71"/>
      <c r="X332" s="71"/>
      <c r="Y332" s="71"/>
      <c r="Z332" s="71"/>
      <c r="AA332" s="71"/>
      <c r="AB332" s="73">
        <f>S332+U332+V332+W332+X332+Y332+Z332+AA332</f>
        <v>17896</v>
      </c>
      <c r="AC332" s="73">
        <f>T332+Z332+AA332</f>
        <v>17896</v>
      </c>
    </row>
    <row r="333" spans="1:29" ht="31.5">
      <c r="A333" s="71" t="s">
        <v>136</v>
      </c>
      <c r="B333" s="77" t="s">
        <v>179</v>
      </c>
      <c r="C333" s="77" t="s">
        <v>106</v>
      </c>
      <c r="D333" s="78" t="s">
        <v>137</v>
      </c>
      <c r="E333" s="77"/>
      <c r="F333" s="79">
        <f>F334+F335</f>
        <v>102142</v>
      </c>
      <c r="G333" s="79">
        <f>G334+G335</f>
        <v>100984</v>
      </c>
      <c r="H333" s="79">
        <f>H334+H335</f>
        <v>203126</v>
      </c>
      <c r="I333" s="79">
        <f aca="true" t="shared" si="147" ref="I333:AB333">I334+I335</f>
        <v>0</v>
      </c>
      <c r="J333" s="79">
        <f t="shared" si="147"/>
        <v>0</v>
      </c>
      <c r="K333" s="79">
        <f t="shared" si="147"/>
        <v>0</v>
      </c>
      <c r="L333" s="79">
        <f t="shared" si="147"/>
        <v>0</v>
      </c>
      <c r="M333" s="79">
        <f t="shared" si="147"/>
        <v>203126</v>
      </c>
      <c r="N333" s="79">
        <f t="shared" si="147"/>
        <v>0</v>
      </c>
      <c r="O333" s="79">
        <f t="shared" si="147"/>
        <v>0</v>
      </c>
      <c r="P333" s="79"/>
      <c r="Q333" s="79">
        <f t="shared" si="147"/>
        <v>0</v>
      </c>
      <c r="R333" s="79">
        <f t="shared" si="147"/>
        <v>0</v>
      </c>
      <c r="S333" s="79">
        <f t="shared" si="147"/>
        <v>203126</v>
      </c>
      <c r="T333" s="79">
        <f t="shared" si="147"/>
        <v>0</v>
      </c>
      <c r="U333" s="79">
        <f t="shared" si="147"/>
        <v>0</v>
      </c>
      <c r="V333" s="79">
        <f t="shared" si="147"/>
        <v>0</v>
      </c>
      <c r="W333" s="79">
        <f t="shared" si="147"/>
        <v>0</v>
      </c>
      <c r="X333" s="79">
        <f t="shared" si="147"/>
        <v>0</v>
      </c>
      <c r="Y333" s="79">
        <f t="shared" si="147"/>
        <v>0</v>
      </c>
      <c r="Z333" s="79">
        <f t="shared" si="147"/>
        <v>0</v>
      </c>
      <c r="AA333" s="79">
        <f t="shared" si="147"/>
        <v>0</v>
      </c>
      <c r="AB333" s="79">
        <f t="shared" si="147"/>
        <v>203126</v>
      </c>
      <c r="AC333" s="79"/>
    </row>
    <row r="334" spans="1:29" ht="63">
      <c r="A334" s="71" t="s">
        <v>115</v>
      </c>
      <c r="B334" s="77" t="s">
        <v>179</v>
      </c>
      <c r="C334" s="77" t="s">
        <v>106</v>
      </c>
      <c r="D334" s="78" t="s">
        <v>137</v>
      </c>
      <c r="E334" s="77" t="s">
        <v>116</v>
      </c>
      <c r="F334" s="73">
        <v>1395</v>
      </c>
      <c r="G334" s="73">
        <f>H334-F334</f>
        <v>0</v>
      </c>
      <c r="H334" s="73">
        <v>1395</v>
      </c>
      <c r="I334" s="84"/>
      <c r="J334" s="84"/>
      <c r="K334" s="84"/>
      <c r="L334" s="84"/>
      <c r="M334" s="73">
        <f>H334+J334+K334+L334</f>
        <v>1395</v>
      </c>
      <c r="N334" s="74">
        <f>I334+L334</f>
        <v>0</v>
      </c>
      <c r="O334" s="84"/>
      <c r="P334" s="84"/>
      <c r="Q334" s="82"/>
      <c r="R334" s="82"/>
      <c r="S334" s="73">
        <f>M334+O334+P334+Q334+R334</f>
        <v>1395</v>
      </c>
      <c r="T334" s="73">
        <f>N334+R334</f>
        <v>0</v>
      </c>
      <c r="U334" s="82"/>
      <c r="V334" s="82"/>
      <c r="W334" s="82"/>
      <c r="X334" s="74"/>
      <c r="Y334" s="82"/>
      <c r="Z334" s="82"/>
      <c r="AA334" s="82"/>
      <c r="AB334" s="73">
        <f>S334+U334+V334+W334+X334+Y334+Z334+AA334</f>
        <v>1395</v>
      </c>
      <c r="AC334" s="73"/>
    </row>
    <row r="335" spans="1:29" ht="15.75">
      <c r="A335" s="71" t="s">
        <v>335</v>
      </c>
      <c r="B335" s="77" t="s">
        <v>179</v>
      </c>
      <c r="C335" s="77" t="s">
        <v>106</v>
      </c>
      <c r="D335" s="78" t="s">
        <v>137</v>
      </c>
      <c r="E335" s="77" t="s">
        <v>325</v>
      </c>
      <c r="F335" s="73">
        <v>100747</v>
      </c>
      <c r="G335" s="73">
        <f>H335-F335</f>
        <v>100984</v>
      </c>
      <c r="H335" s="73">
        <f>5823+47343-2500+151065</f>
        <v>201731</v>
      </c>
      <c r="I335" s="71"/>
      <c r="J335" s="71"/>
      <c r="K335" s="71"/>
      <c r="L335" s="71"/>
      <c r="M335" s="73">
        <f>H335+J335+K335+L335</f>
        <v>201731</v>
      </c>
      <c r="N335" s="74">
        <f>I335+L335</f>
        <v>0</v>
      </c>
      <c r="O335" s="71"/>
      <c r="P335" s="71"/>
      <c r="Q335" s="71"/>
      <c r="R335" s="71"/>
      <c r="S335" s="73">
        <f>M335+O335+P335+Q335+R335</f>
        <v>201731</v>
      </c>
      <c r="T335" s="73">
        <f>N335+R335</f>
        <v>0</v>
      </c>
      <c r="U335" s="71"/>
      <c r="V335" s="71"/>
      <c r="W335" s="71"/>
      <c r="X335" s="73"/>
      <c r="Y335" s="71"/>
      <c r="Z335" s="71"/>
      <c r="AA335" s="71"/>
      <c r="AB335" s="73">
        <f>S335+U335+V335+W335+X335+Y335+Z335+AA335</f>
        <v>201731</v>
      </c>
      <c r="AC335" s="73"/>
    </row>
    <row r="336" spans="1:29" ht="15.75">
      <c r="A336" s="82"/>
      <c r="B336" s="90"/>
      <c r="C336" s="90"/>
      <c r="D336" s="91"/>
      <c r="E336" s="90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2"/>
      <c r="R336" s="82"/>
      <c r="S336" s="84"/>
      <c r="T336" s="84"/>
      <c r="U336" s="82"/>
      <c r="V336" s="82"/>
      <c r="W336" s="82"/>
      <c r="X336" s="82"/>
      <c r="Y336" s="82"/>
      <c r="Z336" s="82"/>
      <c r="AA336" s="82"/>
      <c r="AB336" s="82"/>
      <c r="AC336" s="91"/>
    </row>
    <row r="337" spans="1:29" ht="15.75">
      <c r="A337" s="93" t="s">
        <v>355</v>
      </c>
      <c r="B337" s="68" t="s">
        <v>179</v>
      </c>
      <c r="C337" s="68" t="s">
        <v>110</v>
      </c>
      <c r="D337" s="75"/>
      <c r="E337" s="68"/>
      <c r="F337" s="76">
        <f aca="true" t="shared" si="148" ref="F337:AC337">F338</f>
        <v>0</v>
      </c>
      <c r="G337" s="76">
        <f t="shared" si="148"/>
        <v>80194</v>
      </c>
      <c r="H337" s="76">
        <f t="shared" si="148"/>
        <v>80194</v>
      </c>
      <c r="I337" s="76">
        <f t="shared" si="148"/>
        <v>80194</v>
      </c>
      <c r="J337" s="76">
        <f t="shared" si="148"/>
        <v>0</v>
      </c>
      <c r="K337" s="76">
        <f t="shared" si="148"/>
        <v>0</v>
      </c>
      <c r="L337" s="76">
        <f t="shared" si="148"/>
        <v>0</v>
      </c>
      <c r="M337" s="76">
        <f t="shared" si="148"/>
        <v>80194</v>
      </c>
      <c r="N337" s="76">
        <f t="shared" si="148"/>
        <v>80194</v>
      </c>
      <c r="O337" s="76">
        <f t="shared" si="148"/>
        <v>0</v>
      </c>
      <c r="P337" s="76"/>
      <c r="Q337" s="76">
        <f t="shared" si="148"/>
        <v>0</v>
      </c>
      <c r="R337" s="76">
        <f t="shared" si="148"/>
        <v>0</v>
      </c>
      <c r="S337" s="76">
        <f t="shared" si="148"/>
        <v>80194</v>
      </c>
      <c r="T337" s="76">
        <f t="shared" si="148"/>
        <v>80194</v>
      </c>
      <c r="U337" s="76">
        <f t="shared" si="148"/>
        <v>0</v>
      </c>
      <c r="V337" s="76">
        <f t="shared" si="148"/>
        <v>0</v>
      </c>
      <c r="W337" s="76">
        <f t="shared" si="148"/>
        <v>0</v>
      </c>
      <c r="X337" s="76">
        <f t="shared" si="148"/>
        <v>0</v>
      </c>
      <c r="Y337" s="76">
        <f t="shared" si="148"/>
        <v>0</v>
      </c>
      <c r="Z337" s="76">
        <f t="shared" si="148"/>
        <v>0</v>
      </c>
      <c r="AA337" s="76">
        <f t="shared" si="148"/>
        <v>0</v>
      </c>
      <c r="AB337" s="76">
        <f t="shared" si="148"/>
        <v>80194</v>
      </c>
      <c r="AC337" s="76">
        <f t="shared" si="148"/>
        <v>80194</v>
      </c>
    </row>
    <row r="338" spans="1:29" ht="31.5">
      <c r="A338" s="71" t="s">
        <v>309</v>
      </c>
      <c r="B338" s="77" t="s">
        <v>179</v>
      </c>
      <c r="C338" s="77" t="s">
        <v>110</v>
      </c>
      <c r="D338" s="78" t="s">
        <v>310</v>
      </c>
      <c r="E338" s="68"/>
      <c r="F338" s="76">
        <f aca="true" t="shared" si="149" ref="F338:N338">F339+F341+F343</f>
        <v>0</v>
      </c>
      <c r="G338" s="79">
        <f t="shared" si="149"/>
        <v>80194</v>
      </c>
      <c r="H338" s="79">
        <f t="shared" si="149"/>
        <v>80194</v>
      </c>
      <c r="I338" s="79">
        <f t="shared" si="149"/>
        <v>80194</v>
      </c>
      <c r="J338" s="79">
        <f t="shared" si="149"/>
        <v>0</v>
      </c>
      <c r="K338" s="79">
        <f t="shared" si="149"/>
        <v>0</v>
      </c>
      <c r="L338" s="79">
        <f t="shared" si="149"/>
        <v>0</v>
      </c>
      <c r="M338" s="79">
        <f t="shared" si="149"/>
        <v>80194</v>
      </c>
      <c r="N338" s="79">
        <f t="shared" si="149"/>
        <v>80194</v>
      </c>
      <c r="O338" s="79">
        <f>O339+O341+O343</f>
        <v>0</v>
      </c>
      <c r="P338" s="79"/>
      <c r="Q338" s="79">
        <f>Q339+Q341+Q343</f>
        <v>0</v>
      </c>
      <c r="R338" s="79">
        <f>R339+R341+R343</f>
        <v>0</v>
      </c>
      <c r="S338" s="79">
        <f>S339+S341+S343</f>
        <v>80194</v>
      </c>
      <c r="T338" s="79">
        <f>T339+T341+T343</f>
        <v>80194</v>
      </c>
      <c r="U338" s="79">
        <f aca="true" t="shared" si="150" ref="U338:AC338">U339+U341+U343</f>
        <v>0</v>
      </c>
      <c r="V338" s="79">
        <f t="shared" si="150"/>
        <v>0</v>
      </c>
      <c r="W338" s="79">
        <f t="shared" si="150"/>
        <v>0</v>
      </c>
      <c r="X338" s="79">
        <f t="shared" si="150"/>
        <v>0</v>
      </c>
      <c r="Y338" s="79">
        <f t="shared" si="150"/>
        <v>0</v>
      </c>
      <c r="Z338" s="79">
        <f t="shared" si="150"/>
        <v>0</v>
      </c>
      <c r="AA338" s="79">
        <f t="shared" si="150"/>
        <v>0</v>
      </c>
      <c r="AB338" s="79">
        <f t="shared" si="150"/>
        <v>80194</v>
      </c>
      <c r="AC338" s="79">
        <f t="shared" si="150"/>
        <v>80194</v>
      </c>
    </row>
    <row r="339" spans="1:29" ht="31.5">
      <c r="A339" s="71" t="s">
        <v>356</v>
      </c>
      <c r="B339" s="77" t="s">
        <v>179</v>
      </c>
      <c r="C339" s="77" t="s">
        <v>110</v>
      </c>
      <c r="D339" s="78" t="s">
        <v>357</v>
      </c>
      <c r="E339" s="77"/>
      <c r="F339" s="76">
        <f aca="true" t="shared" si="151" ref="F339:AC339">F340</f>
        <v>0</v>
      </c>
      <c r="G339" s="79">
        <f t="shared" si="151"/>
        <v>10780</v>
      </c>
      <c r="H339" s="79">
        <f t="shared" si="151"/>
        <v>10780</v>
      </c>
      <c r="I339" s="79">
        <f t="shared" si="151"/>
        <v>10780</v>
      </c>
      <c r="J339" s="79">
        <f t="shared" si="151"/>
        <v>0</v>
      </c>
      <c r="K339" s="79">
        <f t="shared" si="151"/>
        <v>0</v>
      </c>
      <c r="L339" s="79">
        <f t="shared" si="151"/>
        <v>0</v>
      </c>
      <c r="M339" s="79">
        <f t="shared" si="151"/>
        <v>10780</v>
      </c>
      <c r="N339" s="79">
        <f t="shared" si="151"/>
        <v>10780</v>
      </c>
      <c r="O339" s="79">
        <f t="shared" si="151"/>
        <v>0</v>
      </c>
      <c r="P339" s="79"/>
      <c r="Q339" s="79">
        <f t="shared" si="151"/>
        <v>0</v>
      </c>
      <c r="R339" s="79">
        <f t="shared" si="151"/>
        <v>0</v>
      </c>
      <c r="S339" s="79">
        <f t="shared" si="151"/>
        <v>10780</v>
      </c>
      <c r="T339" s="79">
        <f t="shared" si="151"/>
        <v>10780</v>
      </c>
      <c r="U339" s="79">
        <f t="shared" si="151"/>
        <v>0</v>
      </c>
      <c r="V339" s="79">
        <f t="shared" si="151"/>
        <v>0</v>
      </c>
      <c r="W339" s="79">
        <f t="shared" si="151"/>
        <v>0</v>
      </c>
      <c r="X339" s="79">
        <f t="shared" si="151"/>
        <v>0</v>
      </c>
      <c r="Y339" s="79">
        <f t="shared" si="151"/>
        <v>0</v>
      </c>
      <c r="Z339" s="79">
        <f t="shared" si="151"/>
        <v>0</v>
      </c>
      <c r="AA339" s="79">
        <f t="shared" si="151"/>
        <v>0</v>
      </c>
      <c r="AB339" s="79">
        <f t="shared" si="151"/>
        <v>10780</v>
      </c>
      <c r="AC339" s="79">
        <f t="shared" si="151"/>
        <v>10780</v>
      </c>
    </row>
    <row r="340" spans="1:29" ht="15.75">
      <c r="A340" s="71" t="s">
        <v>335</v>
      </c>
      <c r="B340" s="77" t="s">
        <v>179</v>
      </c>
      <c r="C340" s="77" t="s">
        <v>110</v>
      </c>
      <c r="D340" s="78" t="s">
        <v>357</v>
      </c>
      <c r="E340" s="77" t="s">
        <v>325</v>
      </c>
      <c r="F340" s="76"/>
      <c r="G340" s="73">
        <f>H340-F340</f>
        <v>10780</v>
      </c>
      <c r="H340" s="79">
        <f>10780</f>
        <v>10780</v>
      </c>
      <c r="I340" s="79">
        <f>10780</f>
        <v>10780</v>
      </c>
      <c r="J340" s="84"/>
      <c r="K340" s="84"/>
      <c r="L340" s="84"/>
      <c r="M340" s="73">
        <f>H340+J340+K340+L340</f>
        <v>10780</v>
      </c>
      <c r="N340" s="73">
        <f>I340+L340</f>
        <v>10780</v>
      </c>
      <c r="O340" s="84"/>
      <c r="P340" s="84"/>
      <c r="Q340" s="82"/>
      <c r="R340" s="82"/>
      <c r="S340" s="73">
        <f>M340+O340+P340+Q340+R340</f>
        <v>10780</v>
      </c>
      <c r="T340" s="73">
        <f>N340+R340</f>
        <v>10780</v>
      </c>
      <c r="U340" s="82"/>
      <c r="V340" s="82"/>
      <c r="W340" s="82"/>
      <c r="X340" s="82"/>
      <c r="Y340" s="82"/>
      <c r="Z340" s="82"/>
      <c r="AA340" s="82"/>
      <c r="AB340" s="73">
        <f>S340+U340+V340+W340+X340+Y340+Z340+AA340</f>
        <v>10780</v>
      </c>
      <c r="AC340" s="73">
        <f>T340+Z340+AA340</f>
        <v>10780</v>
      </c>
    </row>
    <row r="341" spans="1:29" ht="15.75">
      <c r="A341" s="71" t="s">
        <v>358</v>
      </c>
      <c r="B341" s="77" t="s">
        <v>179</v>
      </c>
      <c r="C341" s="77" t="s">
        <v>110</v>
      </c>
      <c r="D341" s="78" t="s">
        <v>359</v>
      </c>
      <c r="E341" s="77"/>
      <c r="F341" s="76">
        <f aca="true" t="shared" si="152" ref="F341:AC341">F342</f>
        <v>0</v>
      </c>
      <c r="G341" s="79">
        <f t="shared" si="152"/>
        <v>7350</v>
      </c>
      <c r="H341" s="79">
        <f t="shared" si="152"/>
        <v>7350</v>
      </c>
      <c r="I341" s="79">
        <f t="shared" si="152"/>
        <v>7350</v>
      </c>
      <c r="J341" s="79">
        <f t="shared" si="152"/>
        <v>0</v>
      </c>
      <c r="K341" s="79">
        <f t="shared" si="152"/>
        <v>0</v>
      </c>
      <c r="L341" s="79">
        <f t="shared" si="152"/>
        <v>0</v>
      </c>
      <c r="M341" s="79">
        <f t="shared" si="152"/>
        <v>7350</v>
      </c>
      <c r="N341" s="79">
        <f t="shared" si="152"/>
        <v>7350</v>
      </c>
      <c r="O341" s="79">
        <f t="shared" si="152"/>
        <v>0</v>
      </c>
      <c r="P341" s="79"/>
      <c r="Q341" s="79">
        <f t="shared" si="152"/>
        <v>0</v>
      </c>
      <c r="R341" s="79">
        <f t="shared" si="152"/>
        <v>0</v>
      </c>
      <c r="S341" s="79">
        <f t="shared" si="152"/>
        <v>7350</v>
      </c>
      <c r="T341" s="79">
        <f t="shared" si="152"/>
        <v>7350</v>
      </c>
      <c r="U341" s="79">
        <f t="shared" si="152"/>
        <v>0</v>
      </c>
      <c r="V341" s="79">
        <f t="shared" si="152"/>
        <v>0</v>
      </c>
      <c r="W341" s="79">
        <f t="shared" si="152"/>
        <v>0</v>
      </c>
      <c r="X341" s="79">
        <f t="shared" si="152"/>
        <v>0</v>
      </c>
      <c r="Y341" s="79">
        <f t="shared" si="152"/>
        <v>0</v>
      </c>
      <c r="Z341" s="79">
        <f t="shared" si="152"/>
        <v>0</v>
      </c>
      <c r="AA341" s="79">
        <f t="shared" si="152"/>
        <v>0</v>
      </c>
      <c r="AB341" s="79">
        <f t="shared" si="152"/>
        <v>7350</v>
      </c>
      <c r="AC341" s="79">
        <f t="shared" si="152"/>
        <v>7350</v>
      </c>
    </row>
    <row r="342" spans="1:29" ht="15.75">
      <c r="A342" s="71" t="s">
        <v>335</v>
      </c>
      <c r="B342" s="77" t="s">
        <v>179</v>
      </c>
      <c r="C342" s="77" t="s">
        <v>110</v>
      </c>
      <c r="D342" s="78" t="s">
        <v>359</v>
      </c>
      <c r="E342" s="77" t="s">
        <v>325</v>
      </c>
      <c r="F342" s="76"/>
      <c r="G342" s="73">
        <f>H342-F342</f>
        <v>7350</v>
      </c>
      <c r="H342" s="79">
        <f>7350</f>
        <v>7350</v>
      </c>
      <c r="I342" s="79">
        <f>7350</f>
        <v>7350</v>
      </c>
      <c r="J342" s="84"/>
      <c r="K342" s="84"/>
      <c r="L342" s="84"/>
      <c r="M342" s="73">
        <f>H342+J342+K342+L342</f>
        <v>7350</v>
      </c>
      <c r="N342" s="73">
        <f>I342+L342</f>
        <v>7350</v>
      </c>
      <c r="O342" s="84"/>
      <c r="P342" s="84"/>
      <c r="Q342" s="82"/>
      <c r="R342" s="82"/>
      <c r="S342" s="73">
        <f>M342+O342+P342+Q342+R342</f>
        <v>7350</v>
      </c>
      <c r="T342" s="73">
        <f>N342+R342</f>
        <v>7350</v>
      </c>
      <c r="U342" s="82"/>
      <c r="V342" s="82"/>
      <c r="W342" s="82"/>
      <c r="X342" s="82"/>
      <c r="Y342" s="82"/>
      <c r="Z342" s="82"/>
      <c r="AA342" s="82"/>
      <c r="AB342" s="73">
        <f>S342+U342+V342+W342+X342+Y342+Z342+AA342</f>
        <v>7350</v>
      </c>
      <c r="AC342" s="73">
        <f>T342+Z342+AA342</f>
        <v>7350</v>
      </c>
    </row>
    <row r="343" spans="1:29" ht="31.5">
      <c r="A343" s="71" t="s">
        <v>360</v>
      </c>
      <c r="B343" s="77" t="s">
        <v>179</v>
      </c>
      <c r="C343" s="77" t="s">
        <v>110</v>
      </c>
      <c r="D343" s="78" t="s">
        <v>361</v>
      </c>
      <c r="E343" s="77"/>
      <c r="F343" s="76">
        <f aca="true" t="shared" si="153" ref="F343:AC343">F344</f>
        <v>0</v>
      </c>
      <c r="G343" s="79">
        <f t="shared" si="153"/>
        <v>62064</v>
      </c>
      <c r="H343" s="79">
        <f t="shared" si="153"/>
        <v>62064</v>
      </c>
      <c r="I343" s="79">
        <f t="shared" si="153"/>
        <v>62064</v>
      </c>
      <c r="J343" s="79">
        <f t="shared" si="153"/>
        <v>0</v>
      </c>
      <c r="K343" s="79">
        <f t="shared" si="153"/>
        <v>0</v>
      </c>
      <c r="L343" s="79">
        <f t="shared" si="153"/>
        <v>0</v>
      </c>
      <c r="M343" s="79">
        <f t="shared" si="153"/>
        <v>62064</v>
      </c>
      <c r="N343" s="79">
        <f t="shared" si="153"/>
        <v>62064</v>
      </c>
      <c r="O343" s="79">
        <f t="shared" si="153"/>
        <v>0</v>
      </c>
      <c r="P343" s="79"/>
      <c r="Q343" s="79">
        <f t="shared" si="153"/>
        <v>0</v>
      </c>
      <c r="R343" s="79">
        <f t="shared" si="153"/>
        <v>0</v>
      </c>
      <c r="S343" s="79">
        <f t="shared" si="153"/>
        <v>62064</v>
      </c>
      <c r="T343" s="79">
        <f t="shared" si="153"/>
        <v>62064</v>
      </c>
      <c r="U343" s="79">
        <f t="shared" si="153"/>
        <v>0</v>
      </c>
      <c r="V343" s="79">
        <f t="shared" si="153"/>
        <v>0</v>
      </c>
      <c r="W343" s="79">
        <f t="shared" si="153"/>
        <v>0</v>
      </c>
      <c r="X343" s="79">
        <f t="shared" si="153"/>
        <v>0</v>
      </c>
      <c r="Y343" s="79">
        <f t="shared" si="153"/>
        <v>0</v>
      </c>
      <c r="Z343" s="79">
        <f t="shared" si="153"/>
        <v>0</v>
      </c>
      <c r="AA343" s="79">
        <f t="shared" si="153"/>
        <v>0</v>
      </c>
      <c r="AB343" s="79">
        <f t="shared" si="153"/>
        <v>62064</v>
      </c>
      <c r="AC343" s="79">
        <f t="shared" si="153"/>
        <v>62064</v>
      </c>
    </row>
    <row r="344" spans="1:29" ht="15.75">
      <c r="A344" s="71" t="s">
        <v>335</v>
      </c>
      <c r="B344" s="77" t="s">
        <v>179</v>
      </c>
      <c r="C344" s="77" t="s">
        <v>110</v>
      </c>
      <c r="D344" s="78" t="s">
        <v>361</v>
      </c>
      <c r="E344" s="77" t="s">
        <v>325</v>
      </c>
      <c r="F344" s="76"/>
      <c r="G344" s="73">
        <f>H344-F344</f>
        <v>62064</v>
      </c>
      <c r="H344" s="79">
        <v>62064</v>
      </c>
      <c r="I344" s="79">
        <v>62064</v>
      </c>
      <c r="J344" s="84"/>
      <c r="K344" s="84"/>
      <c r="L344" s="84"/>
      <c r="M344" s="73">
        <f>H344+J344+K344+L344</f>
        <v>62064</v>
      </c>
      <c r="N344" s="73">
        <f>I344+L344</f>
        <v>62064</v>
      </c>
      <c r="O344" s="84"/>
      <c r="P344" s="84"/>
      <c r="Q344" s="82"/>
      <c r="R344" s="82"/>
      <c r="S344" s="73">
        <f>M344+O344+P344+Q344+R344</f>
        <v>62064</v>
      </c>
      <c r="T344" s="73">
        <f>N344+R344</f>
        <v>62064</v>
      </c>
      <c r="U344" s="82"/>
      <c r="V344" s="82"/>
      <c r="W344" s="82"/>
      <c r="X344" s="82"/>
      <c r="Y344" s="82"/>
      <c r="Z344" s="82"/>
      <c r="AA344" s="82"/>
      <c r="AB344" s="73">
        <f>S344+U344+V344+W344+X344+Y344+Z344+AA344</f>
        <v>62064</v>
      </c>
      <c r="AC344" s="73">
        <f>T344+Z344+AA344</f>
        <v>62064</v>
      </c>
    </row>
    <row r="345" spans="1:29" ht="15.75">
      <c r="A345" s="82"/>
      <c r="B345" s="90"/>
      <c r="C345" s="90"/>
      <c r="D345" s="91"/>
      <c r="E345" s="90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2"/>
      <c r="R345" s="82"/>
      <c r="S345" s="84"/>
      <c r="T345" s="84"/>
      <c r="U345" s="82"/>
      <c r="V345" s="82"/>
      <c r="W345" s="82"/>
      <c r="X345" s="82"/>
      <c r="Y345" s="82"/>
      <c r="Z345" s="82"/>
      <c r="AA345" s="82"/>
      <c r="AB345" s="82"/>
      <c r="AC345" s="91"/>
    </row>
    <row r="346" spans="1:29" ht="31.5">
      <c r="A346" s="93" t="s">
        <v>362</v>
      </c>
      <c r="B346" s="68" t="s">
        <v>179</v>
      </c>
      <c r="C346" s="68" t="s">
        <v>150</v>
      </c>
      <c r="D346" s="75"/>
      <c r="E346" s="68"/>
      <c r="F346" s="76">
        <f aca="true" t="shared" si="154" ref="F346:AB346">F347+F349+F352</f>
        <v>55795</v>
      </c>
      <c r="G346" s="76">
        <f t="shared" si="154"/>
        <v>-7703</v>
      </c>
      <c r="H346" s="76">
        <f t="shared" si="154"/>
        <v>48092</v>
      </c>
      <c r="I346" s="76">
        <f t="shared" si="154"/>
        <v>0</v>
      </c>
      <c r="J346" s="76">
        <f t="shared" si="154"/>
        <v>0</v>
      </c>
      <c r="K346" s="76">
        <f t="shared" si="154"/>
        <v>0</v>
      </c>
      <c r="L346" s="76">
        <f t="shared" si="154"/>
        <v>0</v>
      </c>
      <c r="M346" s="76">
        <f t="shared" si="154"/>
        <v>48092</v>
      </c>
      <c r="N346" s="76">
        <f t="shared" si="154"/>
        <v>0</v>
      </c>
      <c r="O346" s="76">
        <f t="shared" si="154"/>
        <v>0</v>
      </c>
      <c r="P346" s="76"/>
      <c r="Q346" s="76">
        <f t="shared" si="154"/>
        <v>0</v>
      </c>
      <c r="R346" s="76">
        <f t="shared" si="154"/>
        <v>0</v>
      </c>
      <c r="S346" s="76">
        <f t="shared" si="154"/>
        <v>48092</v>
      </c>
      <c r="T346" s="76">
        <f t="shared" si="154"/>
        <v>0</v>
      </c>
      <c r="U346" s="76">
        <f t="shared" si="154"/>
        <v>0</v>
      </c>
      <c r="V346" s="76">
        <f t="shared" si="154"/>
        <v>0</v>
      </c>
      <c r="W346" s="76">
        <f t="shared" si="154"/>
        <v>0</v>
      </c>
      <c r="X346" s="76">
        <f t="shared" si="154"/>
        <v>0</v>
      </c>
      <c r="Y346" s="76">
        <f t="shared" si="154"/>
        <v>0</v>
      </c>
      <c r="Z346" s="76">
        <f t="shared" si="154"/>
        <v>0</v>
      </c>
      <c r="AA346" s="76">
        <f t="shared" si="154"/>
        <v>0</v>
      </c>
      <c r="AB346" s="76">
        <f t="shared" si="154"/>
        <v>48092</v>
      </c>
      <c r="AC346" s="76"/>
    </row>
    <row r="347" spans="1:29" ht="47.25">
      <c r="A347" s="71" t="s">
        <v>151</v>
      </c>
      <c r="B347" s="77" t="s">
        <v>179</v>
      </c>
      <c r="C347" s="77" t="s">
        <v>150</v>
      </c>
      <c r="D347" s="78" t="s">
        <v>152</v>
      </c>
      <c r="E347" s="77"/>
      <c r="F347" s="79">
        <f>F348</f>
        <v>1111</v>
      </c>
      <c r="G347" s="79">
        <f>G348</f>
        <v>3363</v>
      </c>
      <c r="H347" s="79">
        <f>H348</f>
        <v>4474</v>
      </c>
      <c r="I347" s="79">
        <f aca="true" t="shared" si="155" ref="I347:AB347">I348</f>
        <v>0</v>
      </c>
      <c r="J347" s="79">
        <f t="shared" si="155"/>
        <v>0</v>
      </c>
      <c r="K347" s="79">
        <f t="shared" si="155"/>
        <v>0</v>
      </c>
      <c r="L347" s="79">
        <f t="shared" si="155"/>
        <v>0</v>
      </c>
      <c r="M347" s="79">
        <f t="shared" si="155"/>
        <v>4474</v>
      </c>
      <c r="N347" s="79">
        <f t="shared" si="155"/>
        <v>0</v>
      </c>
      <c r="O347" s="79">
        <f t="shared" si="155"/>
        <v>0</v>
      </c>
      <c r="P347" s="79"/>
      <c r="Q347" s="79">
        <f t="shared" si="155"/>
        <v>0</v>
      </c>
      <c r="R347" s="79">
        <f t="shared" si="155"/>
        <v>0</v>
      </c>
      <c r="S347" s="79">
        <f t="shared" si="155"/>
        <v>4474</v>
      </c>
      <c r="T347" s="79">
        <f t="shared" si="155"/>
        <v>0</v>
      </c>
      <c r="U347" s="79">
        <f t="shared" si="155"/>
        <v>0</v>
      </c>
      <c r="V347" s="79">
        <f t="shared" si="155"/>
        <v>0</v>
      </c>
      <c r="W347" s="79">
        <f t="shared" si="155"/>
        <v>0</v>
      </c>
      <c r="X347" s="79">
        <f t="shared" si="155"/>
        <v>0</v>
      </c>
      <c r="Y347" s="79">
        <f t="shared" si="155"/>
        <v>0</v>
      </c>
      <c r="Z347" s="79">
        <f t="shared" si="155"/>
        <v>0</v>
      </c>
      <c r="AA347" s="79">
        <f t="shared" si="155"/>
        <v>0</v>
      </c>
      <c r="AB347" s="79">
        <f t="shared" si="155"/>
        <v>4474</v>
      </c>
      <c r="AC347" s="79"/>
    </row>
    <row r="348" spans="1:29" ht="78.75">
      <c r="A348" s="71" t="s">
        <v>373</v>
      </c>
      <c r="B348" s="77" t="s">
        <v>179</v>
      </c>
      <c r="C348" s="77" t="s">
        <v>150</v>
      </c>
      <c r="D348" s="78" t="s">
        <v>152</v>
      </c>
      <c r="E348" s="77" t="s">
        <v>153</v>
      </c>
      <c r="F348" s="73">
        <v>1111</v>
      </c>
      <c r="G348" s="73">
        <f>H348-F348</f>
        <v>3363</v>
      </c>
      <c r="H348" s="73">
        <v>4474</v>
      </c>
      <c r="I348" s="84"/>
      <c r="J348" s="84"/>
      <c r="K348" s="84"/>
      <c r="L348" s="84"/>
      <c r="M348" s="73">
        <f>H348+J348+K348+L348</f>
        <v>4474</v>
      </c>
      <c r="N348" s="74">
        <f>I348+L348</f>
        <v>0</v>
      </c>
      <c r="O348" s="84"/>
      <c r="P348" s="84"/>
      <c r="Q348" s="82"/>
      <c r="R348" s="82"/>
      <c r="S348" s="73">
        <f>M348+O348+P348+Q348+R348</f>
        <v>4474</v>
      </c>
      <c r="T348" s="73">
        <f>N348+R348</f>
        <v>0</v>
      </c>
      <c r="U348" s="82"/>
      <c r="V348" s="82"/>
      <c r="W348" s="82"/>
      <c r="X348" s="82"/>
      <c r="Y348" s="82"/>
      <c r="Z348" s="82"/>
      <c r="AA348" s="82"/>
      <c r="AB348" s="73">
        <f>S348+U348+V348+W348+X348+Y348+Z348+AA348</f>
        <v>4474</v>
      </c>
      <c r="AC348" s="73"/>
    </row>
    <row r="349" spans="1:29" ht="31.5">
      <c r="A349" s="71" t="s">
        <v>363</v>
      </c>
      <c r="B349" s="77" t="s">
        <v>179</v>
      </c>
      <c r="C349" s="77" t="s">
        <v>150</v>
      </c>
      <c r="D349" s="78" t="s">
        <v>364</v>
      </c>
      <c r="E349" s="77"/>
      <c r="F349" s="73">
        <f aca="true" t="shared" si="156" ref="F349:U350">F350</f>
        <v>905</v>
      </c>
      <c r="G349" s="73">
        <f t="shared" si="156"/>
        <v>-226</v>
      </c>
      <c r="H349" s="73">
        <f t="shared" si="156"/>
        <v>679</v>
      </c>
      <c r="I349" s="73">
        <f t="shared" si="156"/>
        <v>0</v>
      </c>
      <c r="J349" s="73">
        <f t="shared" si="156"/>
        <v>0</v>
      </c>
      <c r="K349" s="73">
        <f t="shared" si="156"/>
        <v>0</v>
      </c>
      <c r="L349" s="73">
        <f t="shared" si="156"/>
        <v>0</v>
      </c>
      <c r="M349" s="73">
        <f t="shared" si="156"/>
        <v>679</v>
      </c>
      <c r="N349" s="73">
        <f t="shared" si="156"/>
        <v>0</v>
      </c>
      <c r="O349" s="73">
        <f t="shared" si="156"/>
        <v>0</v>
      </c>
      <c r="P349" s="73"/>
      <c r="Q349" s="73">
        <f t="shared" si="156"/>
        <v>0</v>
      </c>
      <c r="R349" s="73">
        <f t="shared" si="156"/>
        <v>0</v>
      </c>
      <c r="S349" s="73">
        <f t="shared" si="156"/>
        <v>679</v>
      </c>
      <c r="T349" s="73">
        <f t="shared" si="156"/>
        <v>0</v>
      </c>
      <c r="U349" s="73">
        <f t="shared" si="156"/>
        <v>0</v>
      </c>
      <c r="V349" s="73">
        <f aca="true" t="shared" si="157" ref="T349:AB350">V350</f>
        <v>0</v>
      </c>
      <c r="W349" s="73">
        <f t="shared" si="157"/>
        <v>0</v>
      </c>
      <c r="X349" s="73">
        <f t="shared" si="157"/>
        <v>0</v>
      </c>
      <c r="Y349" s="73">
        <f t="shared" si="157"/>
        <v>0</v>
      </c>
      <c r="Z349" s="73">
        <f t="shared" si="157"/>
        <v>0</v>
      </c>
      <c r="AA349" s="73">
        <f t="shared" si="157"/>
        <v>0</v>
      </c>
      <c r="AB349" s="73">
        <f t="shared" si="157"/>
        <v>679</v>
      </c>
      <c r="AC349" s="73"/>
    </row>
    <row r="350" spans="1:29" ht="63">
      <c r="A350" s="71" t="s">
        <v>365</v>
      </c>
      <c r="B350" s="77" t="s">
        <v>179</v>
      </c>
      <c r="C350" s="77" t="s">
        <v>150</v>
      </c>
      <c r="D350" s="78" t="s">
        <v>366</v>
      </c>
      <c r="E350" s="77"/>
      <c r="F350" s="73">
        <f t="shared" si="156"/>
        <v>905</v>
      </c>
      <c r="G350" s="73">
        <f t="shared" si="156"/>
        <v>-226</v>
      </c>
      <c r="H350" s="73">
        <f t="shared" si="156"/>
        <v>679</v>
      </c>
      <c r="I350" s="73">
        <f t="shared" si="156"/>
        <v>0</v>
      </c>
      <c r="J350" s="73">
        <f t="shared" si="156"/>
        <v>0</v>
      </c>
      <c r="K350" s="73">
        <f t="shared" si="156"/>
        <v>0</v>
      </c>
      <c r="L350" s="73">
        <f t="shared" si="156"/>
        <v>0</v>
      </c>
      <c r="M350" s="73">
        <f t="shared" si="156"/>
        <v>679</v>
      </c>
      <c r="N350" s="73">
        <f t="shared" si="156"/>
        <v>0</v>
      </c>
      <c r="O350" s="73">
        <f t="shared" si="156"/>
        <v>0</v>
      </c>
      <c r="P350" s="73"/>
      <c r="Q350" s="73">
        <f t="shared" si="156"/>
        <v>0</v>
      </c>
      <c r="R350" s="73">
        <f t="shared" si="156"/>
        <v>0</v>
      </c>
      <c r="S350" s="73">
        <f t="shared" si="156"/>
        <v>679</v>
      </c>
      <c r="T350" s="73">
        <f t="shared" si="157"/>
        <v>0</v>
      </c>
      <c r="U350" s="73">
        <f t="shared" si="157"/>
        <v>0</v>
      </c>
      <c r="V350" s="73">
        <f t="shared" si="157"/>
        <v>0</v>
      </c>
      <c r="W350" s="73">
        <f t="shared" si="157"/>
        <v>0</v>
      </c>
      <c r="X350" s="73">
        <f t="shared" si="157"/>
        <v>0</v>
      </c>
      <c r="Y350" s="73">
        <f t="shared" si="157"/>
        <v>0</v>
      </c>
      <c r="Z350" s="73">
        <f t="shared" si="157"/>
        <v>0</v>
      </c>
      <c r="AA350" s="73">
        <f t="shared" si="157"/>
        <v>0</v>
      </c>
      <c r="AB350" s="73">
        <f t="shared" si="157"/>
        <v>679</v>
      </c>
      <c r="AC350" s="73"/>
    </row>
    <row r="351" spans="1:29" ht="78.75">
      <c r="A351" s="71" t="s">
        <v>378</v>
      </c>
      <c r="B351" s="77" t="s">
        <v>179</v>
      </c>
      <c r="C351" s="77" t="s">
        <v>150</v>
      </c>
      <c r="D351" s="78" t="s">
        <v>366</v>
      </c>
      <c r="E351" s="77" t="s">
        <v>164</v>
      </c>
      <c r="F351" s="73">
        <v>905</v>
      </c>
      <c r="G351" s="73">
        <f>H351-F351</f>
        <v>-226</v>
      </c>
      <c r="H351" s="73">
        <f>894-215</f>
        <v>679</v>
      </c>
      <c r="I351" s="84"/>
      <c r="J351" s="84"/>
      <c r="K351" s="84"/>
      <c r="L351" s="84"/>
      <c r="M351" s="73">
        <f>H351+J351+K351+L351</f>
        <v>679</v>
      </c>
      <c r="N351" s="74">
        <f>I351+L351</f>
        <v>0</v>
      </c>
      <c r="O351" s="84"/>
      <c r="P351" s="84"/>
      <c r="Q351" s="82"/>
      <c r="R351" s="82"/>
      <c r="S351" s="73">
        <f>M351+O351+P351+Q351+R351</f>
        <v>679</v>
      </c>
      <c r="T351" s="73">
        <f>N351+R351</f>
        <v>0</v>
      </c>
      <c r="U351" s="82"/>
      <c r="V351" s="82"/>
      <c r="W351" s="82"/>
      <c r="X351" s="82"/>
      <c r="Y351" s="82"/>
      <c r="Z351" s="82"/>
      <c r="AA351" s="82"/>
      <c r="AB351" s="73">
        <f>S351+U351+V351+W351+X351+Y351+Z351+AA351</f>
        <v>679</v>
      </c>
      <c r="AC351" s="73"/>
    </row>
    <row r="352" spans="1:29" ht="31.5">
      <c r="A352" s="71" t="s">
        <v>136</v>
      </c>
      <c r="B352" s="77" t="s">
        <v>179</v>
      </c>
      <c r="C352" s="77" t="s">
        <v>150</v>
      </c>
      <c r="D352" s="78" t="s">
        <v>137</v>
      </c>
      <c r="E352" s="77"/>
      <c r="F352" s="79">
        <f>F353+F354+F355+F357</f>
        <v>53779</v>
      </c>
      <c r="G352" s="79">
        <f>G353+G354+G355+G357</f>
        <v>-10840</v>
      </c>
      <c r="H352" s="79">
        <f>H353+H354+H355+H357</f>
        <v>42939</v>
      </c>
      <c r="I352" s="79">
        <f aca="true" t="shared" si="158" ref="I352:AB352">I353+I354+I355+I357</f>
        <v>0</v>
      </c>
      <c r="J352" s="79">
        <f t="shared" si="158"/>
        <v>0</v>
      </c>
      <c r="K352" s="79">
        <f t="shared" si="158"/>
        <v>0</v>
      </c>
      <c r="L352" s="79">
        <f t="shared" si="158"/>
        <v>0</v>
      </c>
      <c r="M352" s="79">
        <f t="shared" si="158"/>
        <v>42939</v>
      </c>
      <c r="N352" s="79">
        <f t="shared" si="158"/>
        <v>0</v>
      </c>
      <c r="O352" s="79">
        <f t="shared" si="158"/>
        <v>0</v>
      </c>
      <c r="P352" s="79"/>
      <c r="Q352" s="79">
        <f t="shared" si="158"/>
        <v>0</v>
      </c>
      <c r="R352" s="79">
        <f t="shared" si="158"/>
        <v>0</v>
      </c>
      <c r="S352" s="79">
        <f t="shared" si="158"/>
        <v>42939</v>
      </c>
      <c r="T352" s="79">
        <f t="shared" si="158"/>
        <v>0</v>
      </c>
      <c r="U352" s="79">
        <f t="shared" si="158"/>
        <v>0</v>
      </c>
      <c r="V352" s="79">
        <f t="shared" si="158"/>
        <v>0</v>
      </c>
      <c r="W352" s="79">
        <f t="shared" si="158"/>
        <v>0</v>
      </c>
      <c r="X352" s="79">
        <f t="shared" si="158"/>
        <v>0</v>
      </c>
      <c r="Y352" s="79">
        <f t="shared" si="158"/>
        <v>0</v>
      </c>
      <c r="Z352" s="79">
        <f t="shared" si="158"/>
        <v>0</v>
      </c>
      <c r="AA352" s="79">
        <f t="shared" si="158"/>
        <v>0</v>
      </c>
      <c r="AB352" s="79">
        <f t="shared" si="158"/>
        <v>42939</v>
      </c>
      <c r="AC352" s="79"/>
    </row>
    <row r="353" spans="1:29" ht="63">
      <c r="A353" s="71" t="s">
        <v>115</v>
      </c>
      <c r="B353" s="77" t="s">
        <v>179</v>
      </c>
      <c r="C353" s="77" t="s">
        <v>150</v>
      </c>
      <c r="D353" s="78" t="s">
        <v>137</v>
      </c>
      <c r="E353" s="77" t="s">
        <v>116</v>
      </c>
      <c r="F353" s="73">
        <v>50471</v>
      </c>
      <c r="G353" s="73">
        <f>H353-F353</f>
        <v>-10622</v>
      </c>
      <c r="H353" s="73">
        <f>1363+287+209+39729+673+363-783+284+44+180-2500</f>
        <v>39849</v>
      </c>
      <c r="I353" s="84"/>
      <c r="J353" s="84"/>
      <c r="K353" s="84"/>
      <c r="L353" s="84"/>
      <c r="M353" s="73">
        <f>H353+J353+K353+L353</f>
        <v>39849</v>
      </c>
      <c r="N353" s="74">
        <f>I353+L353</f>
        <v>0</v>
      </c>
      <c r="O353" s="84"/>
      <c r="P353" s="84"/>
      <c r="Q353" s="82"/>
      <c r="R353" s="82"/>
      <c r="S353" s="73">
        <f>M353+O353+P353+Q353+R353</f>
        <v>39849</v>
      </c>
      <c r="T353" s="73">
        <f>N353+R353</f>
        <v>0</v>
      </c>
      <c r="U353" s="82"/>
      <c r="V353" s="82"/>
      <c r="W353" s="82"/>
      <c r="X353" s="73"/>
      <c r="Y353" s="82"/>
      <c r="Z353" s="82"/>
      <c r="AA353" s="82"/>
      <c r="AB353" s="73">
        <f>S353+U353+V353+W353+X353+Y353+Z353+AA353</f>
        <v>39849</v>
      </c>
      <c r="AC353" s="73"/>
    </row>
    <row r="354" spans="1:29" ht="15.75">
      <c r="A354" s="71" t="s">
        <v>335</v>
      </c>
      <c r="B354" s="77" t="s">
        <v>179</v>
      </c>
      <c r="C354" s="77" t="s">
        <v>150</v>
      </c>
      <c r="D354" s="78" t="s">
        <v>137</v>
      </c>
      <c r="E354" s="77" t="s">
        <v>325</v>
      </c>
      <c r="F354" s="73"/>
      <c r="G354" s="73">
        <f>H354-F354</f>
        <v>90</v>
      </c>
      <c r="H354" s="73">
        <v>90</v>
      </c>
      <c r="I354" s="84"/>
      <c r="J354" s="84"/>
      <c r="K354" s="84"/>
      <c r="L354" s="84"/>
      <c r="M354" s="73">
        <f>H354+J354+K354+L354</f>
        <v>90</v>
      </c>
      <c r="N354" s="74">
        <f>I354+L354</f>
        <v>0</v>
      </c>
      <c r="O354" s="84"/>
      <c r="P354" s="84"/>
      <c r="Q354" s="82"/>
      <c r="R354" s="82"/>
      <c r="S354" s="73">
        <f>M354+O354+P354+Q354+R354</f>
        <v>90</v>
      </c>
      <c r="T354" s="73">
        <f>N354+R354</f>
        <v>0</v>
      </c>
      <c r="U354" s="82"/>
      <c r="V354" s="82"/>
      <c r="W354" s="82"/>
      <c r="X354" s="82"/>
      <c r="Y354" s="82"/>
      <c r="Z354" s="82"/>
      <c r="AA354" s="82"/>
      <c r="AB354" s="73">
        <f>S354+U354+V354+W354+X354+Y354+Z354+AA354</f>
        <v>90</v>
      </c>
      <c r="AC354" s="73"/>
    </row>
    <row r="355" spans="1:29" ht="47.25">
      <c r="A355" s="71" t="s">
        <v>380</v>
      </c>
      <c r="B355" s="77" t="s">
        <v>179</v>
      </c>
      <c r="C355" s="77" t="s">
        <v>150</v>
      </c>
      <c r="D355" s="78" t="s">
        <v>367</v>
      </c>
      <c r="E355" s="77"/>
      <c r="F355" s="79">
        <f>F356</f>
        <v>1500</v>
      </c>
      <c r="G355" s="79">
        <f>G356</f>
        <v>0</v>
      </c>
      <c r="H355" s="79">
        <f>H356</f>
        <v>1500</v>
      </c>
      <c r="I355" s="79">
        <f aca="true" t="shared" si="159" ref="I355:AB355">I356</f>
        <v>0</v>
      </c>
      <c r="J355" s="79">
        <f t="shared" si="159"/>
        <v>0</v>
      </c>
      <c r="K355" s="79">
        <f t="shared" si="159"/>
        <v>0</v>
      </c>
      <c r="L355" s="79">
        <f t="shared" si="159"/>
        <v>0</v>
      </c>
      <c r="M355" s="79">
        <f t="shared" si="159"/>
        <v>1500</v>
      </c>
      <c r="N355" s="79">
        <f t="shared" si="159"/>
        <v>0</v>
      </c>
      <c r="O355" s="79">
        <f t="shared" si="159"/>
        <v>0</v>
      </c>
      <c r="P355" s="79"/>
      <c r="Q355" s="79">
        <f t="shared" si="159"/>
        <v>0</v>
      </c>
      <c r="R355" s="79">
        <f t="shared" si="159"/>
        <v>0</v>
      </c>
      <c r="S355" s="79">
        <f t="shared" si="159"/>
        <v>1500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79">
        <f t="shared" si="159"/>
        <v>0</v>
      </c>
      <c r="Y355" s="79">
        <f t="shared" si="159"/>
        <v>0</v>
      </c>
      <c r="Z355" s="79">
        <f t="shared" si="159"/>
        <v>0</v>
      </c>
      <c r="AA355" s="79">
        <f t="shared" si="159"/>
        <v>0</v>
      </c>
      <c r="AB355" s="79">
        <f t="shared" si="159"/>
        <v>1500</v>
      </c>
      <c r="AC355" s="79"/>
    </row>
    <row r="356" spans="1:29" ht="78.75">
      <c r="A356" s="71" t="s">
        <v>378</v>
      </c>
      <c r="B356" s="77" t="s">
        <v>179</v>
      </c>
      <c r="C356" s="77" t="s">
        <v>150</v>
      </c>
      <c r="D356" s="78" t="s">
        <v>367</v>
      </c>
      <c r="E356" s="77" t="s">
        <v>164</v>
      </c>
      <c r="F356" s="73">
        <v>1500</v>
      </c>
      <c r="G356" s="73">
        <f>H356-F356</f>
        <v>0</v>
      </c>
      <c r="H356" s="73">
        <v>1500</v>
      </c>
      <c r="I356" s="84"/>
      <c r="J356" s="84"/>
      <c r="K356" s="84"/>
      <c r="L356" s="84"/>
      <c r="M356" s="73">
        <f>H356+J356+K356+L356</f>
        <v>1500</v>
      </c>
      <c r="N356" s="74">
        <f>I356+L356</f>
        <v>0</v>
      </c>
      <c r="O356" s="84"/>
      <c r="P356" s="84"/>
      <c r="Q356" s="82"/>
      <c r="R356" s="82"/>
      <c r="S356" s="73">
        <f>M356+O356+P356+Q356+R356</f>
        <v>1500</v>
      </c>
      <c r="T356" s="73">
        <f>N356+R356</f>
        <v>0</v>
      </c>
      <c r="U356" s="82"/>
      <c r="V356" s="82"/>
      <c r="W356" s="82"/>
      <c r="X356" s="82"/>
      <c r="Y356" s="82"/>
      <c r="Z356" s="82"/>
      <c r="AA356" s="82"/>
      <c r="AB356" s="73">
        <f>S356+U356+V356+W356+X356+Y356+Z356+AA356</f>
        <v>1500</v>
      </c>
      <c r="AC356" s="73"/>
    </row>
    <row r="357" spans="1:29" ht="78.75">
      <c r="A357" s="71" t="s">
        <v>379</v>
      </c>
      <c r="B357" s="77" t="s">
        <v>179</v>
      </c>
      <c r="C357" s="77" t="s">
        <v>150</v>
      </c>
      <c r="D357" s="78" t="s">
        <v>368</v>
      </c>
      <c r="E357" s="77"/>
      <c r="F357" s="79">
        <f>F358</f>
        <v>1808</v>
      </c>
      <c r="G357" s="79">
        <f>G358</f>
        <v>-308</v>
      </c>
      <c r="H357" s="79">
        <f>H358</f>
        <v>1500</v>
      </c>
      <c r="I357" s="79">
        <f aca="true" t="shared" si="160" ref="I357:AB357">I358</f>
        <v>0</v>
      </c>
      <c r="J357" s="79">
        <f t="shared" si="160"/>
        <v>0</v>
      </c>
      <c r="K357" s="79">
        <f t="shared" si="160"/>
        <v>0</v>
      </c>
      <c r="L357" s="79">
        <f t="shared" si="160"/>
        <v>0</v>
      </c>
      <c r="M357" s="79">
        <f t="shared" si="160"/>
        <v>1500</v>
      </c>
      <c r="N357" s="79">
        <f t="shared" si="160"/>
        <v>0</v>
      </c>
      <c r="O357" s="79">
        <f t="shared" si="160"/>
        <v>0</v>
      </c>
      <c r="P357" s="79"/>
      <c r="Q357" s="79">
        <f t="shared" si="160"/>
        <v>0</v>
      </c>
      <c r="R357" s="79">
        <f t="shared" si="160"/>
        <v>0</v>
      </c>
      <c r="S357" s="79">
        <f t="shared" si="160"/>
        <v>1500</v>
      </c>
      <c r="T357" s="79">
        <f t="shared" si="160"/>
        <v>0</v>
      </c>
      <c r="U357" s="79">
        <f t="shared" si="160"/>
        <v>0</v>
      </c>
      <c r="V357" s="79">
        <f t="shared" si="160"/>
        <v>0</v>
      </c>
      <c r="W357" s="79">
        <f t="shared" si="160"/>
        <v>0</v>
      </c>
      <c r="X357" s="79">
        <f t="shared" si="160"/>
        <v>0</v>
      </c>
      <c r="Y357" s="79">
        <f t="shared" si="160"/>
        <v>0</v>
      </c>
      <c r="Z357" s="79">
        <f t="shared" si="160"/>
        <v>0</v>
      </c>
      <c r="AA357" s="79">
        <f t="shared" si="160"/>
        <v>0</v>
      </c>
      <c r="AB357" s="79">
        <f t="shared" si="160"/>
        <v>1500</v>
      </c>
      <c r="AC357" s="79"/>
    </row>
    <row r="358" spans="1:29" ht="78.75">
      <c r="A358" s="71" t="s">
        <v>378</v>
      </c>
      <c r="B358" s="77" t="s">
        <v>179</v>
      </c>
      <c r="C358" s="77" t="s">
        <v>150</v>
      </c>
      <c r="D358" s="78" t="s">
        <v>368</v>
      </c>
      <c r="E358" s="77" t="s">
        <v>164</v>
      </c>
      <c r="F358" s="73">
        <v>1808</v>
      </c>
      <c r="G358" s="73">
        <f>H358-F358</f>
        <v>-308</v>
      </c>
      <c r="H358" s="73">
        <v>1500</v>
      </c>
      <c r="I358" s="84"/>
      <c r="J358" s="84"/>
      <c r="K358" s="84"/>
      <c r="L358" s="84"/>
      <c r="M358" s="73">
        <f>H358+J358+K358+L358</f>
        <v>1500</v>
      </c>
      <c r="N358" s="74">
        <f>I358+L358</f>
        <v>0</v>
      </c>
      <c r="O358" s="84"/>
      <c r="P358" s="84"/>
      <c r="Q358" s="82"/>
      <c r="R358" s="82"/>
      <c r="S358" s="73">
        <f>M358+O358+P358+Q358+R358</f>
        <v>1500</v>
      </c>
      <c r="T358" s="73">
        <f>N358+R358</f>
        <v>0</v>
      </c>
      <c r="U358" s="82"/>
      <c r="V358" s="82"/>
      <c r="W358" s="82"/>
      <c r="X358" s="82"/>
      <c r="Y358" s="82"/>
      <c r="Z358" s="82"/>
      <c r="AA358" s="82"/>
      <c r="AB358" s="73">
        <f>S358+U358+V358+W358+X358+Y358+Z358+AA358</f>
        <v>1500</v>
      </c>
      <c r="AC358" s="73"/>
    </row>
    <row r="359" spans="1:29" ht="15.75">
      <c r="A359" s="93"/>
      <c r="B359" s="68"/>
      <c r="C359" s="68"/>
      <c r="D359" s="69"/>
      <c r="E359" s="68"/>
      <c r="F359" s="70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4"/>
    </row>
    <row r="360" spans="1:29" ht="15.75">
      <c r="A360" s="93" t="s">
        <v>369</v>
      </c>
      <c r="B360" s="68"/>
      <c r="C360" s="68"/>
      <c r="D360" s="69"/>
      <c r="E360" s="68"/>
      <c r="F360" s="72" t="e">
        <f aca="true" t="shared" si="161" ref="F360:AA360">F19+F61+F73+F128+F173+F182+F228+F256+F300</f>
        <v>#REF!</v>
      </c>
      <c r="G360" s="72" t="e">
        <f t="shared" si="161"/>
        <v>#REF!</v>
      </c>
      <c r="H360" s="72" t="e">
        <f t="shared" si="161"/>
        <v>#REF!</v>
      </c>
      <c r="I360" s="72" t="e">
        <f t="shared" si="161"/>
        <v>#REF!</v>
      </c>
      <c r="J360" s="72" t="e">
        <f t="shared" si="161"/>
        <v>#REF!</v>
      </c>
      <c r="K360" s="72" t="e">
        <f t="shared" si="161"/>
        <v>#REF!</v>
      </c>
      <c r="L360" s="72" t="e">
        <f t="shared" si="161"/>
        <v>#REF!</v>
      </c>
      <c r="M360" s="72" t="e">
        <f t="shared" si="161"/>
        <v>#REF!</v>
      </c>
      <c r="N360" s="72" t="e">
        <f t="shared" si="161"/>
        <v>#REF!</v>
      </c>
      <c r="O360" s="72" t="e">
        <f t="shared" si="161"/>
        <v>#REF!</v>
      </c>
      <c r="P360" s="72" t="e">
        <f t="shared" si="161"/>
        <v>#REF!</v>
      </c>
      <c r="Q360" s="72" t="e">
        <f t="shared" si="161"/>
        <v>#REF!</v>
      </c>
      <c r="R360" s="72" t="e">
        <f t="shared" si="161"/>
        <v>#REF!</v>
      </c>
      <c r="S360" s="72" t="e">
        <f t="shared" si="161"/>
        <v>#REF!</v>
      </c>
      <c r="T360" s="72" t="e">
        <f t="shared" si="161"/>
        <v>#REF!</v>
      </c>
      <c r="U360" s="72" t="e">
        <f t="shared" si="161"/>
        <v>#REF!</v>
      </c>
      <c r="V360" s="72" t="e">
        <f t="shared" si="161"/>
        <v>#REF!</v>
      </c>
      <c r="W360" s="72" t="e">
        <f t="shared" si="161"/>
        <v>#REF!</v>
      </c>
      <c r="X360" s="72" t="e">
        <f t="shared" si="161"/>
        <v>#REF!</v>
      </c>
      <c r="Y360" s="72" t="e">
        <f t="shared" si="161"/>
        <v>#REF!</v>
      </c>
      <c r="Z360" s="72" t="e">
        <f t="shared" si="161"/>
        <v>#REF!</v>
      </c>
      <c r="AA360" s="72" t="e">
        <f t="shared" si="161"/>
        <v>#REF!</v>
      </c>
      <c r="AB360" s="72">
        <v>9960161</v>
      </c>
      <c r="AC360" s="72">
        <v>2245726</v>
      </c>
    </row>
    <row r="361" spans="1:29" ht="15.75">
      <c r="A361" s="50"/>
      <c r="B361" s="106"/>
      <c r="C361" s="106"/>
      <c r="D361" s="107"/>
      <c r="E361" s="106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</row>
    <row r="362" spans="1:29" ht="15.75">
      <c r="A362" s="50"/>
      <c r="B362" s="106"/>
      <c r="C362" s="106"/>
      <c r="D362" s="107"/>
      <c r="E362" s="106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</row>
    <row r="363" spans="1:5" ht="15.75">
      <c r="A363" s="115"/>
      <c r="B363" s="99"/>
      <c r="C363" s="99"/>
      <c r="D363" s="100"/>
      <c r="E363" s="99"/>
    </row>
    <row r="364" spans="1:5" ht="15.75">
      <c r="A364" s="317"/>
      <c r="B364" s="317"/>
      <c r="C364" s="317"/>
      <c r="D364" s="50"/>
      <c r="E364" s="50"/>
    </row>
    <row r="365" spans="1:9" ht="18.75">
      <c r="A365" s="263" t="s">
        <v>67</v>
      </c>
      <c r="B365" s="101"/>
      <c r="C365" s="101"/>
      <c r="D365" s="102"/>
      <c r="E365" s="101"/>
      <c r="H365" s="67"/>
      <c r="I365" s="67"/>
    </row>
    <row r="366" spans="1:29" ht="18.75">
      <c r="A366" s="263" t="s">
        <v>66</v>
      </c>
      <c r="F366" s="318" t="s">
        <v>370</v>
      </c>
      <c r="G366" s="318"/>
      <c r="H366" s="318"/>
      <c r="I366" s="318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  <c r="AA366" s="318"/>
      <c r="AB366" s="318"/>
      <c r="AC366" s="318"/>
    </row>
    <row r="367" ht="15.75">
      <c r="A367" s="117"/>
    </row>
    <row r="369" ht="15.75">
      <c r="A369" s="116"/>
    </row>
    <row r="370" spans="2:5" ht="15.75">
      <c r="B370" s="103"/>
      <c r="C370" s="103"/>
      <c r="D370" s="104"/>
      <c r="E370" s="103"/>
    </row>
  </sheetData>
  <mergeCells count="49">
    <mergeCell ref="A364:C364"/>
    <mergeCell ref="F366:AC366"/>
    <mergeCell ref="AB14:AB17"/>
    <mergeCell ref="AC14:AC17"/>
    <mergeCell ref="J15:J17"/>
    <mergeCell ref="K15:K17"/>
    <mergeCell ref="O15:O17"/>
    <mergeCell ref="P15:P17"/>
    <mergeCell ref="V15:V17"/>
    <mergeCell ref="W15:W17"/>
    <mergeCell ref="Z14:AA14"/>
    <mergeCell ref="X15:X17"/>
    <mergeCell ref="Y15:Y17"/>
    <mergeCell ref="Z15:Z17"/>
    <mergeCell ref="AA15:AA17"/>
    <mergeCell ref="S13:T13"/>
    <mergeCell ref="S14:S17"/>
    <mergeCell ref="U15:U17"/>
    <mergeCell ref="U14:Y14"/>
    <mergeCell ref="T14:T17"/>
    <mergeCell ref="G13:I13"/>
    <mergeCell ref="U13:AA13"/>
    <mergeCell ref="AB13:AC13"/>
    <mergeCell ref="G14:G17"/>
    <mergeCell ref="H14:H17"/>
    <mergeCell ref="I14:I17"/>
    <mergeCell ref="J14:K14"/>
    <mergeCell ref="L14:L17"/>
    <mergeCell ref="M14:M17"/>
    <mergeCell ref="N14:N17"/>
    <mergeCell ref="J13:L13"/>
    <mergeCell ref="M13:N13"/>
    <mergeCell ref="O13:R13"/>
    <mergeCell ref="Q15:Q17"/>
    <mergeCell ref="R14:R17"/>
    <mergeCell ref="A1:AC1"/>
    <mergeCell ref="A2:AC2"/>
    <mergeCell ref="A3:AC3"/>
    <mergeCell ref="A5:AC5"/>
    <mergeCell ref="A6:AC6"/>
    <mergeCell ref="A7:AC7"/>
    <mergeCell ref="A9:AC11"/>
    <mergeCell ref="A13:A17"/>
    <mergeCell ref="B13:B17"/>
    <mergeCell ref="C13:C17"/>
    <mergeCell ref="D13:D17"/>
    <mergeCell ref="E13:E17"/>
    <mergeCell ref="F13:F17"/>
    <mergeCell ref="O14:Q14"/>
  </mergeCells>
  <printOptions/>
  <pageMargins left="0.75" right="0.4" top="0.66" bottom="0.37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5"/>
  <sheetViews>
    <sheetView tabSelected="1" view="pageBreakPreview" zoomScale="75" zoomScaleNormal="75" zoomScaleSheetLayoutView="75" workbookViewId="0" topLeftCell="A419">
      <selection activeCell="B420" sqref="B420"/>
    </sheetView>
  </sheetViews>
  <sheetFormatPr defaultColWidth="9.00390625" defaultRowHeight="12.75"/>
  <cols>
    <col min="1" max="1" width="9.625" style="194" customWidth="1"/>
    <col min="2" max="2" width="57.625" style="140" customWidth="1"/>
    <col min="3" max="3" width="9.125" style="140" customWidth="1"/>
    <col min="4" max="4" width="9.00390625" style="140" customWidth="1"/>
    <col min="5" max="5" width="14.375" style="145" customWidth="1"/>
    <col min="6" max="6" width="9.875" style="140" customWidth="1"/>
    <col min="7" max="7" width="8.375" style="140" hidden="1" customWidth="1"/>
    <col min="8" max="8" width="12.75390625" style="141" hidden="1" customWidth="1"/>
    <col min="9" max="9" width="13.125" style="142" hidden="1" customWidth="1"/>
    <col min="10" max="10" width="20.00390625" style="127" hidden="1" customWidth="1"/>
    <col min="11" max="11" width="19.625" style="128" hidden="1" customWidth="1"/>
    <col min="12" max="12" width="24.00390625" style="66" hidden="1" customWidth="1"/>
    <col min="13" max="13" width="16.125" style="118" hidden="1" customWidth="1"/>
    <col min="14" max="14" width="9.125" style="118" hidden="1" customWidth="1"/>
    <col min="15" max="15" width="11.875" style="126" hidden="1" customWidth="1"/>
    <col min="16" max="16" width="11.625" style="126" hidden="1" customWidth="1"/>
    <col min="17" max="17" width="12.75390625" style="126" hidden="1" customWidth="1"/>
    <col min="18" max="18" width="15.125" style="66" hidden="1" customWidth="1"/>
    <col min="19" max="19" width="12.625" style="66" hidden="1" customWidth="1"/>
    <col min="20" max="20" width="8.75390625" style="66" hidden="1" customWidth="1"/>
    <col min="21" max="21" width="9.00390625" style="62" hidden="1" customWidth="1"/>
    <col min="22" max="22" width="9.125" style="66" hidden="1" customWidth="1"/>
    <col min="23" max="23" width="9.00390625" style="62" hidden="1" customWidth="1"/>
    <col min="24" max="24" width="12.125" style="66" hidden="1" customWidth="1"/>
    <col min="25" max="25" width="8.125" style="66" hidden="1" customWidth="1"/>
    <col min="26" max="26" width="9.25390625" style="118" hidden="1" customWidth="1"/>
    <col min="27" max="27" width="10.875" style="118" hidden="1" customWidth="1"/>
    <col min="28" max="28" width="10.375" style="118" hidden="1" customWidth="1"/>
    <col min="29" max="32" width="8.75390625" style="118" hidden="1" customWidth="1"/>
    <col min="33" max="33" width="14.75390625" style="66" customWidth="1"/>
    <col min="34" max="34" width="16.00390625" style="66" customWidth="1"/>
  </cols>
  <sheetData>
    <row r="1" spans="1:34" ht="15.75">
      <c r="A1" s="56"/>
      <c r="B1" s="55"/>
      <c r="C1" s="55"/>
      <c r="D1" s="55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  <c r="X1" s="384" t="s">
        <v>72</v>
      </c>
      <c r="Y1" s="384"/>
      <c r="Z1" s="122"/>
      <c r="AA1" s="122"/>
      <c r="AB1" s="55"/>
      <c r="AC1" s="55"/>
      <c r="AD1" s="55"/>
      <c r="AE1" s="55"/>
      <c r="AF1" s="55"/>
      <c r="AG1" s="385" t="s">
        <v>72</v>
      </c>
      <c r="AH1" s="385"/>
    </row>
    <row r="2" spans="1:34" ht="15.75">
      <c r="A2" s="56"/>
      <c r="B2" s="55"/>
      <c r="C2" s="55"/>
      <c r="D2" s="55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3"/>
      <c r="V2" s="123"/>
      <c r="W2" s="123"/>
      <c r="X2" s="384" t="s">
        <v>381</v>
      </c>
      <c r="Y2" s="384"/>
      <c r="Z2" s="122"/>
      <c r="AA2" s="122"/>
      <c r="AB2" s="55"/>
      <c r="AC2" s="55"/>
      <c r="AD2" s="55"/>
      <c r="AE2" s="55"/>
      <c r="AF2" s="55"/>
      <c r="AG2" s="385" t="s">
        <v>381</v>
      </c>
      <c r="AH2" s="385"/>
    </row>
    <row r="3" spans="1:34" ht="15.75">
      <c r="A3" s="56"/>
      <c r="B3" s="55"/>
      <c r="C3" s="55"/>
      <c r="D3" s="55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124"/>
      <c r="AA3" s="124"/>
      <c r="AB3" s="124"/>
      <c r="AC3" s="124"/>
      <c r="AD3" s="124"/>
      <c r="AE3" s="124"/>
      <c r="AF3" s="124"/>
      <c r="AG3" s="385" t="s">
        <v>450</v>
      </c>
      <c r="AH3" s="385"/>
    </row>
    <row r="4" spans="1:34" ht="15.75">
      <c r="A4" s="56"/>
      <c r="B4" s="55"/>
      <c r="C4" s="55"/>
      <c r="D4" s="55"/>
      <c r="E4" s="125"/>
      <c r="F4" s="121"/>
      <c r="G4" s="121"/>
      <c r="H4" s="121"/>
      <c r="I4" s="121"/>
      <c r="J4" s="56"/>
      <c r="K4" s="195"/>
      <c r="L4" s="56"/>
      <c r="M4" s="55"/>
      <c r="N4" s="55"/>
      <c r="O4" s="125"/>
      <c r="P4" s="121"/>
      <c r="Q4" s="121"/>
      <c r="R4" s="121"/>
      <c r="S4" s="121"/>
      <c r="T4" s="121"/>
      <c r="U4" s="196"/>
      <c r="V4" s="197"/>
      <c r="W4" s="196"/>
      <c r="X4" s="137"/>
      <c r="Y4" s="56"/>
      <c r="Z4" s="64"/>
      <c r="AA4" s="64"/>
      <c r="AB4" s="55"/>
      <c r="AC4" s="55"/>
      <c r="AD4" s="55"/>
      <c r="AE4" s="55"/>
      <c r="AF4" s="55"/>
      <c r="AG4" s="198"/>
      <c r="AH4" s="198"/>
    </row>
    <row r="5" spans="1:34" ht="15.75">
      <c r="A5" s="56"/>
      <c r="B5" s="55"/>
      <c r="C5" s="55"/>
      <c r="D5" s="55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121" t="s">
        <v>382</v>
      </c>
      <c r="P5" s="121"/>
      <c r="Q5" s="121"/>
      <c r="R5" s="384" t="s">
        <v>382</v>
      </c>
      <c r="S5" s="384"/>
      <c r="T5" s="121"/>
      <c r="U5" s="120"/>
      <c r="V5" s="129"/>
      <c r="W5" s="120"/>
      <c r="X5" s="384" t="s">
        <v>382</v>
      </c>
      <c r="Y5" s="384"/>
      <c r="Z5" s="130"/>
      <c r="AA5" s="130"/>
      <c r="AB5" s="130"/>
      <c r="AC5" s="130"/>
      <c r="AD5" s="130"/>
      <c r="AE5" s="55"/>
      <c r="AF5" s="55"/>
      <c r="AG5" s="385" t="s">
        <v>382</v>
      </c>
      <c r="AH5" s="385"/>
    </row>
    <row r="6" spans="1:34" ht="15.75">
      <c r="A6" s="56"/>
      <c r="B6" s="55"/>
      <c r="C6" s="55"/>
      <c r="D6" s="55"/>
      <c r="E6" s="121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121"/>
      <c r="U6" s="120"/>
      <c r="V6" s="129"/>
      <c r="W6" s="120"/>
      <c r="X6" s="384" t="s">
        <v>381</v>
      </c>
      <c r="Y6" s="384"/>
      <c r="Z6" s="130"/>
      <c r="AA6" s="130"/>
      <c r="AB6" s="130"/>
      <c r="AC6" s="130"/>
      <c r="AD6" s="130"/>
      <c r="AE6" s="55"/>
      <c r="AF6" s="55"/>
      <c r="AG6" s="385" t="s">
        <v>381</v>
      </c>
      <c r="AH6" s="385"/>
    </row>
    <row r="7" spans="1:34" ht="15.75">
      <c r="A7" s="56"/>
      <c r="B7" s="55"/>
      <c r="C7" s="55"/>
      <c r="D7" s="55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124"/>
      <c r="AA7" s="124"/>
      <c r="AB7" s="124"/>
      <c r="AC7" s="124"/>
      <c r="AD7" s="124"/>
      <c r="AE7" s="124"/>
      <c r="AF7" s="124"/>
      <c r="AG7" s="385" t="s">
        <v>59</v>
      </c>
      <c r="AH7" s="385"/>
    </row>
    <row r="8" spans="1:34" ht="12.75">
      <c r="A8" s="360" t="s">
        <v>458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</row>
    <row r="9" spans="1:34" ht="56.25" customHeight="1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</row>
    <row r="10" spans="1:34" ht="15.75">
      <c r="A10" s="107"/>
      <c r="B10" s="107"/>
      <c r="C10" s="107"/>
      <c r="D10" s="107"/>
      <c r="E10" s="131"/>
      <c r="F10" s="107"/>
      <c r="G10" s="107"/>
      <c r="H10" s="107"/>
      <c r="I10" s="107"/>
      <c r="J10" s="56"/>
      <c r="K10" s="195"/>
      <c r="L10" s="56"/>
      <c r="M10" s="55"/>
      <c r="N10" s="55"/>
      <c r="O10" s="361" t="s">
        <v>433</v>
      </c>
      <c r="P10" s="361"/>
      <c r="Q10" s="361"/>
      <c r="R10" s="56"/>
      <c r="S10" s="56"/>
      <c r="T10" s="56"/>
      <c r="U10" s="64"/>
      <c r="V10" s="56"/>
      <c r="W10" s="64"/>
      <c r="X10" s="56"/>
      <c r="Y10" s="56"/>
      <c r="Z10" s="55"/>
      <c r="AA10" s="55"/>
      <c r="AB10" s="55"/>
      <c r="AC10" s="55"/>
      <c r="AD10" s="55"/>
      <c r="AE10" s="55"/>
      <c r="AF10" s="55"/>
      <c r="AG10" s="56"/>
      <c r="AH10" s="56"/>
    </row>
    <row r="11" spans="1:34" s="193" customFormat="1" ht="13.5" thickBot="1">
      <c r="A11" s="362" t="s">
        <v>383</v>
      </c>
      <c r="B11" s="365" t="s">
        <v>452</v>
      </c>
      <c r="C11" s="368" t="s">
        <v>384</v>
      </c>
      <c r="D11" s="368" t="s">
        <v>385</v>
      </c>
      <c r="E11" s="369" t="s">
        <v>78</v>
      </c>
      <c r="F11" s="372" t="s">
        <v>79</v>
      </c>
      <c r="G11" s="375" t="s">
        <v>434</v>
      </c>
      <c r="H11" s="376"/>
      <c r="I11" s="377"/>
      <c r="J11" s="347" t="s">
        <v>386</v>
      </c>
      <c r="K11" s="353"/>
      <c r="L11" s="348"/>
      <c r="M11" s="353"/>
      <c r="N11" s="348"/>
      <c r="O11" s="354" t="s">
        <v>435</v>
      </c>
      <c r="P11" s="355"/>
      <c r="Q11" s="356"/>
      <c r="R11" s="347" t="s">
        <v>386</v>
      </c>
      <c r="S11" s="348"/>
      <c r="T11" s="264"/>
      <c r="U11" s="357" t="s">
        <v>436</v>
      </c>
      <c r="V11" s="358"/>
      <c r="W11" s="359"/>
      <c r="X11" s="347" t="s">
        <v>386</v>
      </c>
      <c r="Y11" s="348"/>
      <c r="Z11" s="349" t="s">
        <v>435</v>
      </c>
      <c r="AA11" s="350"/>
      <c r="AB11" s="350"/>
      <c r="AC11" s="350"/>
      <c r="AD11" s="350"/>
      <c r="AE11" s="350"/>
      <c r="AF11" s="351"/>
      <c r="AG11" s="347" t="s">
        <v>453</v>
      </c>
      <c r="AH11" s="352"/>
    </row>
    <row r="12" spans="1:34" s="193" customFormat="1" ht="13.5" thickBot="1">
      <c r="A12" s="363"/>
      <c r="B12" s="366"/>
      <c r="C12" s="301"/>
      <c r="D12" s="301"/>
      <c r="E12" s="370"/>
      <c r="F12" s="373"/>
      <c r="G12" s="378"/>
      <c r="H12" s="379"/>
      <c r="I12" s="380"/>
      <c r="J12" s="302" t="s">
        <v>436</v>
      </c>
      <c r="K12" s="341" t="s">
        <v>387</v>
      </c>
      <c r="L12" s="302" t="s">
        <v>388</v>
      </c>
      <c r="M12" s="302" t="s">
        <v>437</v>
      </c>
      <c r="N12" s="302" t="s">
        <v>438</v>
      </c>
      <c r="O12" s="302" t="s">
        <v>439</v>
      </c>
      <c r="P12" s="302"/>
      <c r="Q12" s="302" t="s">
        <v>440</v>
      </c>
      <c r="R12" s="341" t="s">
        <v>387</v>
      </c>
      <c r="S12" s="302" t="s">
        <v>388</v>
      </c>
      <c r="T12" s="302" t="s">
        <v>439</v>
      </c>
      <c r="U12" s="293" t="s">
        <v>441</v>
      </c>
      <c r="V12" s="300" t="s">
        <v>442</v>
      </c>
      <c r="W12" s="344" t="s">
        <v>440</v>
      </c>
      <c r="X12" s="341" t="s">
        <v>387</v>
      </c>
      <c r="Y12" s="302" t="s">
        <v>388</v>
      </c>
      <c r="Z12" s="336" t="s">
        <v>443</v>
      </c>
      <c r="AA12" s="337"/>
      <c r="AB12" s="337"/>
      <c r="AC12" s="337"/>
      <c r="AD12" s="338"/>
      <c r="AE12" s="339" t="s">
        <v>444</v>
      </c>
      <c r="AF12" s="340"/>
      <c r="AG12" s="341" t="s">
        <v>387</v>
      </c>
      <c r="AH12" s="328" t="s">
        <v>388</v>
      </c>
    </row>
    <row r="13" spans="1:34" s="193" customFormat="1" ht="12.75">
      <c r="A13" s="363"/>
      <c r="B13" s="366"/>
      <c r="C13" s="301"/>
      <c r="D13" s="301"/>
      <c r="E13" s="370"/>
      <c r="F13" s="373"/>
      <c r="G13" s="378"/>
      <c r="H13" s="379"/>
      <c r="I13" s="380"/>
      <c r="J13" s="303"/>
      <c r="K13" s="342"/>
      <c r="L13" s="303"/>
      <c r="M13" s="303"/>
      <c r="N13" s="303"/>
      <c r="O13" s="303"/>
      <c r="P13" s="303"/>
      <c r="Q13" s="303"/>
      <c r="R13" s="342"/>
      <c r="S13" s="303"/>
      <c r="T13" s="303"/>
      <c r="U13" s="294"/>
      <c r="V13" s="301"/>
      <c r="W13" s="345"/>
      <c r="X13" s="342"/>
      <c r="Y13" s="303"/>
      <c r="Z13" s="331" t="s">
        <v>445</v>
      </c>
      <c r="AA13" s="300" t="s">
        <v>446</v>
      </c>
      <c r="AB13" s="300" t="s">
        <v>457</v>
      </c>
      <c r="AC13" s="300" t="s">
        <v>447</v>
      </c>
      <c r="AD13" s="300" t="s">
        <v>448</v>
      </c>
      <c r="AE13" s="331" t="s">
        <v>440</v>
      </c>
      <c r="AF13" s="331" t="s">
        <v>449</v>
      </c>
      <c r="AG13" s="342"/>
      <c r="AH13" s="329"/>
    </row>
    <row r="14" spans="1:34" s="193" customFormat="1" ht="12.75">
      <c r="A14" s="363"/>
      <c r="B14" s="366"/>
      <c r="C14" s="301"/>
      <c r="D14" s="301"/>
      <c r="E14" s="370"/>
      <c r="F14" s="373"/>
      <c r="G14" s="378"/>
      <c r="H14" s="379"/>
      <c r="I14" s="380"/>
      <c r="J14" s="303"/>
      <c r="K14" s="342"/>
      <c r="L14" s="303"/>
      <c r="M14" s="303"/>
      <c r="N14" s="303"/>
      <c r="O14" s="303"/>
      <c r="P14" s="303"/>
      <c r="Q14" s="303"/>
      <c r="R14" s="342"/>
      <c r="S14" s="303"/>
      <c r="T14" s="303"/>
      <c r="U14" s="294"/>
      <c r="V14" s="301"/>
      <c r="W14" s="345"/>
      <c r="X14" s="342"/>
      <c r="Y14" s="303"/>
      <c r="Z14" s="332"/>
      <c r="AA14" s="301"/>
      <c r="AB14" s="301"/>
      <c r="AC14" s="301"/>
      <c r="AD14" s="301"/>
      <c r="AE14" s="332"/>
      <c r="AF14" s="332"/>
      <c r="AG14" s="342"/>
      <c r="AH14" s="329"/>
    </row>
    <row r="15" spans="1:34" s="193" customFormat="1" ht="12.75">
      <c r="A15" s="364"/>
      <c r="B15" s="367"/>
      <c r="C15" s="334"/>
      <c r="D15" s="334"/>
      <c r="E15" s="371"/>
      <c r="F15" s="374"/>
      <c r="G15" s="381"/>
      <c r="H15" s="382"/>
      <c r="I15" s="383"/>
      <c r="J15" s="335"/>
      <c r="K15" s="343"/>
      <c r="L15" s="335"/>
      <c r="M15" s="335"/>
      <c r="N15" s="335"/>
      <c r="O15" s="335"/>
      <c r="P15" s="335"/>
      <c r="Q15" s="335"/>
      <c r="R15" s="343"/>
      <c r="S15" s="335"/>
      <c r="T15" s="335"/>
      <c r="U15" s="295"/>
      <c r="V15" s="334"/>
      <c r="W15" s="346"/>
      <c r="X15" s="343"/>
      <c r="Y15" s="335"/>
      <c r="Z15" s="333"/>
      <c r="AA15" s="334"/>
      <c r="AB15" s="334"/>
      <c r="AC15" s="334"/>
      <c r="AD15" s="334"/>
      <c r="AE15" s="333"/>
      <c r="AF15" s="333"/>
      <c r="AG15" s="343"/>
      <c r="AH15" s="330"/>
    </row>
    <row r="16" spans="1:34" ht="28.5" customHeight="1">
      <c r="A16" s="161">
        <v>900</v>
      </c>
      <c r="B16" s="162" t="s">
        <v>389</v>
      </c>
      <c r="C16" s="69"/>
      <c r="D16" s="69"/>
      <c r="E16" s="92"/>
      <c r="F16" s="68"/>
      <c r="G16" s="163">
        <f aca="true" t="shared" si="0" ref="G16:AG16">G17+G24</f>
        <v>85269</v>
      </c>
      <c r="H16" s="163">
        <f t="shared" si="0"/>
        <v>85269</v>
      </c>
      <c r="I16" s="163">
        <f t="shared" si="0"/>
        <v>0</v>
      </c>
      <c r="J16" s="163">
        <f t="shared" si="0"/>
        <v>10860</v>
      </c>
      <c r="K16" s="163">
        <f t="shared" si="0"/>
        <v>96129</v>
      </c>
      <c r="L16" s="163">
        <f t="shared" si="0"/>
        <v>0</v>
      </c>
      <c r="M16" s="163" t="e">
        <f t="shared" si="0"/>
        <v>#REF!</v>
      </c>
      <c r="N16" s="163" t="e">
        <f t="shared" si="0"/>
        <v>#REF!</v>
      </c>
      <c r="O16" s="163">
        <f t="shared" si="0"/>
        <v>0</v>
      </c>
      <c r="P16" s="163">
        <f t="shared" si="0"/>
        <v>0</v>
      </c>
      <c r="Q16" s="163">
        <f t="shared" si="0"/>
        <v>0</v>
      </c>
      <c r="R16" s="163">
        <f t="shared" si="0"/>
        <v>96129</v>
      </c>
      <c r="S16" s="163">
        <f t="shared" si="0"/>
        <v>0</v>
      </c>
      <c r="T16" s="163">
        <f>T17+T24</f>
        <v>0</v>
      </c>
      <c r="U16" s="164">
        <f>U17+U24</f>
        <v>0</v>
      </c>
      <c r="V16" s="163">
        <f t="shared" si="0"/>
        <v>0</v>
      </c>
      <c r="W16" s="164">
        <f t="shared" si="0"/>
        <v>0</v>
      </c>
      <c r="X16" s="163">
        <f t="shared" si="0"/>
        <v>96129</v>
      </c>
      <c r="Y16" s="163">
        <f t="shared" si="0"/>
        <v>0</v>
      </c>
      <c r="Z16" s="164">
        <f t="shared" si="0"/>
        <v>0</v>
      </c>
      <c r="AA16" s="164">
        <f t="shared" si="0"/>
        <v>0</v>
      </c>
      <c r="AB16" s="164">
        <f t="shared" si="0"/>
        <v>0</v>
      </c>
      <c r="AC16" s="164">
        <f t="shared" si="0"/>
        <v>0</v>
      </c>
      <c r="AD16" s="164">
        <f t="shared" si="0"/>
        <v>0</v>
      </c>
      <c r="AE16" s="164">
        <f t="shared" si="0"/>
        <v>0</v>
      </c>
      <c r="AF16" s="164">
        <f t="shared" si="0"/>
        <v>0</v>
      </c>
      <c r="AG16" s="163">
        <f t="shared" si="0"/>
        <v>96129</v>
      </c>
      <c r="AH16" s="163"/>
    </row>
    <row r="17" spans="1:34" ht="73.5" customHeight="1">
      <c r="A17" s="165"/>
      <c r="B17" s="162" t="s">
        <v>105</v>
      </c>
      <c r="C17" s="68" t="s">
        <v>99</v>
      </c>
      <c r="D17" s="68" t="s">
        <v>106</v>
      </c>
      <c r="E17" s="92"/>
      <c r="F17" s="68"/>
      <c r="G17" s="166">
        <f aca="true" t="shared" si="1" ref="G17:AG17">G18+G20+G22</f>
        <v>84165</v>
      </c>
      <c r="H17" s="166">
        <f t="shared" si="1"/>
        <v>84165</v>
      </c>
      <c r="I17" s="166">
        <f t="shared" si="1"/>
        <v>0</v>
      </c>
      <c r="J17" s="166">
        <f>J18+J20+J22</f>
        <v>10841</v>
      </c>
      <c r="K17" s="166">
        <f t="shared" si="1"/>
        <v>95006</v>
      </c>
      <c r="L17" s="166">
        <f t="shared" si="1"/>
        <v>0</v>
      </c>
      <c r="M17" s="166" t="e">
        <f t="shared" si="1"/>
        <v>#REF!</v>
      </c>
      <c r="N17" s="166" t="e">
        <f t="shared" si="1"/>
        <v>#REF!</v>
      </c>
      <c r="O17" s="166">
        <f t="shared" si="1"/>
        <v>0</v>
      </c>
      <c r="P17" s="166">
        <f t="shared" si="1"/>
        <v>0</v>
      </c>
      <c r="Q17" s="166">
        <f t="shared" si="1"/>
        <v>0</v>
      </c>
      <c r="R17" s="166">
        <f t="shared" si="1"/>
        <v>95006</v>
      </c>
      <c r="S17" s="166">
        <f t="shared" si="1"/>
        <v>0</v>
      </c>
      <c r="T17" s="166">
        <f>T18+T20+T22</f>
        <v>0</v>
      </c>
      <c r="U17" s="167">
        <f>U18+U20+U22</f>
        <v>0</v>
      </c>
      <c r="V17" s="166">
        <f t="shared" si="1"/>
        <v>0</v>
      </c>
      <c r="W17" s="167">
        <f t="shared" si="1"/>
        <v>0</v>
      </c>
      <c r="X17" s="166">
        <f t="shared" si="1"/>
        <v>95006</v>
      </c>
      <c r="Y17" s="166">
        <f t="shared" si="1"/>
        <v>0</v>
      </c>
      <c r="Z17" s="167">
        <f t="shared" si="1"/>
        <v>0</v>
      </c>
      <c r="AA17" s="167">
        <f t="shared" si="1"/>
        <v>0</v>
      </c>
      <c r="AB17" s="167">
        <f t="shared" si="1"/>
        <v>0</v>
      </c>
      <c r="AC17" s="167">
        <f t="shared" si="1"/>
        <v>0</v>
      </c>
      <c r="AD17" s="167">
        <f t="shared" si="1"/>
        <v>0</v>
      </c>
      <c r="AE17" s="167">
        <f t="shared" si="1"/>
        <v>0</v>
      </c>
      <c r="AF17" s="167">
        <f t="shared" si="1"/>
        <v>0</v>
      </c>
      <c r="AG17" s="166">
        <f t="shared" si="1"/>
        <v>95006</v>
      </c>
      <c r="AH17" s="166"/>
    </row>
    <row r="18" spans="1:34" ht="70.5" customHeight="1">
      <c r="A18" s="165"/>
      <c r="B18" s="168" t="s">
        <v>101</v>
      </c>
      <c r="C18" s="77" t="s">
        <v>99</v>
      </c>
      <c r="D18" s="77" t="s">
        <v>106</v>
      </c>
      <c r="E18" s="169" t="s">
        <v>102</v>
      </c>
      <c r="F18" s="77"/>
      <c r="G18" s="170">
        <f aca="true" t="shared" si="2" ref="G18:AG18">G19</f>
        <v>82397</v>
      </c>
      <c r="H18" s="170">
        <f t="shared" si="2"/>
        <v>82397</v>
      </c>
      <c r="I18" s="170">
        <f t="shared" si="2"/>
        <v>0</v>
      </c>
      <c r="J18" s="170">
        <f t="shared" si="2"/>
        <v>10526</v>
      </c>
      <c r="K18" s="170">
        <f t="shared" si="2"/>
        <v>92923</v>
      </c>
      <c r="L18" s="170">
        <f t="shared" si="2"/>
        <v>0</v>
      </c>
      <c r="M18" s="170" t="e">
        <f t="shared" si="2"/>
        <v>#REF!</v>
      </c>
      <c r="N18" s="170" t="e">
        <f t="shared" si="2"/>
        <v>#REF!</v>
      </c>
      <c r="O18" s="170">
        <f t="shared" si="2"/>
        <v>0</v>
      </c>
      <c r="P18" s="170">
        <f t="shared" si="2"/>
        <v>0</v>
      </c>
      <c r="Q18" s="170">
        <f t="shared" si="2"/>
        <v>0</v>
      </c>
      <c r="R18" s="170">
        <f t="shared" si="2"/>
        <v>92923</v>
      </c>
      <c r="S18" s="170">
        <f t="shared" si="2"/>
        <v>0</v>
      </c>
      <c r="T18" s="170">
        <f t="shared" si="2"/>
        <v>0</v>
      </c>
      <c r="U18" s="171">
        <f t="shared" si="2"/>
        <v>0</v>
      </c>
      <c r="V18" s="170">
        <f t="shared" si="2"/>
        <v>0</v>
      </c>
      <c r="W18" s="171">
        <f t="shared" si="2"/>
        <v>0</v>
      </c>
      <c r="X18" s="170">
        <f t="shared" si="2"/>
        <v>92923</v>
      </c>
      <c r="Y18" s="170">
        <f t="shared" si="2"/>
        <v>0</v>
      </c>
      <c r="Z18" s="171">
        <f t="shared" si="2"/>
        <v>0</v>
      </c>
      <c r="AA18" s="171">
        <f t="shared" si="2"/>
        <v>0</v>
      </c>
      <c r="AB18" s="171">
        <f t="shared" si="2"/>
        <v>0</v>
      </c>
      <c r="AC18" s="171">
        <f t="shared" si="2"/>
        <v>0</v>
      </c>
      <c r="AD18" s="171">
        <f t="shared" si="2"/>
        <v>0</v>
      </c>
      <c r="AE18" s="171">
        <f t="shared" si="2"/>
        <v>0</v>
      </c>
      <c r="AF18" s="171">
        <f t="shared" si="2"/>
        <v>0</v>
      </c>
      <c r="AG18" s="170">
        <f t="shared" si="2"/>
        <v>92923</v>
      </c>
      <c r="AH18" s="170"/>
    </row>
    <row r="19" spans="1:34" ht="31.5">
      <c r="A19" s="172"/>
      <c r="B19" s="168" t="s">
        <v>103</v>
      </c>
      <c r="C19" s="77" t="s">
        <v>99</v>
      </c>
      <c r="D19" s="77" t="s">
        <v>106</v>
      </c>
      <c r="E19" s="169" t="s">
        <v>102</v>
      </c>
      <c r="F19" s="77" t="s">
        <v>104</v>
      </c>
      <c r="G19" s="173">
        <f>H19+I19</f>
        <v>82397</v>
      </c>
      <c r="H19" s="173">
        <v>82397</v>
      </c>
      <c r="I19" s="173"/>
      <c r="J19" s="173">
        <f>K19-G19</f>
        <v>10526</v>
      </c>
      <c r="K19" s="173">
        <f>89951+2972</f>
        <v>92923</v>
      </c>
      <c r="L19" s="173"/>
      <c r="M19" s="174" t="e">
        <f>#REF!+#REF!</f>
        <v>#REF!</v>
      </c>
      <c r="N19" s="174" t="e">
        <f>#REF!+#REF!</f>
        <v>#REF!</v>
      </c>
      <c r="O19" s="173"/>
      <c r="P19" s="173"/>
      <c r="Q19" s="173"/>
      <c r="R19" s="173">
        <f>Q19+P19+O19+K19</f>
        <v>92923</v>
      </c>
      <c r="S19" s="173">
        <f>Q19+L19</f>
        <v>0</v>
      </c>
      <c r="T19" s="175"/>
      <c r="U19" s="176"/>
      <c r="V19" s="165"/>
      <c r="W19" s="176"/>
      <c r="X19" s="173">
        <f>W19+V19+U19+T19+R19</f>
        <v>92923</v>
      </c>
      <c r="Y19" s="173">
        <f>S19+W19</f>
        <v>0</v>
      </c>
      <c r="Z19" s="176"/>
      <c r="AA19" s="176"/>
      <c r="AB19" s="176"/>
      <c r="AC19" s="176"/>
      <c r="AD19" s="176"/>
      <c r="AE19" s="176"/>
      <c r="AF19" s="176"/>
      <c r="AG19" s="173">
        <f>X19+Z19+AA19+AB19+AC19+AD19+AE19+AF19</f>
        <v>92923</v>
      </c>
      <c r="AH19" s="173"/>
    </row>
    <row r="20" spans="1:34" ht="31.5">
      <c r="A20" s="165"/>
      <c r="B20" s="168" t="s">
        <v>107</v>
      </c>
      <c r="C20" s="77" t="s">
        <v>99</v>
      </c>
      <c r="D20" s="77" t="s">
        <v>106</v>
      </c>
      <c r="E20" s="169" t="s">
        <v>102</v>
      </c>
      <c r="F20" s="77"/>
      <c r="G20" s="173">
        <f aca="true" t="shared" si="3" ref="G20:AG20">G21</f>
        <v>680</v>
      </c>
      <c r="H20" s="173">
        <f t="shared" si="3"/>
        <v>680</v>
      </c>
      <c r="I20" s="173">
        <f t="shared" si="3"/>
        <v>0</v>
      </c>
      <c r="J20" s="173">
        <f t="shared" si="3"/>
        <v>123</v>
      </c>
      <c r="K20" s="173">
        <f t="shared" si="3"/>
        <v>803</v>
      </c>
      <c r="L20" s="173">
        <f t="shared" si="3"/>
        <v>0</v>
      </c>
      <c r="M20" s="173" t="e">
        <f t="shared" si="3"/>
        <v>#REF!</v>
      </c>
      <c r="N20" s="173" t="e">
        <f t="shared" si="3"/>
        <v>#REF!</v>
      </c>
      <c r="O20" s="173">
        <f t="shared" si="3"/>
        <v>0</v>
      </c>
      <c r="P20" s="173">
        <f t="shared" si="3"/>
        <v>0</v>
      </c>
      <c r="Q20" s="173">
        <f t="shared" si="3"/>
        <v>0</v>
      </c>
      <c r="R20" s="173">
        <f t="shared" si="3"/>
        <v>803</v>
      </c>
      <c r="S20" s="173">
        <f t="shared" si="3"/>
        <v>0</v>
      </c>
      <c r="T20" s="173">
        <f t="shared" si="3"/>
        <v>0</v>
      </c>
      <c r="U20" s="177">
        <f t="shared" si="3"/>
        <v>0</v>
      </c>
      <c r="V20" s="173">
        <f t="shared" si="3"/>
        <v>0</v>
      </c>
      <c r="W20" s="177">
        <f t="shared" si="3"/>
        <v>0</v>
      </c>
      <c r="X20" s="173">
        <f t="shared" si="3"/>
        <v>803</v>
      </c>
      <c r="Y20" s="173">
        <f t="shared" si="3"/>
        <v>0</v>
      </c>
      <c r="Z20" s="177">
        <f t="shared" si="3"/>
        <v>0</v>
      </c>
      <c r="AA20" s="177">
        <f t="shared" si="3"/>
        <v>0</v>
      </c>
      <c r="AB20" s="177">
        <f t="shared" si="3"/>
        <v>0</v>
      </c>
      <c r="AC20" s="177">
        <f t="shared" si="3"/>
        <v>0</v>
      </c>
      <c r="AD20" s="177">
        <f t="shared" si="3"/>
        <v>0</v>
      </c>
      <c r="AE20" s="177">
        <f t="shared" si="3"/>
        <v>0</v>
      </c>
      <c r="AF20" s="177">
        <f t="shared" si="3"/>
        <v>0</v>
      </c>
      <c r="AG20" s="173">
        <f t="shared" si="3"/>
        <v>803</v>
      </c>
      <c r="AH20" s="173"/>
    </row>
    <row r="21" spans="1:34" ht="31.5">
      <c r="A21" s="172"/>
      <c r="B21" s="168" t="s">
        <v>103</v>
      </c>
      <c r="C21" s="77" t="s">
        <v>99</v>
      </c>
      <c r="D21" s="77" t="s">
        <v>106</v>
      </c>
      <c r="E21" s="169" t="s">
        <v>102</v>
      </c>
      <c r="F21" s="77" t="s">
        <v>104</v>
      </c>
      <c r="G21" s="173">
        <f>H21+I21</f>
        <v>680</v>
      </c>
      <c r="H21" s="173">
        <v>680</v>
      </c>
      <c r="I21" s="173"/>
      <c r="J21" s="173">
        <f>K21-G21</f>
        <v>123</v>
      </c>
      <c r="K21" s="173">
        <v>803</v>
      </c>
      <c r="L21" s="173"/>
      <c r="M21" s="174" t="e">
        <f>#REF!+#REF!</f>
        <v>#REF!</v>
      </c>
      <c r="N21" s="174" t="e">
        <f>#REF!+#REF!</f>
        <v>#REF!</v>
      </c>
      <c r="O21" s="173"/>
      <c r="P21" s="173"/>
      <c r="Q21" s="173"/>
      <c r="R21" s="173">
        <f>Q21+P21+O21+K21</f>
        <v>803</v>
      </c>
      <c r="S21" s="173">
        <f>Q21+L21</f>
        <v>0</v>
      </c>
      <c r="T21" s="175"/>
      <c r="U21" s="176"/>
      <c r="V21" s="165"/>
      <c r="W21" s="176"/>
      <c r="X21" s="173">
        <f>W21+V21+U21+T21+R21</f>
        <v>803</v>
      </c>
      <c r="Y21" s="173">
        <f>S21+W21</f>
        <v>0</v>
      </c>
      <c r="Z21" s="176"/>
      <c r="AA21" s="176"/>
      <c r="AB21" s="176"/>
      <c r="AC21" s="176"/>
      <c r="AD21" s="176"/>
      <c r="AE21" s="176"/>
      <c r="AF21" s="176"/>
      <c r="AG21" s="173">
        <f>X21+Z21+AA21+AB21+AC21+AD21+AE21+AF21</f>
        <v>803</v>
      </c>
      <c r="AH21" s="173"/>
    </row>
    <row r="22" spans="1:34" ht="31.5">
      <c r="A22" s="172"/>
      <c r="B22" s="168" t="s">
        <v>108</v>
      </c>
      <c r="C22" s="77" t="s">
        <v>99</v>
      </c>
      <c r="D22" s="77" t="s">
        <v>106</v>
      </c>
      <c r="E22" s="169" t="s">
        <v>102</v>
      </c>
      <c r="F22" s="77"/>
      <c r="G22" s="173">
        <f aca="true" t="shared" si="4" ref="G22:AG22">G23</f>
        <v>1088</v>
      </c>
      <c r="H22" s="173">
        <f t="shared" si="4"/>
        <v>1088</v>
      </c>
      <c r="I22" s="173">
        <f t="shared" si="4"/>
        <v>0</v>
      </c>
      <c r="J22" s="173">
        <f t="shared" si="4"/>
        <v>192</v>
      </c>
      <c r="K22" s="173">
        <f t="shared" si="4"/>
        <v>1280</v>
      </c>
      <c r="L22" s="173">
        <f t="shared" si="4"/>
        <v>0</v>
      </c>
      <c r="M22" s="173" t="e">
        <f t="shared" si="4"/>
        <v>#REF!</v>
      </c>
      <c r="N22" s="173" t="e">
        <f t="shared" si="4"/>
        <v>#REF!</v>
      </c>
      <c r="O22" s="173">
        <f t="shared" si="4"/>
        <v>0</v>
      </c>
      <c r="P22" s="173">
        <f t="shared" si="4"/>
        <v>0</v>
      </c>
      <c r="Q22" s="173">
        <f t="shared" si="4"/>
        <v>0</v>
      </c>
      <c r="R22" s="173">
        <f t="shared" si="4"/>
        <v>1280</v>
      </c>
      <c r="S22" s="173">
        <f t="shared" si="4"/>
        <v>0</v>
      </c>
      <c r="T22" s="173">
        <f t="shared" si="4"/>
        <v>0</v>
      </c>
      <c r="U22" s="177">
        <f t="shared" si="4"/>
        <v>0</v>
      </c>
      <c r="V22" s="173">
        <f t="shared" si="4"/>
        <v>0</v>
      </c>
      <c r="W22" s="177">
        <f t="shared" si="4"/>
        <v>0</v>
      </c>
      <c r="X22" s="173">
        <f t="shared" si="4"/>
        <v>1280</v>
      </c>
      <c r="Y22" s="173">
        <f t="shared" si="4"/>
        <v>0</v>
      </c>
      <c r="Z22" s="177">
        <f t="shared" si="4"/>
        <v>0</v>
      </c>
      <c r="AA22" s="177">
        <f t="shared" si="4"/>
        <v>0</v>
      </c>
      <c r="AB22" s="177">
        <f t="shared" si="4"/>
        <v>0</v>
      </c>
      <c r="AC22" s="177">
        <f t="shared" si="4"/>
        <v>0</v>
      </c>
      <c r="AD22" s="177">
        <f t="shared" si="4"/>
        <v>0</v>
      </c>
      <c r="AE22" s="177">
        <f t="shared" si="4"/>
        <v>0</v>
      </c>
      <c r="AF22" s="177">
        <f t="shared" si="4"/>
        <v>0</v>
      </c>
      <c r="AG22" s="173">
        <f t="shared" si="4"/>
        <v>1280</v>
      </c>
      <c r="AH22" s="173"/>
    </row>
    <row r="23" spans="1:34" ht="31.5">
      <c r="A23" s="172"/>
      <c r="B23" s="168" t="s">
        <v>103</v>
      </c>
      <c r="C23" s="77" t="s">
        <v>99</v>
      </c>
      <c r="D23" s="77" t="s">
        <v>106</v>
      </c>
      <c r="E23" s="169" t="s">
        <v>102</v>
      </c>
      <c r="F23" s="77" t="s">
        <v>104</v>
      </c>
      <c r="G23" s="173">
        <f>H23+I23</f>
        <v>1088</v>
      </c>
      <c r="H23" s="173">
        <v>1088</v>
      </c>
      <c r="I23" s="173"/>
      <c r="J23" s="173">
        <f>K23-G23</f>
        <v>192</v>
      </c>
      <c r="K23" s="173">
        <v>1280</v>
      </c>
      <c r="L23" s="173"/>
      <c r="M23" s="174" t="e">
        <f>#REF!+#REF!</f>
        <v>#REF!</v>
      </c>
      <c r="N23" s="174" t="e">
        <f>#REF!+#REF!</f>
        <v>#REF!</v>
      </c>
      <c r="O23" s="173"/>
      <c r="P23" s="173"/>
      <c r="Q23" s="173"/>
      <c r="R23" s="173">
        <f>Q23+P23+O23+K23</f>
        <v>1280</v>
      </c>
      <c r="S23" s="173">
        <f>Q23+L23</f>
        <v>0</v>
      </c>
      <c r="T23" s="175"/>
      <c r="U23" s="176"/>
      <c r="V23" s="165"/>
      <c r="W23" s="176"/>
      <c r="X23" s="173">
        <f>W23+V23+U23+T23+R23</f>
        <v>1280</v>
      </c>
      <c r="Y23" s="173">
        <f>S23+W23</f>
        <v>0</v>
      </c>
      <c r="Z23" s="176"/>
      <c r="AA23" s="176"/>
      <c r="AB23" s="176"/>
      <c r="AC23" s="176"/>
      <c r="AD23" s="176"/>
      <c r="AE23" s="176"/>
      <c r="AF23" s="176"/>
      <c r="AG23" s="173">
        <f>X23+Z23+AA23+AB23+AC23+AD23+AE23+AF23</f>
        <v>1280</v>
      </c>
      <c r="AH23" s="173"/>
    </row>
    <row r="24" spans="1:34" ht="25.5" customHeight="1">
      <c r="A24" s="161"/>
      <c r="B24" s="162" t="s">
        <v>126</v>
      </c>
      <c r="C24" s="68" t="s">
        <v>99</v>
      </c>
      <c r="D24" s="68" t="s">
        <v>127</v>
      </c>
      <c r="E24" s="92"/>
      <c r="F24" s="68"/>
      <c r="G24" s="163">
        <f aca="true" t="shared" si="5" ref="G24:AG25">G25</f>
        <v>1104</v>
      </c>
      <c r="H24" s="163">
        <f t="shared" si="5"/>
        <v>1104</v>
      </c>
      <c r="I24" s="163">
        <f t="shared" si="5"/>
        <v>0</v>
      </c>
      <c r="J24" s="163">
        <f t="shared" si="5"/>
        <v>19</v>
      </c>
      <c r="K24" s="163">
        <f t="shared" si="5"/>
        <v>1123</v>
      </c>
      <c r="L24" s="163">
        <f t="shared" si="5"/>
        <v>0</v>
      </c>
      <c r="M24" s="163" t="e">
        <f t="shared" si="5"/>
        <v>#REF!</v>
      </c>
      <c r="N24" s="163" t="e">
        <f t="shared" si="5"/>
        <v>#REF!</v>
      </c>
      <c r="O24" s="163">
        <f t="shared" si="5"/>
        <v>0</v>
      </c>
      <c r="P24" s="163">
        <f t="shared" si="5"/>
        <v>0</v>
      </c>
      <c r="Q24" s="163">
        <f t="shared" si="5"/>
        <v>0</v>
      </c>
      <c r="R24" s="163">
        <f t="shared" si="5"/>
        <v>1123</v>
      </c>
      <c r="S24" s="163">
        <f t="shared" si="5"/>
        <v>0</v>
      </c>
      <c r="T24" s="163">
        <f t="shared" si="5"/>
        <v>0</v>
      </c>
      <c r="U24" s="164">
        <f t="shared" si="5"/>
        <v>0</v>
      </c>
      <c r="V24" s="163">
        <f t="shared" si="5"/>
        <v>0</v>
      </c>
      <c r="W24" s="164">
        <f t="shared" si="5"/>
        <v>0</v>
      </c>
      <c r="X24" s="163">
        <f t="shared" si="5"/>
        <v>1123</v>
      </c>
      <c r="Y24" s="163">
        <f t="shared" si="5"/>
        <v>0</v>
      </c>
      <c r="Z24" s="164">
        <f t="shared" si="5"/>
        <v>0</v>
      </c>
      <c r="AA24" s="164">
        <f t="shared" si="5"/>
        <v>0</v>
      </c>
      <c r="AB24" s="164">
        <f t="shared" si="5"/>
        <v>0</v>
      </c>
      <c r="AC24" s="164">
        <f t="shared" si="5"/>
        <v>0</v>
      </c>
      <c r="AD24" s="164">
        <f t="shared" si="5"/>
        <v>0</v>
      </c>
      <c r="AE24" s="164">
        <f t="shared" si="5"/>
        <v>0</v>
      </c>
      <c r="AF24" s="164">
        <f t="shared" si="5"/>
        <v>0</v>
      </c>
      <c r="AG24" s="163">
        <f t="shared" si="5"/>
        <v>1123</v>
      </c>
      <c r="AH24" s="163"/>
    </row>
    <row r="25" spans="1:34" ht="32.25" customHeight="1">
      <c r="A25" s="165"/>
      <c r="B25" s="168" t="s">
        <v>132</v>
      </c>
      <c r="C25" s="77" t="s">
        <v>99</v>
      </c>
      <c r="D25" s="77" t="s">
        <v>127</v>
      </c>
      <c r="E25" s="169" t="s">
        <v>133</v>
      </c>
      <c r="F25" s="77"/>
      <c r="G25" s="173">
        <f t="shared" si="5"/>
        <v>1104</v>
      </c>
      <c r="H25" s="173">
        <f t="shared" si="5"/>
        <v>1104</v>
      </c>
      <c r="I25" s="173">
        <f t="shared" si="5"/>
        <v>0</v>
      </c>
      <c r="J25" s="173">
        <f t="shared" si="5"/>
        <v>19</v>
      </c>
      <c r="K25" s="173">
        <f t="shared" si="5"/>
        <v>1123</v>
      </c>
      <c r="L25" s="173">
        <f t="shared" si="5"/>
        <v>0</v>
      </c>
      <c r="M25" s="173" t="e">
        <f t="shared" si="5"/>
        <v>#REF!</v>
      </c>
      <c r="N25" s="173" t="e">
        <f t="shared" si="5"/>
        <v>#REF!</v>
      </c>
      <c r="O25" s="173">
        <f t="shared" si="5"/>
        <v>0</v>
      </c>
      <c r="P25" s="173">
        <f t="shared" si="5"/>
        <v>0</v>
      </c>
      <c r="Q25" s="173">
        <f t="shared" si="5"/>
        <v>0</v>
      </c>
      <c r="R25" s="173">
        <f t="shared" si="5"/>
        <v>1123</v>
      </c>
      <c r="S25" s="173">
        <f t="shared" si="5"/>
        <v>0</v>
      </c>
      <c r="T25" s="173">
        <f t="shared" si="5"/>
        <v>0</v>
      </c>
      <c r="U25" s="177">
        <f t="shared" si="5"/>
        <v>0</v>
      </c>
      <c r="V25" s="173">
        <f t="shared" si="5"/>
        <v>0</v>
      </c>
      <c r="W25" s="177">
        <f t="shared" si="5"/>
        <v>0</v>
      </c>
      <c r="X25" s="173">
        <f t="shared" si="5"/>
        <v>1123</v>
      </c>
      <c r="Y25" s="173">
        <f t="shared" si="5"/>
        <v>0</v>
      </c>
      <c r="Z25" s="177">
        <f t="shared" si="5"/>
        <v>0</v>
      </c>
      <c r="AA25" s="177">
        <f t="shared" si="5"/>
        <v>0</v>
      </c>
      <c r="AB25" s="177">
        <f t="shared" si="5"/>
        <v>0</v>
      </c>
      <c r="AC25" s="177">
        <f t="shared" si="5"/>
        <v>0</v>
      </c>
      <c r="AD25" s="177">
        <f t="shared" si="5"/>
        <v>0</v>
      </c>
      <c r="AE25" s="177">
        <f t="shared" si="5"/>
        <v>0</v>
      </c>
      <c r="AF25" s="177">
        <f t="shared" si="5"/>
        <v>0</v>
      </c>
      <c r="AG25" s="173">
        <f t="shared" si="5"/>
        <v>1123</v>
      </c>
      <c r="AH25" s="173"/>
    </row>
    <row r="26" spans="1:34" ht="47.25">
      <c r="A26" s="165"/>
      <c r="B26" s="168" t="s">
        <v>115</v>
      </c>
      <c r="C26" s="77" t="s">
        <v>99</v>
      </c>
      <c r="D26" s="77" t="s">
        <v>127</v>
      </c>
      <c r="E26" s="169" t="s">
        <v>133</v>
      </c>
      <c r="F26" s="77" t="s">
        <v>116</v>
      </c>
      <c r="G26" s="173">
        <f>H26+I26</f>
        <v>1104</v>
      </c>
      <c r="H26" s="173">
        <v>1104</v>
      </c>
      <c r="I26" s="173"/>
      <c r="J26" s="173">
        <f>K26-G26</f>
        <v>19</v>
      </c>
      <c r="K26" s="173">
        <f>1123</f>
        <v>1123</v>
      </c>
      <c r="L26" s="173"/>
      <c r="M26" s="174" t="e">
        <f>#REF!+#REF!</f>
        <v>#REF!</v>
      </c>
      <c r="N26" s="174" t="e">
        <f>#REF!+#REF!</f>
        <v>#REF!</v>
      </c>
      <c r="O26" s="173"/>
      <c r="P26" s="173"/>
      <c r="Q26" s="173"/>
      <c r="R26" s="173">
        <f>Q26+P26+O26+K26</f>
        <v>1123</v>
      </c>
      <c r="S26" s="173">
        <f>Q26+L26</f>
        <v>0</v>
      </c>
      <c r="T26" s="175"/>
      <c r="U26" s="176"/>
      <c r="V26" s="165"/>
      <c r="W26" s="176"/>
      <c r="X26" s="173">
        <f>W26+V26+U26+T26+R26</f>
        <v>1123</v>
      </c>
      <c r="Y26" s="173">
        <f>S26+W26</f>
        <v>0</v>
      </c>
      <c r="Z26" s="176"/>
      <c r="AA26" s="176"/>
      <c r="AB26" s="176"/>
      <c r="AC26" s="176"/>
      <c r="AD26" s="176"/>
      <c r="AE26" s="176"/>
      <c r="AF26" s="176"/>
      <c r="AG26" s="173">
        <f>X26+Z26+AA26+AB26+AC26+AD26+AE26+AF26</f>
        <v>1123</v>
      </c>
      <c r="AH26" s="173"/>
    </row>
    <row r="27" spans="1:34" ht="11.25" customHeight="1">
      <c r="A27" s="165"/>
      <c r="B27" s="168"/>
      <c r="C27" s="77"/>
      <c r="D27" s="77"/>
      <c r="E27" s="169"/>
      <c r="F27" s="77"/>
      <c r="G27" s="173"/>
      <c r="H27" s="173"/>
      <c r="I27" s="173"/>
      <c r="J27" s="165"/>
      <c r="K27" s="173"/>
      <c r="L27" s="165"/>
      <c r="M27" s="175"/>
      <c r="N27" s="175"/>
      <c r="O27" s="173"/>
      <c r="P27" s="173"/>
      <c r="Q27" s="173"/>
      <c r="R27" s="165"/>
      <c r="S27" s="165"/>
      <c r="T27" s="175"/>
      <c r="U27" s="176"/>
      <c r="V27" s="165"/>
      <c r="W27" s="176"/>
      <c r="X27" s="165"/>
      <c r="Y27" s="165"/>
      <c r="Z27" s="176"/>
      <c r="AA27" s="176"/>
      <c r="AB27" s="176"/>
      <c r="AC27" s="176"/>
      <c r="AD27" s="176"/>
      <c r="AE27" s="176"/>
      <c r="AF27" s="176"/>
      <c r="AG27" s="165"/>
      <c r="AH27" s="165"/>
    </row>
    <row r="28" spans="1:34" ht="20.25" customHeight="1">
      <c r="A28" s="161">
        <v>901</v>
      </c>
      <c r="B28" s="162" t="s">
        <v>390</v>
      </c>
      <c r="C28" s="69"/>
      <c r="D28" s="69"/>
      <c r="E28" s="92"/>
      <c r="F28" s="68"/>
      <c r="G28" s="163" t="e">
        <f>G29+G32+G38+#REF!+G46+G49+G52+G35+G55</f>
        <v>#REF!</v>
      </c>
      <c r="H28" s="163" t="e">
        <f>H29+H32+H38+#REF!+H46+H49+H52+H35+H55</f>
        <v>#REF!</v>
      </c>
      <c r="I28" s="163" t="e">
        <f>I29+I32+I38+#REF!+I46+I49+I52+I35+I55</f>
        <v>#REF!</v>
      </c>
      <c r="J28" s="163" t="e">
        <f>J29+J32+J38+#REF!+J46+J49+J52+J35+J55</f>
        <v>#REF!</v>
      </c>
      <c r="K28" s="163" t="e">
        <f>K29+K32+K38+#REF!+K46+K49+K52+K35+K55</f>
        <v>#REF!</v>
      </c>
      <c r="L28" s="163" t="e">
        <f>L29+L32+L38+#REF!+L46+L49+L52+L35+L55</f>
        <v>#REF!</v>
      </c>
      <c r="M28" s="163" t="e">
        <f>M29+M32+M38+#REF!+M46+#REF!+M49+M52+M35+M55</f>
        <v>#REF!</v>
      </c>
      <c r="N28" s="163" t="e">
        <f>N29+N32+N38+#REF!+N46+#REF!+N49+N52+N35+N55</f>
        <v>#REF!</v>
      </c>
      <c r="O28" s="163" t="e">
        <f>O29+O32+O38+#REF!+O46+O49+O52+O35+O55</f>
        <v>#REF!</v>
      </c>
      <c r="P28" s="163" t="e">
        <f>P29+P32+P38+#REF!+P46+P49+P52+P35+P55</f>
        <v>#REF!</v>
      </c>
      <c r="Q28" s="163" t="e">
        <f>Q29+Q32+Q38+#REF!+Q46+Q49+Q52+Q35+Q55</f>
        <v>#REF!</v>
      </c>
      <c r="R28" s="163" t="e">
        <f>R29+R32+R38+#REF!+R46+R49+R52+R35+R55</f>
        <v>#REF!</v>
      </c>
      <c r="S28" s="163" t="e">
        <f>S29+S32+S38+#REF!+S46+S49+S52+S35+S55</f>
        <v>#REF!</v>
      </c>
      <c r="T28" s="163" t="e">
        <f>T29+T32+T38+#REF!+T46+T49+T52+T35+T55</f>
        <v>#REF!</v>
      </c>
      <c r="U28" s="164" t="e">
        <f>U29+U32+U38+#REF!+U46+U49+U52+U35+U55</f>
        <v>#REF!</v>
      </c>
      <c r="V28" s="163" t="e">
        <f>V29+V32+V38+#REF!+V46+V49+V52+V35+V55</f>
        <v>#REF!</v>
      </c>
      <c r="W28" s="164" t="e">
        <f>W29+W32+W38+#REF!+W46+W49+W52+W35+W55</f>
        <v>#REF!</v>
      </c>
      <c r="X28" s="163" t="e">
        <f>X29+X32+X38+#REF!+X46+X49+X52+X35+X55</f>
        <v>#REF!</v>
      </c>
      <c r="Y28" s="163" t="e">
        <f>Y29+Y32+Y38+#REF!+Y46+Y49+Y52+Y35+Y55</f>
        <v>#REF!</v>
      </c>
      <c r="Z28" s="164" t="e">
        <f>Z29+Z32+Z38+#REF!+Z46+Z49+Z52+Z35+Z55</f>
        <v>#REF!</v>
      </c>
      <c r="AA28" s="164" t="e">
        <f>AA29+AA32+AA38+#REF!+AA46+AA49+AA52+AA35+AA55</f>
        <v>#REF!</v>
      </c>
      <c r="AB28" s="164" t="e">
        <f>AB29+AB32+AB38+#REF!+AB46+AB49+AB52+AB35+AB55</f>
        <v>#REF!</v>
      </c>
      <c r="AC28" s="164" t="e">
        <f>AC29+AC32+AC38+#REF!+AC46+AC49+AC52+AC35+AC55</f>
        <v>#REF!</v>
      </c>
      <c r="AD28" s="164" t="e">
        <f>AD29+AD32+AD38+#REF!+AD46+AD49+AD52+AD35+AD55</f>
        <v>#REF!</v>
      </c>
      <c r="AE28" s="164" t="e">
        <f>AE29+AE32+AE38+#REF!+AE46+AE49+AE52+AE35+AE55</f>
        <v>#REF!</v>
      </c>
      <c r="AF28" s="164" t="e">
        <f>AF29+AF32+AF38+#REF!+AF46+AF49+AF52+AF35+AF55</f>
        <v>#REF!</v>
      </c>
      <c r="AG28" s="163">
        <v>755435</v>
      </c>
      <c r="AH28" s="163">
        <v>69081</v>
      </c>
    </row>
    <row r="29" spans="1:34" ht="40.5" customHeight="1">
      <c r="A29" s="165"/>
      <c r="B29" s="162" t="s">
        <v>98</v>
      </c>
      <c r="C29" s="68" t="s">
        <v>99</v>
      </c>
      <c r="D29" s="68" t="s">
        <v>100</v>
      </c>
      <c r="E29" s="92"/>
      <c r="F29" s="68"/>
      <c r="G29" s="163">
        <f aca="true" t="shared" si="6" ref="G29:AG30">G30</f>
        <v>1045</v>
      </c>
      <c r="H29" s="163">
        <f t="shared" si="6"/>
        <v>1045</v>
      </c>
      <c r="I29" s="163">
        <f t="shared" si="6"/>
        <v>0</v>
      </c>
      <c r="J29" s="163">
        <f t="shared" si="6"/>
        <v>228</v>
      </c>
      <c r="K29" s="163">
        <f t="shared" si="6"/>
        <v>1273</v>
      </c>
      <c r="L29" s="163">
        <f t="shared" si="6"/>
        <v>0</v>
      </c>
      <c r="M29" s="163" t="e">
        <f t="shared" si="6"/>
        <v>#REF!</v>
      </c>
      <c r="N29" s="163" t="e">
        <f t="shared" si="6"/>
        <v>#REF!</v>
      </c>
      <c r="O29" s="163">
        <f t="shared" si="6"/>
        <v>0</v>
      </c>
      <c r="P29" s="163">
        <f t="shared" si="6"/>
        <v>0</v>
      </c>
      <c r="Q29" s="163">
        <f t="shared" si="6"/>
        <v>0</v>
      </c>
      <c r="R29" s="163">
        <f t="shared" si="6"/>
        <v>1273</v>
      </c>
      <c r="S29" s="163">
        <f t="shared" si="6"/>
        <v>0</v>
      </c>
      <c r="T29" s="163">
        <f t="shared" si="6"/>
        <v>0</v>
      </c>
      <c r="U29" s="164">
        <f t="shared" si="6"/>
        <v>0</v>
      </c>
      <c r="V29" s="163">
        <f t="shared" si="6"/>
        <v>0</v>
      </c>
      <c r="W29" s="164">
        <f t="shared" si="6"/>
        <v>0</v>
      </c>
      <c r="X29" s="163">
        <f t="shared" si="6"/>
        <v>1273</v>
      </c>
      <c r="Y29" s="163">
        <f t="shared" si="6"/>
        <v>0</v>
      </c>
      <c r="Z29" s="164">
        <f t="shared" si="6"/>
        <v>0</v>
      </c>
      <c r="AA29" s="164">
        <f t="shared" si="6"/>
        <v>0</v>
      </c>
      <c r="AB29" s="164">
        <f t="shared" si="6"/>
        <v>0</v>
      </c>
      <c r="AC29" s="164">
        <f t="shared" si="6"/>
        <v>0</v>
      </c>
      <c r="AD29" s="164">
        <f t="shared" si="6"/>
        <v>0</v>
      </c>
      <c r="AE29" s="164">
        <f t="shared" si="6"/>
        <v>0</v>
      </c>
      <c r="AF29" s="164">
        <f t="shared" si="6"/>
        <v>0</v>
      </c>
      <c r="AG29" s="163">
        <f t="shared" si="6"/>
        <v>1273</v>
      </c>
      <c r="AH29" s="163"/>
    </row>
    <row r="30" spans="1:34" ht="63">
      <c r="A30" s="161"/>
      <c r="B30" s="168" t="s">
        <v>101</v>
      </c>
      <c r="C30" s="77" t="s">
        <v>99</v>
      </c>
      <c r="D30" s="77" t="s">
        <v>100</v>
      </c>
      <c r="E30" s="169" t="s">
        <v>102</v>
      </c>
      <c r="F30" s="77"/>
      <c r="G30" s="173">
        <f t="shared" si="6"/>
        <v>1045</v>
      </c>
      <c r="H30" s="173">
        <f t="shared" si="6"/>
        <v>1045</v>
      </c>
      <c r="I30" s="173">
        <f t="shared" si="6"/>
        <v>0</v>
      </c>
      <c r="J30" s="173">
        <f t="shared" si="6"/>
        <v>228</v>
      </c>
      <c r="K30" s="173">
        <f t="shared" si="6"/>
        <v>1273</v>
      </c>
      <c r="L30" s="173">
        <f t="shared" si="6"/>
        <v>0</v>
      </c>
      <c r="M30" s="173" t="e">
        <f t="shared" si="6"/>
        <v>#REF!</v>
      </c>
      <c r="N30" s="173" t="e">
        <f t="shared" si="6"/>
        <v>#REF!</v>
      </c>
      <c r="O30" s="173">
        <f t="shared" si="6"/>
        <v>0</v>
      </c>
      <c r="P30" s="173">
        <f t="shared" si="6"/>
        <v>0</v>
      </c>
      <c r="Q30" s="173">
        <f t="shared" si="6"/>
        <v>0</v>
      </c>
      <c r="R30" s="173">
        <f t="shared" si="6"/>
        <v>1273</v>
      </c>
      <c r="S30" s="173">
        <f t="shared" si="6"/>
        <v>0</v>
      </c>
      <c r="T30" s="173">
        <f t="shared" si="6"/>
        <v>0</v>
      </c>
      <c r="U30" s="177">
        <f t="shared" si="6"/>
        <v>0</v>
      </c>
      <c r="V30" s="173">
        <f t="shared" si="6"/>
        <v>0</v>
      </c>
      <c r="W30" s="177">
        <f t="shared" si="6"/>
        <v>0</v>
      </c>
      <c r="X30" s="173">
        <f t="shared" si="6"/>
        <v>1273</v>
      </c>
      <c r="Y30" s="173">
        <f t="shared" si="6"/>
        <v>0</v>
      </c>
      <c r="Z30" s="177">
        <f t="shared" si="6"/>
        <v>0</v>
      </c>
      <c r="AA30" s="177">
        <f t="shared" si="6"/>
        <v>0</v>
      </c>
      <c r="AB30" s="177">
        <f t="shared" si="6"/>
        <v>0</v>
      </c>
      <c r="AC30" s="177">
        <f t="shared" si="6"/>
        <v>0</v>
      </c>
      <c r="AD30" s="177">
        <f t="shared" si="6"/>
        <v>0</v>
      </c>
      <c r="AE30" s="177">
        <f t="shared" si="6"/>
        <v>0</v>
      </c>
      <c r="AF30" s="177">
        <f t="shared" si="6"/>
        <v>0</v>
      </c>
      <c r="AG30" s="173">
        <f t="shared" si="6"/>
        <v>1273</v>
      </c>
      <c r="AH30" s="173"/>
    </row>
    <row r="31" spans="1:34" ht="31.5">
      <c r="A31" s="165"/>
      <c r="B31" s="168" t="s">
        <v>103</v>
      </c>
      <c r="C31" s="77" t="s">
        <v>99</v>
      </c>
      <c r="D31" s="77" t="s">
        <v>100</v>
      </c>
      <c r="E31" s="169" t="s">
        <v>102</v>
      </c>
      <c r="F31" s="77" t="s">
        <v>104</v>
      </c>
      <c r="G31" s="173">
        <f>H31+I31</f>
        <v>1045</v>
      </c>
      <c r="H31" s="173">
        <v>1045</v>
      </c>
      <c r="I31" s="173"/>
      <c r="J31" s="173">
        <f>K31-G31</f>
        <v>228</v>
      </c>
      <c r="K31" s="173">
        <v>1273</v>
      </c>
      <c r="L31" s="173"/>
      <c r="M31" s="174" t="e">
        <f>#REF!+#REF!</f>
        <v>#REF!</v>
      </c>
      <c r="N31" s="174" t="e">
        <f>#REF!+#REF!</f>
        <v>#REF!</v>
      </c>
      <c r="O31" s="173"/>
      <c r="P31" s="173"/>
      <c r="Q31" s="173"/>
      <c r="R31" s="173">
        <f>Q31+P31+O31+K31</f>
        <v>1273</v>
      </c>
      <c r="S31" s="173">
        <f>Q31+L31</f>
        <v>0</v>
      </c>
      <c r="T31" s="175"/>
      <c r="U31" s="176"/>
      <c r="V31" s="165"/>
      <c r="W31" s="176"/>
      <c r="X31" s="173">
        <f>W31+V31+U31+T31+R31</f>
        <v>1273</v>
      </c>
      <c r="Y31" s="173">
        <f>S31+W31</f>
        <v>0</v>
      </c>
      <c r="Z31" s="176"/>
      <c r="AA31" s="176"/>
      <c r="AB31" s="176"/>
      <c r="AC31" s="176"/>
      <c r="AD31" s="176"/>
      <c r="AE31" s="176"/>
      <c r="AF31" s="176"/>
      <c r="AG31" s="173">
        <f>X31+Z31+AA31+AB31+AC31+AD31+AE31+AF31</f>
        <v>1273</v>
      </c>
      <c r="AH31" s="173"/>
    </row>
    <row r="32" spans="1:34" ht="68.25" customHeight="1">
      <c r="A32" s="172"/>
      <c r="B32" s="162" t="s">
        <v>109</v>
      </c>
      <c r="C32" s="68" t="s">
        <v>99</v>
      </c>
      <c r="D32" s="68" t="s">
        <v>110</v>
      </c>
      <c r="E32" s="92"/>
      <c r="F32" s="68"/>
      <c r="G32" s="163">
        <f aca="true" t="shared" si="7" ref="G32:X32">G33</f>
        <v>522419</v>
      </c>
      <c r="H32" s="163">
        <f t="shared" si="7"/>
        <v>522419</v>
      </c>
      <c r="I32" s="163">
        <f t="shared" si="7"/>
        <v>0</v>
      </c>
      <c r="J32" s="163">
        <f t="shared" si="7"/>
        <v>157844</v>
      </c>
      <c r="K32" s="163">
        <f t="shared" si="7"/>
        <v>680263</v>
      </c>
      <c r="L32" s="163">
        <f t="shared" si="7"/>
        <v>72171</v>
      </c>
      <c r="M32" s="163" t="e">
        <f t="shared" si="7"/>
        <v>#REF!</v>
      </c>
      <c r="N32" s="163" t="e">
        <f t="shared" si="7"/>
        <v>#REF!</v>
      </c>
      <c r="O32" s="163">
        <f t="shared" si="7"/>
        <v>0</v>
      </c>
      <c r="P32" s="163">
        <f t="shared" si="7"/>
        <v>0</v>
      </c>
      <c r="Q32" s="163">
        <f t="shared" si="7"/>
        <v>0</v>
      </c>
      <c r="R32" s="163">
        <f t="shared" si="7"/>
        <v>680263</v>
      </c>
      <c r="S32" s="163">
        <f t="shared" si="7"/>
        <v>72171</v>
      </c>
      <c r="T32" s="163">
        <f t="shared" si="7"/>
        <v>0</v>
      </c>
      <c r="U32" s="164">
        <f t="shared" si="7"/>
        <v>0</v>
      </c>
      <c r="V32" s="163">
        <f t="shared" si="7"/>
        <v>0</v>
      </c>
      <c r="W32" s="164">
        <f t="shared" si="7"/>
        <v>0</v>
      </c>
      <c r="X32" s="163">
        <f t="shared" si="7"/>
        <v>680263</v>
      </c>
      <c r="Y32" s="163">
        <f aca="true" t="shared" si="8" ref="T32:AH33">Y33</f>
        <v>72171</v>
      </c>
      <c r="Z32" s="164">
        <f t="shared" si="8"/>
        <v>0</v>
      </c>
      <c r="AA32" s="164">
        <f t="shared" si="8"/>
        <v>0</v>
      </c>
      <c r="AB32" s="164">
        <f t="shared" si="8"/>
        <v>0</v>
      </c>
      <c r="AC32" s="164">
        <f t="shared" si="8"/>
        <v>0</v>
      </c>
      <c r="AD32" s="164">
        <f t="shared" si="8"/>
        <v>-3090</v>
      </c>
      <c r="AE32" s="164">
        <f t="shared" si="8"/>
        <v>0</v>
      </c>
      <c r="AF32" s="164">
        <f t="shared" si="8"/>
        <v>0</v>
      </c>
      <c r="AG32" s="163">
        <f t="shared" si="8"/>
        <v>677173</v>
      </c>
      <c r="AH32" s="163">
        <f t="shared" si="8"/>
        <v>69081</v>
      </c>
    </row>
    <row r="33" spans="1:34" ht="31.5">
      <c r="A33" s="172"/>
      <c r="B33" s="168" t="s">
        <v>391</v>
      </c>
      <c r="C33" s="77" t="s">
        <v>99</v>
      </c>
      <c r="D33" s="77" t="s">
        <v>110</v>
      </c>
      <c r="E33" s="169" t="s">
        <v>102</v>
      </c>
      <c r="F33" s="77"/>
      <c r="G33" s="173">
        <f aca="true" t="shared" si="9" ref="G33:S33">G34</f>
        <v>522419</v>
      </c>
      <c r="H33" s="173">
        <f t="shared" si="9"/>
        <v>522419</v>
      </c>
      <c r="I33" s="173">
        <f t="shared" si="9"/>
        <v>0</v>
      </c>
      <c r="J33" s="173">
        <f t="shared" si="9"/>
        <v>157844</v>
      </c>
      <c r="K33" s="173">
        <f t="shared" si="9"/>
        <v>680263</v>
      </c>
      <c r="L33" s="173">
        <f t="shared" si="9"/>
        <v>72171</v>
      </c>
      <c r="M33" s="173" t="e">
        <f t="shared" si="9"/>
        <v>#REF!</v>
      </c>
      <c r="N33" s="173" t="e">
        <f t="shared" si="9"/>
        <v>#REF!</v>
      </c>
      <c r="O33" s="173">
        <f t="shared" si="9"/>
        <v>0</v>
      </c>
      <c r="P33" s="173">
        <f t="shared" si="9"/>
        <v>0</v>
      </c>
      <c r="Q33" s="173">
        <f t="shared" si="9"/>
        <v>0</v>
      </c>
      <c r="R33" s="173">
        <f t="shared" si="9"/>
        <v>680263</v>
      </c>
      <c r="S33" s="173">
        <f t="shared" si="9"/>
        <v>72171</v>
      </c>
      <c r="T33" s="173">
        <f t="shared" si="8"/>
        <v>0</v>
      </c>
      <c r="U33" s="177">
        <f t="shared" si="8"/>
        <v>0</v>
      </c>
      <c r="V33" s="173">
        <f t="shared" si="8"/>
        <v>0</v>
      </c>
      <c r="W33" s="177">
        <f t="shared" si="8"/>
        <v>0</v>
      </c>
      <c r="X33" s="173">
        <f t="shared" si="8"/>
        <v>680263</v>
      </c>
      <c r="Y33" s="173">
        <f t="shared" si="8"/>
        <v>72171</v>
      </c>
      <c r="Z33" s="177">
        <f t="shared" si="8"/>
        <v>0</v>
      </c>
      <c r="AA33" s="177">
        <f t="shared" si="8"/>
        <v>0</v>
      </c>
      <c r="AB33" s="177">
        <f t="shared" si="8"/>
        <v>0</v>
      </c>
      <c r="AC33" s="177">
        <f t="shared" si="8"/>
        <v>0</v>
      </c>
      <c r="AD33" s="177">
        <f t="shared" si="8"/>
        <v>-3090</v>
      </c>
      <c r="AE33" s="177">
        <f t="shared" si="8"/>
        <v>0</v>
      </c>
      <c r="AF33" s="177">
        <f t="shared" si="8"/>
        <v>0</v>
      </c>
      <c r="AG33" s="173">
        <f t="shared" si="8"/>
        <v>677173</v>
      </c>
      <c r="AH33" s="173">
        <f t="shared" si="8"/>
        <v>69081</v>
      </c>
    </row>
    <row r="34" spans="1:34" ht="31.5">
      <c r="A34" s="172"/>
      <c r="B34" s="168" t="s">
        <v>103</v>
      </c>
      <c r="C34" s="77" t="s">
        <v>99</v>
      </c>
      <c r="D34" s="77" t="s">
        <v>110</v>
      </c>
      <c r="E34" s="169" t="s">
        <v>102</v>
      </c>
      <c r="F34" s="77" t="s">
        <v>104</v>
      </c>
      <c r="G34" s="173">
        <f>H34+I34</f>
        <v>522419</v>
      </c>
      <c r="H34" s="173">
        <f>432074+90345</f>
        <v>522419</v>
      </c>
      <c r="I34" s="173"/>
      <c r="J34" s="173">
        <f>K34-G34</f>
        <v>157844</v>
      </c>
      <c r="K34" s="173">
        <v>680263</v>
      </c>
      <c r="L34" s="173">
        <v>72171</v>
      </c>
      <c r="M34" s="174" t="e">
        <f>#REF!+#REF!</f>
        <v>#REF!</v>
      </c>
      <c r="N34" s="174" t="e">
        <f>#REF!+#REF!</f>
        <v>#REF!</v>
      </c>
      <c r="O34" s="173"/>
      <c r="P34" s="173"/>
      <c r="Q34" s="173"/>
      <c r="R34" s="173">
        <f>Q34+P34+O34+K34</f>
        <v>680263</v>
      </c>
      <c r="S34" s="173">
        <f>Q34+L34</f>
        <v>72171</v>
      </c>
      <c r="T34" s="165"/>
      <c r="U34" s="176"/>
      <c r="V34" s="165"/>
      <c r="W34" s="176"/>
      <c r="X34" s="173">
        <f>W34+V34+U34+T34+R34</f>
        <v>680263</v>
      </c>
      <c r="Y34" s="173">
        <f>S34+W34</f>
        <v>72171</v>
      </c>
      <c r="Z34" s="176"/>
      <c r="AA34" s="176"/>
      <c r="AB34" s="176"/>
      <c r="AC34" s="176"/>
      <c r="AD34" s="176">
        <v>-3090</v>
      </c>
      <c r="AE34" s="176"/>
      <c r="AF34" s="176"/>
      <c r="AG34" s="173">
        <f>X34+Z34+AA34+AB34+AC34+AD34+AE34+AF34</f>
        <v>677173</v>
      </c>
      <c r="AH34" s="173">
        <f>Y34+AE34+AF34+AD34</f>
        <v>69081</v>
      </c>
    </row>
    <row r="35" spans="1:34" ht="15.75">
      <c r="A35" s="172"/>
      <c r="B35" s="162" t="s">
        <v>111</v>
      </c>
      <c r="C35" s="68" t="s">
        <v>99</v>
      </c>
      <c r="D35" s="68" t="s">
        <v>112</v>
      </c>
      <c r="E35" s="92"/>
      <c r="F35" s="68"/>
      <c r="G35" s="163">
        <f aca="true" t="shared" si="10" ref="G35:AG36">G36</f>
        <v>7000</v>
      </c>
      <c r="H35" s="163">
        <f t="shared" si="10"/>
        <v>7000</v>
      </c>
      <c r="I35" s="163">
        <f t="shared" si="10"/>
        <v>0</v>
      </c>
      <c r="J35" s="163">
        <f t="shared" si="10"/>
        <v>-4803</v>
      </c>
      <c r="K35" s="163">
        <f t="shared" si="10"/>
        <v>2197</v>
      </c>
      <c r="L35" s="163">
        <f t="shared" si="10"/>
        <v>0</v>
      </c>
      <c r="M35" s="163" t="e">
        <f t="shared" si="10"/>
        <v>#REF!</v>
      </c>
      <c r="N35" s="163" t="e">
        <f t="shared" si="10"/>
        <v>#REF!</v>
      </c>
      <c r="O35" s="163">
        <f t="shared" si="10"/>
        <v>0</v>
      </c>
      <c r="P35" s="163">
        <f t="shared" si="10"/>
        <v>0</v>
      </c>
      <c r="Q35" s="163">
        <f t="shared" si="10"/>
        <v>0</v>
      </c>
      <c r="R35" s="163">
        <f t="shared" si="10"/>
        <v>2197</v>
      </c>
      <c r="S35" s="163">
        <f t="shared" si="10"/>
        <v>0</v>
      </c>
      <c r="T35" s="163">
        <f t="shared" si="10"/>
        <v>0</v>
      </c>
      <c r="U35" s="164">
        <f t="shared" si="10"/>
        <v>0</v>
      </c>
      <c r="V35" s="163">
        <f t="shared" si="10"/>
        <v>0</v>
      </c>
      <c r="W35" s="164">
        <f t="shared" si="10"/>
        <v>0</v>
      </c>
      <c r="X35" s="163">
        <f t="shared" si="10"/>
        <v>2197</v>
      </c>
      <c r="Y35" s="163">
        <f t="shared" si="10"/>
        <v>0</v>
      </c>
      <c r="Z35" s="164">
        <f t="shared" si="10"/>
        <v>0</v>
      </c>
      <c r="AA35" s="164">
        <f t="shared" si="10"/>
        <v>0</v>
      </c>
      <c r="AB35" s="164">
        <f t="shared" si="10"/>
        <v>0</v>
      </c>
      <c r="AC35" s="164">
        <f t="shared" si="10"/>
        <v>0</v>
      </c>
      <c r="AD35" s="164">
        <f t="shared" si="10"/>
        <v>0</v>
      </c>
      <c r="AE35" s="164">
        <f t="shared" si="10"/>
        <v>0</v>
      </c>
      <c r="AF35" s="164">
        <f t="shared" si="10"/>
        <v>0</v>
      </c>
      <c r="AG35" s="163">
        <f t="shared" si="10"/>
        <v>2197</v>
      </c>
      <c r="AH35" s="163"/>
    </row>
    <row r="36" spans="1:34" ht="15.75">
      <c r="A36" s="172"/>
      <c r="B36" s="168" t="s">
        <v>113</v>
      </c>
      <c r="C36" s="77" t="s">
        <v>99</v>
      </c>
      <c r="D36" s="77" t="s">
        <v>112</v>
      </c>
      <c r="E36" s="169" t="s">
        <v>392</v>
      </c>
      <c r="F36" s="77"/>
      <c r="G36" s="173">
        <f>G37</f>
        <v>7000</v>
      </c>
      <c r="H36" s="173">
        <f>H37</f>
        <v>7000</v>
      </c>
      <c r="I36" s="173">
        <f t="shared" si="10"/>
        <v>0</v>
      </c>
      <c r="J36" s="173">
        <f t="shared" si="10"/>
        <v>-4803</v>
      </c>
      <c r="K36" s="173">
        <f t="shared" si="10"/>
        <v>2197</v>
      </c>
      <c r="L36" s="173">
        <f t="shared" si="10"/>
        <v>0</v>
      </c>
      <c r="M36" s="173" t="e">
        <f t="shared" si="10"/>
        <v>#REF!</v>
      </c>
      <c r="N36" s="173" t="e">
        <f t="shared" si="10"/>
        <v>#REF!</v>
      </c>
      <c r="O36" s="173">
        <f t="shared" si="10"/>
        <v>0</v>
      </c>
      <c r="P36" s="173">
        <f t="shared" si="10"/>
        <v>0</v>
      </c>
      <c r="Q36" s="173">
        <f t="shared" si="10"/>
        <v>0</v>
      </c>
      <c r="R36" s="173">
        <f t="shared" si="10"/>
        <v>2197</v>
      </c>
      <c r="S36" s="173">
        <f t="shared" si="10"/>
        <v>0</v>
      </c>
      <c r="T36" s="173">
        <f t="shared" si="10"/>
        <v>0</v>
      </c>
      <c r="U36" s="177">
        <f t="shared" si="10"/>
        <v>0</v>
      </c>
      <c r="V36" s="173">
        <f t="shared" si="10"/>
        <v>0</v>
      </c>
      <c r="W36" s="177">
        <f t="shared" si="10"/>
        <v>0</v>
      </c>
      <c r="X36" s="173">
        <f t="shared" si="10"/>
        <v>2197</v>
      </c>
      <c r="Y36" s="173">
        <f t="shared" si="10"/>
        <v>0</v>
      </c>
      <c r="Z36" s="177">
        <f t="shared" si="10"/>
        <v>0</v>
      </c>
      <c r="AA36" s="177">
        <f t="shared" si="10"/>
        <v>0</v>
      </c>
      <c r="AB36" s="177">
        <f t="shared" si="10"/>
        <v>0</v>
      </c>
      <c r="AC36" s="177">
        <f t="shared" si="10"/>
        <v>0</v>
      </c>
      <c r="AD36" s="177">
        <f t="shared" si="10"/>
        <v>0</v>
      </c>
      <c r="AE36" s="177">
        <f t="shared" si="10"/>
        <v>0</v>
      </c>
      <c r="AF36" s="177">
        <f t="shared" si="10"/>
        <v>0</v>
      </c>
      <c r="AG36" s="173">
        <f t="shared" si="10"/>
        <v>2197</v>
      </c>
      <c r="AH36" s="173"/>
    </row>
    <row r="37" spans="1:34" ht="47.25">
      <c r="A37" s="172"/>
      <c r="B37" s="168" t="s">
        <v>115</v>
      </c>
      <c r="C37" s="77" t="s">
        <v>99</v>
      </c>
      <c r="D37" s="77" t="s">
        <v>112</v>
      </c>
      <c r="E37" s="169" t="s">
        <v>392</v>
      </c>
      <c r="F37" s="77" t="s">
        <v>116</v>
      </c>
      <c r="G37" s="173">
        <f>H37+I37</f>
        <v>7000</v>
      </c>
      <c r="H37" s="173">
        <v>7000</v>
      </c>
      <c r="I37" s="173"/>
      <c r="J37" s="173">
        <f>K37-G37</f>
        <v>-4803</v>
      </c>
      <c r="K37" s="173">
        <f>2296-99</f>
        <v>2197</v>
      </c>
      <c r="L37" s="173"/>
      <c r="M37" s="174" t="e">
        <f>#REF!+#REF!</f>
        <v>#REF!</v>
      </c>
      <c r="N37" s="174" t="e">
        <f>#REF!+#REF!</f>
        <v>#REF!</v>
      </c>
      <c r="O37" s="173"/>
      <c r="P37" s="173"/>
      <c r="Q37" s="173"/>
      <c r="R37" s="173">
        <f>Q37+P37+O37+K37</f>
        <v>2197</v>
      </c>
      <c r="S37" s="173">
        <f>Q37+L37</f>
        <v>0</v>
      </c>
      <c r="T37" s="175"/>
      <c r="U37" s="176"/>
      <c r="V37" s="165"/>
      <c r="W37" s="176"/>
      <c r="X37" s="173">
        <f>W37+V37+U37+T37+R37</f>
        <v>2197</v>
      </c>
      <c r="Y37" s="173">
        <f>S37+W37</f>
        <v>0</v>
      </c>
      <c r="Z37" s="176"/>
      <c r="AA37" s="176"/>
      <c r="AB37" s="176"/>
      <c r="AC37" s="176"/>
      <c r="AD37" s="176"/>
      <c r="AE37" s="176"/>
      <c r="AF37" s="176"/>
      <c r="AG37" s="173">
        <f>X37+Z37+AA37+AB37+AC37+AD37+AE37+AF37</f>
        <v>2197</v>
      </c>
      <c r="AH37" s="173"/>
    </row>
    <row r="38" spans="1:34" ht="15.75">
      <c r="A38" s="165"/>
      <c r="B38" s="162" t="s">
        <v>126</v>
      </c>
      <c r="C38" s="68" t="s">
        <v>99</v>
      </c>
      <c r="D38" s="68" t="s">
        <v>127</v>
      </c>
      <c r="E38" s="92"/>
      <c r="F38" s="68"/>
      <c r="G38" s="163">
        <f aca="true" t="shared" si="11" ref="G38:N38">G39+G41</f>
        <v>57068</v>
      </c>
      <c r="H38" s="163" t="e">
        <f t="shared" si="11"/>
        <v>#REF!</v>
      </c>
      <c r="I38" s="163">
        <f t="shared" si="11"/>
        <v>0</v>
      </c>
      <c r="J38" s="163">
        <f>J39+J41+J44</f>
        <v>8941</v>
      </c>
      <c r="K38" s="163">
        <f>K39+K41+K44</f>
        <v>66009</v>
      </c>
      <c r="L38" s="163">
        <f>L39+L41+L44</f>
        <v>0</v>
      </c>
      <c r="M38" s="163" t="e">
        <f t="shared" si="11"/>
        <v>#REF!</v>
      </c>
      <c r="N38" s="163" t="e">
        <f t="shared" si="11"/>
        <v>#REF!</v>
      </c>
      <c r="O38" s="163">
        <f aca="true" t="shared" si="12" ref="O38:AG38">O39+O41+O44</f>
        <v>0</v>
      </c>
      <c r="P38" s="163">
        <f t="shared" si="12"/>
        <v>0</v>
      </c>
      <c r="Q38" s="163">
        <f t="shared" si="12"/>
        <v>0</v>
      </c>
      <c r="R38" s="163">
        <f t="shared" si="12"/>
        <v>66009</v>
      </c>
      <c r="S38" s="163">
        <f t="shared" si="12"/>
        <v>0</v>
      </c>
      <c r="T38" s="163">
        <f>T39+T41+T44</f>
        <v>0</v>
      </c>
      <c r="U38" s="164">
        <f>U39+U41+U44</f>
        <v>0</v>
      </c>
      <c r="V38" s="163">
        <f t="shared" si="12"/>
        <v>0</v>
      </c>
      <c r="W38" s="164">
        <f t="shared" si="12"/>
        <v>0</v>
      </c>
      <c r="X38" s="163">
        <f t="shared" si="12"/>
        <v>66009</v>
      </c>
      <c r="Y38" s="163">
        <f t="shared" si="12"/>
        <v>0</v>
      </c>
      <c r="Z38" s="164">
        <f t="shared" si="12"/>
        <v>0</v>
      </c>
      <c r="AA38" s="164">
        <f t="shared" si="12"/>
        <v>0</v>
      </c>
      <c r="AB38" s="164">
        <f t="shared" si="12"/>
        <v>0</v>
      </c>
      <c r="AC38" s="164">
        <f t="shared" si="12"/>
        <v>0</v>
      </c>
      <c r="AD38" s="164">
        <f t="shared" si="12"/>
        <v>0</v>
      </c>
      <c r="AE38" s="164">
        <f t="shared" si="12"/>
        <v>0</v>
      </c>
      <c r="AF38" s="164">
        <f t="shared" si="12"/>
        <v>0</v>
      </c>
      <c r="AG38" s="163">
        <f t="shared" si="12"/>
        <v>66009</v>
      </c>
      <c r="AH38" s="163"/>
    </row>
    <row r="39" spans="1:34" ht="63">
      <c r="A39" s="165"/>
      <c r="B39" s="168" t="s">
        <v>101</v>
      </c>
      <c r="C39" s="77" t="s">
        <v>99</v>
      </c>
      <c r="D39" s="77" t="s">
        <v>127</v>
      </c>
      <c r="E39" s="169" t="s">
        <v>102</v>
      </c>
      <c r="F39" s="77"/>
      <c r="G39" s="173">
        <f>G40</f>
        <v>3461</v>
      </c>
      <c r="H39" s="173" t="e">
        <f>H40+#REF!</f>
        <v>#REF!</v>
      </c>
      <c r="I39" s="173">
        <f aca="true" t="shared" si="13" ref="I39:AG39">I40</f>
        <v>0</v>
      </c>
      <c r="J39" s="173">
        <f t="shared" si="13"/>
        <v>-2780</v>
      </c>
      <c r="K39" s="173">
        <f t="shared" si="13"/>
        <v>681</v>
      </c>
      <c r="L39" s="173">
        <f t="shared" si="13"/>
        <v>0</v>
      </c>
      <c r="M39" s="173" t="e">
        <f t="shared" si="13"/>
        <v>#REF!</v>
      </c>
      <c r="N39" s="173" t="e">
        <f t="shared" si="13"/>
        <v>#REF!</v>
      </c>
      <c r="O39" s="173">
        <f t="shared" si="13"/>
        <v>0</v>
      </c>
      <c r="P39" s="173">
        <f t="shared" si="13"/>
        <v>0</v>
      </c>
      <c r="Q39" s="173">
        <f t="shared" si="13"/>
        <v>0</v>
      </c>
      <c r="R39" s="173">
        <f t="shared" si="13"/>
        <v>681</v>
      </c>
      <c r="S39" s="173">
        <f t="shared" si="13"/>
        <v>0</v>
      </c>
      <c r="T39" s="173">
        <f t="shared" si="13"/>
        <v>0</v>
      </c>
      <c r="U39" s="177">
        <f t="shared" si="13"/>
        <v>0</v>
      </c>
      <c r="V39" s="173">
        <f t="shared" si="13"/>
        <v>0</v>
      </c>
      <c r="W39" s="177">
        <f t="shared" si="13"/>
        <v>0</v>
      </c>
      <c r="X39" s="173">
        <f t="shared" si="13"/>
        <v>681</v>
      </c>
      <c r="Y39" s="173">
        <f t="shared" si="13"/>
        <v>0</v>
      </c>
      <c r="Z39" s="177">
        <f t="shared" si="13"/>
        <v>0</v>
      </c>
      <c r="AA39" s="177">
        <f t="shared" si="13"/>
        <v>0</v>
      </c>
      <c r="AB39" s="177">
        <f t="shared" si="13"/>
        <v>0</v>
      </c>
      <c r="AC39" s="177">
        <f t="shared" si="13"/>
        <v>0</v>
      </c>
      <c r="AD39" s="177">
        <f t="shared" si="13"/>
        <v>0</v>
      </c>
      <c r="AE39" s="177">
        <f t="shared" si="13"/>
        <v>0</v>
      </c>
      <c r="AF39" s="177">
        <f t="shared" si="13"/>
        <v>0</v>
      </c>
      <c r="AG39" s="173">
        <f t="shared" si="13"/>
        <v>681</v>
      </c>
      <c r="AH39" s="173"/>
    </row>
    <row r="40" spans="1:34" ht="31.5">
      <c r="A40" s="165"/>
      <c r="B40" s="168" t="s">
        <v>103</v>
      </c>
      <c r="C40" s="77" t="s">
        <v>99</v>
      </c>
      <c r="D40" s="77" t="s">
        <v>127</v>
      </c>
      <c r="E40" s="169" t="s">
        <v>102</v>
      </c>
      <c r="F40" s="77" t="s">
        <v>104</v>
      </c>
      <c r="G40" s="173">
        <f>H40+I40</f>
        <v>3461</v>
      </c>
      <c r="H40" s="173">
        <f>2893+568</f>
        <v>3461</v>
      </c>
      <c r="I40" s="173"/>
      <c r="J40" s="173">
        <f>K40-G40</f>
        <v>-2780</v>
      </c>
      <c r="K40" s="173">
        <v>681</v>
      </c>
      <c r="L40" s="173"/>
      <c r="M40" s="174" t="e">
        <f>#REF!+#REF!</f>
        <v>#REF!</v>
      </c>
      <c r="N40" s="174" t="e">
        <f>#REF!+#REF!</f>
        <v>#REF!</v>
      </c>
      <c r="O40" s="173"/>
      <c r="P40" s="173"/>
      <c r="Q40" s="173"/>
      <c r="R40" s="173">
        <f>Q40+P40+O40+K40</f>
        <v>681</v>
      </c>
      <c r="S40" s="173">
        <f>Q40+L40</f>
        <v>0</v>
      </c>
      <c r="T40" s="175"/>
      <c r="U40" s="176"/>
      <c r="V40" s="165"/>
      <c r="W40" s="176"/>
      <c r="X40" s="173">
        <f>W40+V40+U40+T40+R40</f>
        <v>681</v>
      </c>
      <c r="Y40" s="173">
        <f>S40+W40</f>
        <v>0</v>
      </c>
      <c r="Z40" s="176"/>
      <c r="AA40" s="176"/>
      <c r="AB40" s="176"/>
      <c r="AC40" s="176"/>
      <c r="AD40" s="176"/>
      <c r="AE40" s="176"/>
      <c r="AF40" s="176"/>
      <c r="AG40" s="173">
        <f>X40+Z40+AA40+AB40+AC40+AD40+AE40+AF40</f>
        <v>681</v>
      </c>
      <c r="AH40" s="173"/>
    </row>
    <row r="41" spans="1:34" ht="38.25" customHeight="1">
      <c r="A41" s="165"/>
      <c r="B41" s="168" t="s">
        <v>132</v>
      </c>
      <c r="C41" s="77" t="s">
        <v>99</v>
      </c>
      <c r="D41" s="77" t="s">
        <v>127</v>
      </c>
      <c r="E41" s="169" t="s">
        <v>133</v>
      </c>
      <c r="F41" s="77"/>
      <c r="G41" s="173">
        <f aca="true" t="shared" si="14" ref="G41:AG41">G42+G43</f>
        <v>53607</v>
      </c>
      <c r="H41" s="173">
        <f t="shared" si="14"/>
        <v>53607</v>
      </c>
      <c r="I41" s="173">
        <f t="shared" si="14"/>
        <v>0</v>
      </c>
      <c r="J41" s="173">
        <f t="shared" si="14"/>
        <v>-2928</v>
      </c>
      <c r="K41" s="173">
        <f t="shared" si="14"/>
        <v>50679</v>
      </c>
      <c r="L41" s="173">
        <f t="shared" si="14"/>
        <v>0</v>
      </c>
      <c r="M41" s="173" t="e">
        <f t="shared" si="14"/>
        <v>#REF!</v>
      </c>
      <c r="N41" s="173" t="e">
        <f t="shared" si="14"/>
        <v>#REF!</v>
      </c>
      <c r="O41" s="173">
        <f t="shared" si="14"/>
        <v>0</v>
      </c>
      <c r="P41" s="173">
        <f t="shared" si="14"/>
        <v>0</v>
      </c>
      <c r="Q41" s="173">
        <f t="shared" si="14"/>
        <v>0</v>
      </c>
      <c r="R41" s="173">
        <f t="shared" si="14"/>
        <v>50679</v>
      </c>
      <c r="S41" s="173">
        <f t="shared" si="14"/>
        <v>0</v>
      </c>
      <c r="T41" s="173">
        <f>T42+T43</f>
        <v>0</v>
      </c>
      <c r="U41" s="177">
        <f>U42+U43</f>
        <v>0</v>
      </c>
      <c r="V41" s="173">
        <f t="shared" si="14"/>
        <v>0</v>
      </c>
      <c r="W41" s="177">
        <f t="shared" si="14"/>
        <v>0</v>
      </c>
      <c r="X41" s="173">
        <f t="shared" si="14"/>
        <v>50679</v>
      </c>
      <c r="Y41" s="173">
        <f t="shared" si="14"/>
        <v>0</v>
      </c>
      <c r="Z41" s="177">
        <f t="shared" si="14"/>
        <v>0</v>
      </c>
      <c r="AA41" s="177">
        <f t="shared" si="14"/>
        <v>0</v>
      </c>
      <c r="AB41" s="177">
        <f t="shared" si="14"/>
        <v>0</v>
      </c>
      <c r="AC41" s="177">
        <f t="shared" si="14"/>
        <v>0</v>
      </c>
      <c r="AD41" s="177">
        <f t="shared" si="14"/>
        <v>0</v>
      </c>
      <c r="AE41" s="177">
        <f t="shared" si="14"/>
        <v>0</v>
      </c>
      <c r="AF41" s="177">
        <f t="shared" si="14"/>
        <v>0</v>
      </c>
      <c r="AG41" s="173">
        <f t="shared" si="14"/>
        <v>50679</v>
      </c>
      <c r="AH41" s="173"/>
    </row>
    <row r="42" spans="1:34" ht="47.25">
      <c r="A42" s="165"/>
      <c r="B42" s="168" t="s">
        <v>115</v>
      </c>
      <c r="C42" s="77" t="s">
        <v>99</v>
      </c>
      <c r="D42" s="77" t="s">
        <v>127</v>
      </c>
      <c r="E42" s="169" t="s">
        <v>133</v>
      </c>
      <c r="F42" s="77" t="s">
        <v>116</v>
      </c>
      <c r="G42" s="173">
        <f>H42+I42</f>
        <v>29607</v>
      </c>
      <c r="H42" s="173">
        <f>12583+2170+9492+4687+675</f>
        <v>29607</v>
      </c>
      <c r="I42" s="173"/>
      <c r="J42" s="173">
        <f>K42-G42</f>
        <v>-2928</v>
      </c>
      <c r="K42" s="173">
        <f>20904+9662-3887</f>
        <v>26679</v>
      </c>
      <c r="L42" s="173"/>
      <c r="M42" s="174" t="e">
        <f>#REF!+#REF!</f>
        <v>#REF!</v>
      </c>
      <c r="N42" s="174" t="e">
        <f>#REF!+#REF!</f>
        <v>#REF!</v>
      </c>
      <c r="O42" s="173"/>
      <c r="P42" s="173"/>
      <c r="Q42" s="173"/>
      <c r="R42" s="173">
        <f>Q42+P42+O42+K42</f>
        <v>26679</v>
      </c>
      <c r="S42" s="173">
        <f>Q42+L42</f>
        <v>0</v>
      </c>
      <c r="T42" s="175"/>
      <c r="U42" s="176"/>
      <c r="V42" s="165"/>
      <c r="W42" s="176"/>
      <c r="X42" s="173">
        <f>W42+V42+U42+T42+R42</f>
        <v>26679</v>
      </c>
      <c r="Y42" s="173">
        <f>S42+W42</f>
        <v>0</v>
      </c>
      <c r="Z42" s="176"/>
      <c r="AA42" s="176"/>
      <c r="AB42" s="176"/>
      <c r="AC42" s="176"/>
      <c r="AD42" s="176"/>
      <c r="AE42" s="176"/>
      <c r="AF42" s="176"/>
      <c r="AG42" s="173">
        <f>X42+Z42+AA42+AB42+AC42+AD42+AE42+AF42</f>
        <v>26679</v>
      </c>
      <c r="AH42" s="173"/>
    </row>
    <row r="43" spans="1:34" ht="86.25" customHeight="1">
      <c r="A43" s="165"/>
      <c r="B43" s="168" t="s">
        <v>134</v>
      </c>
      <c r="C43" s="77" t="s">
        <v>99</v>
      </c>
      <c r="D43" s="77" t="s">
        <v>127</v>
      </c>
      <c r="E43" s="169" t="s">
        <v>133</v>
      </c>
      <c r="F43" s="77" t="s">
        <v>135</v>
      </c>
      <c r="G43" s="173">
        <f>H43+I43</f>
        <v>24000</v>
      </c>
      <c r="H43" s="173">
        <v>24000</v>
      </c>
      <c r="I43" s="173"/>
      <c r="J43" s="173">
        <f>K43-G43</f>
        <v>0</v>
      </c>
      <c r="K43" s="173">
        <f>54000-30000</f>
        <v>24000</v>
      </c>
      <c r="L43" s="173"/>
      <c r="M43" s="174" t="e">
        <f>#REF!+#REF!</f>
        <v>#REF!</v>
      </c>
      <c r="N43" s="174" t="e">
        <f>#REF!+#REF!</f>
        <v>#REF!</v>
      </c>
      <c r="O43" s="173"/>
      <c r="P43" s="173"/>
      <c r="Q43" s="173"/>
      <c r="R43" s="173">
        <f>Q43+P43+O43+K43</f>
        <v>24000</v>
      </c>
      <c r="S43" s="173">
        <f>Q43+L43</f>
        <v>0</v>
      </c>
      <c r="T43" s="175"/>
      <c r="U43" s="176"/>
      <c r="V43" s="165"/>
      <c r="W43" s="176"/>
      <c r="X43" s="173">
        <f>W43+V43+U43+T43+R43</f>
        <v>24000</v>
      </c>
      <c r="Y43" s="173">
        <f>S43+W43</f>
        <v>0</v>
      </c>
      <c r="Z43" s="176"/>
      <c r="AA43" s="176"/>
      <c r="AB43" s="176"/>
      <c r="AC43" s="176"/>
      <c r="AD43" s="176"/>
      <c r="AE43" s="176"/>
      <c r="AF43" s="176"/>
      <c r="AG43" s="173">
        <f>X43+Z43+AA43+AB43+AC43+AD43+AE43+AF43</f>
        <v>24000</v>
      </c>
      <c r="AH43" s="173"/>
    </row>
    <row r="44" spans="1:34" ht="15.75">
      <c r="A44" s="165"/>
      <c r="B44" s="168" t="s">
        <v>136</v>
      </c>
      <c r="C44" s="77" t="s">
        <v>99</v>
      </c>
      <c r="D44" s="77" t="s">
        <v>127</v>
      </c>
      <c r="E44" s="169" t="s">
        <v>137</v>
      </c>
      <c r="F44" s="77"/>
      <c r="G44" s="173"/>
      <c r="H44" s="173"/>
      <c r="I44" s="173"/>
      <c r="J44" s="173">
        <f>J45</f>
        <v>14649</v>
      </c>
      <c r="K44" s="173">
        <f>K45</f>
        <v>14649</v>
      </c>
      <c r="L44" s="173"/>
      <c r="M44" s="174"/>
      <c r="N44" s="174"/>
      <c r="O44" s="173">
        <f aca="true" t="shared" si="15" ref="O44:AG44">O45</f>
        <v>0</v>
      </c>
      <c r="P44" s="173">
        <f t="shared" si="15"/>
        <v>0</v>
      </c>
      <c r="Q44" s="173">
        <f t="shared" si="15"/>
        <v>0</v>
      </c>
      <c r="R44" s="173">
        <f t="shared" si="15"/>
        <v>14649</v>
      </c>
      <c r="S44" s="173">
        <f t="shared" si="15"/>
        <v>0</v>
      </c>
      <c r="T44" s="173">
        <f t="shared" si="15"/>
        <v>0</v>
      </c>
      <c r="U44" s="177">
        <f t="shared" si="15"/>
        <v>0</v>
      </c>
      <c r="V44" s="173">
        <f t="shared" si="15"/>
        <v>0</v>
      </c>
      <c r="W44" s="177">
        <f t="shared" si="15"/>
        <v>0</v>
      </c>
      <c r="X44" s="173">
        <f t="shared" si="15"/>
        <v>14649</v>
      </c>
      <c r="Y44" s="173">
        <f t="shared" si="15"/>
        <v>0</v>
      </c>
      <c r="Z44" s="177">
        <f t="shared" si="15"/>
        <v>0</v>
      </c>
      <c r="AA44" s="177">
        <f t="shared" si="15"/>
        <v>0</v>
      </c>
      <c r="AB44" s="177">
        <f t="shared" si="15"/>
        <v>0</v>
      </c>
      <c r="AC44" s="177">
        <f t="shared" si="15"/>
        <v>0</v>
      </c>
      <c r="AD44" s="177">
        <f t="shared" si="15"/>
        <v>0</v>
      </c>
      <c r="AE44" s="177">
        <f t="shared" si="15"/>
        <v>0</v>
      </c>
      <c r="AF44" s="177">
        <f t="shared" si="15"/>
        <v>0</v>
      </c>
      <c r="AG44" s="173">
        <f t="shared" si="15"/>
        <v>14649</v>
      </c>
      <c r="AH44" s="173"/>
    </row>
    <row r="45" spans="1:34" ht="47.25">
      <c r="A45" s="165"/>
      <c r="B45" s="168" t="s">
        <v>115</v>
      </c>
      <c r="C45" s="77" t="s">
        <v>99</v>
      </c>
      <c r="D45" s="77" t="s">
        <v>127</v>
      </c>
      <c r="E45" s="169" t="s">
        <v>137</v>
      </c>
      <c r="F45" s="77" t="s">
        <v>116</v>
      </c>
      <c r="G45" s="173"/>
      <c r="H45" s="173"/>
      <c r="I45" s="173"/>
      <c r="J45" s="173">
        <f>K45-G45</f>
        <v>14649</v>
      </c>
      <c r="K45" s="173">
        <v>14649</v>
      </c>
      <c r="L45" s="173"/>
      <c r="M45" s="174"/>
      <c r="N45" s="174"/>
      <c r="O45" s="173"/>
      <c r="P45" s="173"/>
      <c r="Q45" s="173"/>
      <c r="R45" s="173">
        <f>Q45+P45+O45+K45</f>
        <v>14649</v>
      </c>
      <c r="S45" s="173">
        <f>Q45+L45</f>
        <v>0</v>
      </c>
      <c r="T45" s="175"/>
      <c r="U45" s="176"/>
      <c r="V45" s="165"/>
      <c r="W45" s="176"/>
      <c r="X45" s="173">
        <f>W45+V45+U45+T45+R45</f>
        <v>14649</v>
      </c>
      <c r="Y45" s="173">
        <f>S45+W45</f>
        <v>0</v>
      </c>
      <c r="Z45" s="176"/>
      <c r="AA45" s="176"/>
      <c r="AB45" s="176"/>
      <c r="AC45" s="176"/>
      <c r="AD45" s="176"/>
      <c r="AE45" s="176"/>
      <c r="AF45" s="176"/>
      <c r="AG45" s="173">
        <f>X45+Z45+AA45+AB45+AC45+AD45+AE45+AF45</f>
        <v>14649</v>
      </c>
      <c r="AH45" s="173"/>
    </row>
    <row r="46" spans="1:34" ht="31.5">
      <c r="A46" s="161"/>
      <c r="B46" s="162" t="s">
        <v>248</v>
      </c>
      <c r="C46" s="68" t="s">
        <v>112</v>
      </c>
      <c r="D46" s="68" t="s">
        <v>197</v>
      </c>
      <c r="E46" s="92"/>
      <c r="F46" s="68"/>
      <c r="G46" s="163">
        <f aca="true" t="shared" si="16" ref="G46:W47">G47</f>
        <v>2337</v>
      </c>
      <c r="H46" s="163">
        <f t="shared" si="16"/>
        <v>2337</v>
      </c>
      <c r="I46" s="163">
        <f t="shared" si="16"/>
        <v>0</v>
      </c>
      <c r="J46" s="163">
        <f t="shared" si="16"/>
        <v>136</v>
      </c>
      <c r="K46" s="163">
        <f t="shared" si="16"/>
        <v>2473</v>
      </c>
      <c r="L46" s="163">
        <f t="shared" si="16"/>
        <v>0</v>
      </c>
      <c r="M46" s="163" t="e">
        <f t="shared" si="16"/>
        <v>#REF!</v>
      </c>
      <c r="N46" s="163" t="e">
        <f t="shared" si="16"/>
        <v>#REF!</v>
      </c>
      <c r="O46" s="163">
        <f t="shared" si="16"/>
        <v>0</v>
      </c>
      <c r="P46" s="163">
        <f t="shared" si="16"/>
        <v>0</v>
      </c>
      <c r="Q46" s="163">
        <f t="shared" si="16"/>
        <v>0</v>
      </c>
      <c r="R46" s="163">
        <f t="shared" si="16"/>
        <v>2473</v>
      </c>
      <c r="S46" s="163">
        <f t="shared" si="16"/>
        <v>0</v>
      </c>
      <c r="T46" s="163">
        <f t="shared" si="16"/>
        <v>283</v>
      </c>
      <c r="U46" s="164">
        <f t="shared" si="16"/>
        <v>0</v>
      </c>
      <c r="V46" s="163">
        <f t="shared" si="16"/>
        <v>0</v>
      </c>
      <c r="W46" s="164">
        <f t="shared" si="16"/>
        <v>0</v>
      </c>
      <c r="X46" s="163">
        <f aca="true" t="shared" si="17" ref="T46:AG47">X47</f>
        <v>2756</v>
      </c>
      <c r="Y46" s="163">
        <f t="shared" si="17"/>
        <v>0</v>
      </c>
      <c r="Z46" s="164">
        <f t="shared" si="17"/>
        <v>0</v>
      </c>
      <c r="AA46" s="164">
        <f t="shared" si="17"/>
        <v>0</v>
      </c>
      <c r="AB46" s="164">
        <f t="shared" si="17"/>
        <v>0</v>
      </c>
      <c r="AC46" s="164">
        <f t="shared" si="17"/>
        <v>0</v>
      </c>
      <c r="AD46" s="164">
        <f t="shared" si="17"/>
        <v>0</v>
      </c>
      <c r="AE46" s="164">
        <f t="shared" si="17"/>
        <v>0</v>
      </c>
      <c r="AF46" s="164">
        <f t="shared" si="17"/>
        <v>0</v>
      </c>
      <c r="AG46" s="163">
        <f t="shared" si="17"/>
        <v>2756</v>
      </c>
      <c r="AH46" s="163"/>
    </row>
    <row r="47" spans="1:34" ht="15.75">
      <c r="A47" s="165"/>
      <c r="B47" s="168" t="s">
        <v>249</v>
      </c>
      <c r="C47" s="77" t="s">
        <v>112</v>
      </c>
      <c r="D47" s="77" t="s">
        <v>197</v>
      </c>
      <c r="E47" s="169" t="s">
        <v>250</v>
      </c>
      <c r="F47" s="77"/>
      <c r="G47" s="173">
        <f t="shared" si="16"/>
        <v>2337</v>
      </c>
      <c r="H47" s="173">
        <f t="shared" si="16"/>
        <v>2337</v>
      </c>
      <c r="I47" s="173">
        <f t="shared" si="16"/>
        <v>0</v>
      </c>
      <c r="J47" s="173">
        <f t="shared" si="16"/>
        <v>136</v>
      </c>
      <c r="K47" s="173">
        <f t="shared" si="16"/>
        <v>2473</v>
      </c>
      <c r="L47" s="173">
        <f t="shared" si="16"/>
        <v>0</v>
      </c>
      <c r="M47" s="173" t="e">
        <f t="shared" si="16"/>
        <v>#REF!</v>
      </c>
      <c r="N47" s="173" t="e">
        <f t="shared" si="16"/>
        <v>#REF!</v>
      </c>
      <c r="O47" s="173">
        <f t="shared" si="16"/>
        <v>0</v>
      </c>
      <c r="P47" s="173">
        <f t="shared" si="16"/>
        <v>0</v>
      </c>
      <c r="Q47" s="173">
        <f t="shared" si="16"/>
        <v>0</v>
      </c>
      <c r="R47" s="173">
        <f t="shared" si="16"/>
        <v>2473</v>
      </c>
      <c r="S47" s="173">
        <f t="shared" si="16"/>
        <v>0</v>
      </c>
      <c r="T47" s="173">
        <f t="shared" si="17"/>
        <v>283</v>
      </c>
      <c r="U47" s="177">
        <f t="shared" si="17"/>
        <v>0</v>
      </c>
      <c r="V47" s="173">
        <f t="shared" si="17"/>
        <v>0</v>
      </c>
      <c r="W47" s="177">
        <f t="shared" si="17"/>
        <v>0</v>
      </c>
      <c r="X47" s="173">
        <f t="shared" si="17"/>
        <v>2756</v>
      </c>
      <c r="Y47" s="173">
        <f t="shared" si="17"/>
        <v>0</v>
      </c>
      <c r="Z47" s="177">
        <f t="shared" si="17"/>
        <v>0</v>
      </c>
      <c r="AA47" s="177">
        <f t="shared" si="17"/>
        <v>0</v>
      </c>
      <c r="AB47" s="177">
        <f t="shared" si="17"/>
        <v>0</v>
      </c>
      <c r="AC47" s="177">
        <f t="shared" si="17"/>
        <v>0</v>
      </c>
      <c r="AD47" s="177">
        <f t="shared" si="17"/>
        <v>0</v>
      </c>
      <c r="AE47" s="177">
        <f t="shared" si="17"/>
        <v>0</v>
      </c>
      <c r="AF47" s="177">
        <f t="shared" si="17"/>
        <v>0</v>
      </c>
      <c r="AG47" s="173">
        <f t="shared" si="17"/>
        <v>2756</v>
      </c>
      <c r="AH47" s="173"/>
    </row>
    <row r="48" spans="1:34" ht="31.5">
      <c r="A48" s="165"/>
      <c r="B48" s="168" t="s">
        <v>103</v>
      </c>
      <c r="C48" s="77" t="s">
        <v>112</v>
      </c>
      <c r="D48" s="77" t="s">
        <v>197</v>
      </c>
      <c r="E48" s="169" t="s">
        <v>250</v>
      </c>
      <c r="F48" s="77" t="s">
        <v>104</v>
      </c>
      <c r="G48" s="173">
        <f>H48+I48</f>
        <v>2337</v>
      </c>
      <c r="H48" s="173">
        <v>2337</v>
      </c>
      <c r="I48" s="173"/>
      <c r="J48" s="173">
        <f>K48-G48</f>
        <v>136</v>
      </c>
      <c r="K48" s="173">
        <v>2473</v>
      </c>
      <c r="L48" s="173"/>
      <c r="M48" s="174" t="e">
        <f>#REF!+#REF!</f>
        <v>#REF!</v>
      </c>
      <c r="N48" s="174" t="e">
        <f>#REF!+#REF!</f>
        <v>#REF!</v>
      </c>
      <c r="O48" s="173"/>
      <c r="P48" s="173"/>
      <c r="Q48" s="173"/>
      <c r="R48" s="173">
        <f>Q48+P48+O48+K48</f>
        <v>2473</v>
      </c>
      <c r="S48" s="173"/>
      <c r="T48" s="165">
        <v>283</v>
      </c>
      <c r="U48" s="176"/>
      <c r="V48" s="165"/>
      <c r="W48" s="176"/>
      <c r="X48" s="173">
        <f>W48+V48+U48+T48+R48</f>
        <v>2756</v>
      </c>
      <c r="Y48" s="173">
        <f>S48+W48</f>
        <v>0</v>
      </c>
      <c r="Z48" s="176"/>
      <c r="AA48" s="176"/>
      <c r="AB48" s="176"/>
      <c r="AC48" s="176"/>
      <c r="AD48" s="176"/>
      <c r="AE48" s="176"/>
      <c r="AF48" s="176"/>
      <c r="AG48" s="173">
        <f>X48+Z48+AA48+AB48+AC48+AD48+AE48+AF48</f>
        <v>2756</v>
      </c>
      <c r="AH48" s="173"/>
    </row>
    <row r="49" spans="1:34" ht="15.75">
      <c r="A49" s="161"/>
      <c r="B49" s="162" t="s">
        <v>289</v>
      </c>
      <c r="C49" s="68" t="s">
        <v>158</v>
      </c>
      <c r="D49" s="68" t="s">
        <v>106</v>
      </c>
      <c r="E49" s="92"/>
      <c r="F49" s="68"/>
      <c r="G49" s="163">
        <f aca="true" t="shared" si="18" ref="G49:W50">G50</f>
        <v>4607</v>
      </c>
      <c r="H49" s="163">
        <f t="shared" si="18"/>
        <v>4607</v>
      </c>
      <c r="I49" s="163">
        <f t="shared" si="18"/>
        <v>0</v>
      </c>
      <c r="J49" s="163">
        <f t="shared" si="18"/>
        <v>121</v>
      </c>
      <c r="K49" s="163">
        <f t="shared" si="18"/>
        <v>4728</v>
      </c>
      <c r="L49" s="163">
        <f t="shared" si="18"/>
        <v>0</v>
      </c>
      <c r="M49" s="163" t="e">
        <f t="shared" si="18"/>
        <v>#REF!</v>
      </c>
      <c r="N49" s="163" t="e">
        <f t="shared" si="18"/>
        <v>#REF!</v>
      </c>
      <c r="O49" s="163">
        <f t="shared" si="18"/>
        <v>0</v>
      </c>
      <c r="P49" s="163">
        <f t="shared" si="18"/>
        <v>0</v>
      </c>
      <c r="Q49" s="163">
        <f t="shared" si="18"/>
        <v>0</v>
      </c>
      <c r="R49" s="163">
        <f t="shared" si="18"/>
        <v>4728</v>
      </c>
      <c r="S49" s="163">
        <f t="shared" si="18"/>
        <v>0</v>
      </c>
      <c r="T49" s="163">
        <f t="shared" si="18"/>
        <v>0</v>
      </c>
      <c r="U49" s="164">
        <f t="shared" si="18"/>
        <v>0</v>
      </c>
      <c r="V49" s="163">
        <f t="shared" si="18"/>
        <v>0</v>
      </c>
      <c r="W49" s="164">
        <f t="shared" si="18"/>
        <v>0</v>
      </c>
      <c r="X49" s="163">
        <f aca="true" t="shared" si="19" ref="T49:AG50">X50</f>
        <v>4728</v>
      </c>
      <c r="Y49" s="163">
        <f t="shared" si="19"/>
        <v>0</v>
      </c>
      <c r="Z49" s="164">
        <f t="shared" si="19"/>
        <v>0</v>
      </c>
      <c r="AA49" s="164">
        <f t="shared" si="19"/>
        <v>0</v>
      </c>
      <c r="AB49" s="164">
        <f t="shared" si="19"/>
        <v>0</v>
      </c>
      <c r="AC49" s="164">
        <f t="shared" si="19"/>
        <v>0</v>
      </c>
      <c r="AD49" s="164">
        <f t="shared" si="19"/>
        <v>0</v>
      </c>
      <c r="AE49" s="164">
        <f t="shared" si="19"/>
        <v>0</v>
      </c>
      <c r="AF49" s="164">
        <f t="shared" si="19"/>
        <v>0</v>
      </c>
      <c r="AG49" s="163">
        <f t="shared" si="19"/>
        <v>4728</v>
      </c>
      <c r="AH49" s="163"/>
    </row>
    <row r="50" spans="1:34" ht="15.75">
      <c r="A50" s="165"/>
      <c r="B50" s="168" t="s">
        <v>290</v>
      </c>
      <c r="C50" s="77" t="s">
        <v>158</v>
      </c>
      <c r="D50" s="77" t="s">
        <v>106</v>
      </c>
      <c r="E50" s="169" t="s">
        <v>291</v>
      </c>
      <c r="F50" s="77"/>
      <c r="G50" s="173">
        <f t="shared" si="18"/>
        <v>4607</v>
      </c>
      <c r="H50" s="173">
        <f t="shared" si="18"/>
        <v>4607</v>
      </c>
      <c r="I50" s="173">
        <f t="shared" si="18"/>
        <v>0</v>
      </c>
      <c r="J50" s="173">
        <f t="shared" si="18"/>
        <v>121</v>
      </c>
      <c r="K50" s="173">
        <f t="shared" si="18"/>
        <v>4728</v>
      </c>
      <c r="L50" s="173">
        <f t="shared" si="18"/>
        <v>0</v>
      </c>
      <c r="M50" s="173" t="e">
        <f t="shared" si="18"/>
        <v>#REF!</v>
      </c>
      <c r="N50" s="173" t="e">
        <f t="shared" si="18"/>
        <v>#REF!</v>
      </c>
      <c r="O50" s="173">
        <f t="shared" si="18"/>
        <v>0</v>
      </c>
      <c r="P50" s="173">
        <f t="shared" si="18"/>
        <v>0</v>
      </c>
      <c r="Q50" s="173">
        <f t="shared" si="18"/>
        <v>0</v>
      </c>
      <c r="R50" s="173">
        <f t="shared" si="18"/>
        <v>4728</v>
      </c>
      <c r="S50" s="173">
        <f t="shared" si="18"/>
        <v>0</v>
      </c>
      <c r="T50" s="173">
        <f t="shared" si="19"/>
        <v>0</v>
      </c>
      <c r="U50" s="177">
        <f t="shared" si="19"/>
        <v>0</v>
      </c>
      <c r="V50" s="173">
        <f t="shared" si="19"/>
        <v>0</v>
      </c>
      <c r="W50" s="177">
        <f t="shared" si="19"/>
        <v>0</v>
      </c>
      <c r="X50" s="173">
        <f t="shared" si="19"/>
        <v>4728</v>
      </c>
      <c r="Y50" s="173">
        <f t="shared" si="19"/>
        <v>0</v>
      </c>
      <c r="Z50" s="177">
        <f t="shared" si="19"/>
        <v>0</v>
      </c>
      <c r="AA50" s="177">
        <f t="shared" si="19"/>
        <v>0</v>
      </c>
      <c r="AB50" s="177">
        <f t="shared" si="19"/>
        <v>0</v>
      </c>
      <c r="AC50" s="177">
        <f t="shared" si="19"/>
        <v>0</v>
      </c>
      <c r="AD50" s="177">
        <f t="shared" si="19"/>
        <v>0</v>
      </c>
      <c r="AE50" s="177">
        <f t="shared" si="19"/>
        <v>0</v>
      </c>
      <c r="AF50" s="177">
        <f t="shared" si="19"/>
        <v>0</v>
      </c>
      <c r="AG50" s="173">
        <f t="shared" si="19"/>
        <v>4728</v>
      </c>
      <c r="AH50" s="173"/>
    </row>
    <row r="51" spans="1:34" ht="31.5">
      <c r="A51" s="165"/>
      <c r="B51" s="168" t="s">
        <v>103</v>
      </c>
      <c r="C51" s="77" t="s">
        <v>158</v>
      </c>
      <c r="D51" s="77" t="s">
        <v>106</v>
      </c>
      <c r="E51" s="169" t="s">
        <v>291</v>
      </c>
      <c r="F51" s="77" t="s">
        <v>104</v>
      </c>
      <c r="G51" s="173">
        <f>H51+I51</f>
        <v>4607</v>
      </c>
      <c r="H51" s="173">
        <v>4607</v>
      </c>
      <c r="I51" s="173"/>
      <c r="J51" s="173">
        <f>K51-G51</f>
        <v>121</v>
      </c>
      <c r="K51" s="173">
        <v>4728</v>
      </c>
      <c r="L51" s="173"/>
      <c r="M51" s="174" t="e">
        <f>#REF!+#REF!</f>
        <v>#REF!</v>
      </c>
      <c r="N51" s="174" t="e">
        <f>#REF!+#REF!</f>
        <v>#REF!</v>
      </c>
      <c r="O51" s="173"/>
      <c r="P51" s="173"/>
      <c r="Q51" s="173"/>
      <c r="R51" s="173">
        <f>Q51+P51+O51+K51</f>
        <v>4728</v>
      </c>
      <c r="S51" s="173">
        <f>Q51+L51</f>
        <v>0</v>
      </c>
      <c r="T51" s="165"/>
      <c r="U51" s="176"/>
      <c r="V51" s="165"/>
      <c r="W51" s="176"/>
      <c r="X51" s="173">
        <f>W51+V51+U51+T51+R51</f>
        <v>4728</v>
      </c>
      <c r="Y51" s="173">
        <f>S51+W51</f>
        <v>0</v>
      </c>
      <c r="Z51" s="176"/>
      <c r="AA51" s="176"/>
      <c r="AB51" s="176"/>
      <c r="AC51" s="176"/>
      <c r="AD51" s="176"/>
      <c r="AE51" s="176"/>
      <c r="AF51" s="176"/>
      <c r="AG51" s="173">
        <f>X51+Z51+AA51+AB51+AC51+AD51+AE51+AF51</f>
        <v>4728</v>
      </c>
      <c r="AH51" s="173"/>
    </row>
    <row r="52" spans="1:34" ht="31.5">
      <c r="A52" s="161"/>
      <c r="B52" s="162" t="s">
        <v>393</v>
      </c>
      <c r="C52" s="68" t="s">
        <v>158</v>
      </c>
      <c r="D52" s="68" t="s">
        <v>150</v>
      </c>
      <c r="E52" s="92"/>
      <c r="F52" s="68"/>
      <c r="G52" s="163">
        <f aca="true" t="shared" si="20" ref="G52:W53">G53</f>
        <v>759</v>
      </c>
      <c r="H52" s="163">
        <f t="shared" si="20"/>
        <v>759</v>
      </c>
      <c r="I52" s="163">
        <f t="shared" si="20"/>
        <v>0</v>
      </c>
      <c r="J52" s="163">
        <f t="shared" si="20"/>
        <v>-139</v>
      </c>
      <c r="K52" s="163">
        <f t="shared" si="20"/>
        <v>620</v>
      </c>
      <c r="L52" s="163">
        <f t="shared" si="20"/>
        <v>0</v>
      </c>
      <c r="M52" s="163" t="e">
        <f t="shared" si="20"/>
        <v>#REF!</v>
      </c>
      <c r="N52" s="163" t="e">
        <f t="shared" si="20"/>
        <v>#REF!</v>
      </c>
      <c r="O52" s="163">
        <f t="shared" si="20"/>
        <v>0</v>
      </c>
      <c r="P52" s="163">
        <f t="shared" si="20"/>
        <v>0</v>
      </c>
      <c r="Q52" s="163">
        <f t="shared" si="20"/>
        <v>0</v>
      </c>
      <c r="R52" s="163">
        <f t="shared" si="20"/>
        <v>620</v>
      </c>
      <c r="S52" s="163">
        <f t="shared" si="20"/>
        <v>0</v>
      </c>
      <c r="T52" s="163">
        <f t="shared" si="20"/>
        <v>0</v>
      </c>
      <c r="U52" s="164">
        <f t="shared" si="20"/>
        <v>0</v>
      </c>
      <c r="V52" s="163">
        <f t="shared" si="20"/>
        <v>0</v>
      </c>
      <c r="W52" s="164">
        <f t="shared" si="20"/>
        <v>0</v>
      </c>
      <c r="X52" s="163">
        <f aca="true" t="shared" si="21" ref="T52:AG53">X53</f>
        <v>620</v>
      </c>
      <c r="Y52" s="163">
        <f t="shared" si="21"/>
        <v>0</v>
      </c>
      <c r="Z52" s="164">
        <f t="shared" si="21"/>
        <v>0</v>
      </c>
      <c r="AA52" s="164">
        <f t="shared" si="21"/>
        <v>0</v>
      </c>
      <c r="AB52" s="164">
        <f t="shared" si="21"/>
        <v>0</v>
      </c>
      <c r="AC52" s="164">
        <f t="shared" si="21"/>
        <v>0</v>
      </c>
      <c r="AD52" s="164">
        <f t="shared" si="21"/>
        <v>0</v>
      </c>
      <c r="AE52" s="164">
        <f t="shared" si="21"/>
        <v>0</v>
      </c>
      <c r="AF52" s="164">
        <f t="shared" si="21"/>
        <v>0</v>
      </c>
      <c r="AG52" s="163">
        <f t="shared" si="21"/>
        <v>620</v>
      </c>
      <c r="AH52" s="163"/>
    </row>
    <row r="53" spans="1:34" ht="31.5">
      <c r="A53" s="165"/>
      <c r="B53" s="168" t="s">
        <v>285</v>
      </c>
      <c r="C53" s="77" t="s">
        <v>158</v>
      </c>
      <c r="D53" s="77" t="s">
        <v>150</v>
      </c>
      <c r="E53" s="169" t="s">
        <v>286</v>
      </c>
      <c r="F53" s="77"/>
      <c r="G53" s="173">
        <f t="shared" si="20"/>
        <v>759</v>
      </c>
      <c r="H53" s="173">
        <f t="shared" si="20"/>
        <v>759</v>
      </c>
      <c r="I53" s="173">
        <f t="shared" si="20"/>
        <v>0</v>
      </c>
      <c r="J53" s="173">
        <f t="shared" si="20"/>
        <v>-139</v>
      </c>
      <c r="K53" s="173">
        <f t="shared" si="20"/>
        <v>620</v>
      </c>
      <c r="L53" s="173">
        <f t="shared" si="20"/>
        <v>0</v>
      </c>
      <c r="M53" s="173" t="e">
        <f t="shared" si="20"/>
        <v>#REF!</v>
      </c>
      <c r="N53" s="173" t="e">
        <f t="shared" si="20"/>
        <v>#REF!</v>
      </c>
      <c r="O53" s="173">
        <f t="shared" si="20"/>
        <v>0</v>
      </c>
      <c r="P53" s="173">
        <f t="shared" si="20"/>
        <v>0</v>
      </c>
      <c r="Q53" s="173">
        <f t="shared" si="20"/>
        <v>0</v>
      </c>
      <c r="R53" s="173">
        <f t="shared" si="20"/>
        <v>620</v>
      </c>
      <c r="S53" s="173">
        <f t="shared" si="20"/>
        <v>0</v>
      </c>
      <c r="T53" s="173">
        <f t="shared" si="21"/>
        <v>0</v>
      </c>
      <c r="U53" s="177">
        <f t="shared" si="21"/>
        <v>0</v>
      </c>
      <c r="V53" s="173">
        <f t="shared" si="21"/>
        <v>0</v>
      </c>
      <c r="W53" s="177">
        <f t="shared" si="21"/>
        <v>0</v>
      </c>
      <c r="X53" s="173">
        <f t="shared" si="21"/>
        <v>620</v>
      </c>
      <c r="Y53" s="173">
        <f t="shared" si="21"/>
        <v>0</v>
      </c>
      <c r="Z53" s="177">
        <f t="shared" si="21"/>
        <v>0</v>
      </c>
      <c r="AA53" s="177">
        <f t="shared" si="21"/>
        <v>0</v>
      </c>
      <c r="AB53" s="177">
        <f t="shared" si="21"/>
        <v>0</v>
      </c>
      <c r="AC53" s="177">
        <f t="shared" si="21"/>
        <v>0</v>
      </c>
      <c r="AD53" s="177">
        <f t="shared" si="21"/>
        <v>0</v>
      </c>
      <c r="AE53" s="177">
        <f t="shared" si="21"/>
        <v>0</v>
      </c>
      <c r="AF53" s="177">
        <f t="shared" si="21"/>
        <v>0</v>
      </c>
      <c r="AG53" s="173">
        <f t="shared" si="21"/>
        <v>620</v>
      </c>
      <c r="AH53" s="173"/>
    </row>
    <row r="54" spans="1:34" ht="47.25">
      <c r="A54" s="165"/>
      <c r="B54" s="168" t="s">
        <v>115</v>
      </c>
      <c r="C54" s="77" t="s">
        <v>158</v>
      </c>
      <c r="D54" s="77" t="s">
        <v>150</v>
      </c>
      <c r="E54" s="169" t="s">
        <v>286</v>
      </c>
      <c r="F54" s="77" t="s">
        <v>116</v>
      </c>
      <c r="G54" s="173">
        <f>H54+I54</f>
        <v>759</v>
      </c>
      <c r="H54" s="173">
        <v>759</v>
      </c>
      <c r="I54" s="173"/>
      <c r="J54" s="173">
        <f>K54-G54</f>
        <v>-139</v>
      </c>
      <c r="K54" s="173">
        <v>620</v>
      </c>
      <c r="L54" s="173"/>
      <c r="M54" s="174" t="e">
        <f>#REF!+#REF!</f>
        <v>#REF!</v>
      </c>
      <c r="N54" s="174" t="e">
        <f>#REF!+#REF!</f>
        <v>#REF!</v>
      </c>
      <c r="O54" s="173"/>
      <c r="P54" s="173"/>
      <c r="Q54" s="173"/>
      <c r="R54" s="173">
        <f>Q54+P54+O54+K54</f>
        <v>620</v>
      </c>
      <c r="S54" s="173">
        <f>Q54+L54</f>
        <v>0</v>
      </c>
      <c r="T54" s="175"/>
      <c r="U54" s="176"/>
      <c r="V54" s="165"/>
      <c r="W54" s="176"/>
      <c r="X54" s="173">
        <f>W54+V54+U54+T54+R54</f>
        <v>620</v>
      </c>
      <c r="Y54" s="173">
        <f>S54+W54</f>
        <v>0</v>
      </c>
      <c r="Z54" s="176"/>
      <c r="AA54" s="176"/>
      <c r="AB54" s="176"/>
      <c r="AC54" s="176"/>
      <c r="AD54" s="176"/>
      <c r="AE54" s="176"/>
      <c r="AF54" s="176"/>
      <c r="AG54" s="173">
        <f>X54+Z54+AA54+AB54+AC54+AD54+AE54+AF54</f>
        <v>620</v>
      </c>
      <c r="AH54" s="173"/>
    </row>
    <row r="55" spans="1:34" ht="15.75">
      <c r="A55" s="165"/>
      <c r="B55" s="162" t="s">
        <v>362</v>
      </c>
      <c r="C55" s="68" t="s">
        <v>179</v>
      </c>
      <c r="D55" s="68" t="s">
        <v>150</v>
      </c>
      <c r="E55" s="92"/>
      <c r="F55" s="68"/>
      <c r="G55" s="163">
        <f>G56</f>
        <v>905</v>
      </c>
      <c r="H55" s="163">
        <f aca="true" t="shared" si="22" ref="H55:AA57">H56</f>
        <v>905</v>
      </c>
      <c r="I55" s="163">
        <f t="shared" si="22"/>
        <v>0</v>
      </c>
      <c r="J55" s="163">
        <f t="shared" si="22"/>
        <v>-226</v>
      </c>
      <c r="K55" s="163">
        <f t="shared" si="22"/>
        <v>679</v>
      </c>
      <c r="L55" s="163">
        <f t="shared" si="22"/>
        <v>0</v>
      </c>
      <c r="M55" s="163" t="e">
        <f t="shared" si="22"/>
        <v>#REF!</v>
      </c>
      <c r="N55" s="163" t="e">
        <f t="shared" si="22"/>
        <v>#REF!</v>
      </c>
      <c r="O55" s="163">
        <f t="shared" si="22"/>
        <v>0</v>
      </c>
      <c r="P55" s="163">
        <f t="shared" si="22"/>
        <v>0</v>
      </c>
      <c r="Q55" s="163">
        <f t="shared" si="22"/>
        <v>0</v>
      </c>
      <c r="R55" s="163">
        <f t="shared" si="22"/>
        <v>679</v>
      </c>
      <c r="S55" s="163">
        <f t="shared" si="22"/>
        <v>0</v>
      </c>
      <c r="T55" s="163">
        <f t="shared" si="22"/>
        <v>0</v>
      </c>
      <c r="U55" s="164">
        <f t="shared" si="22"/>
        <v>0</v>
      </c>
      <c r="V55" s="163">
        <f t="shared" si="22"/>
        <v>0</v>
      </c>
      <c r="W55" s="164">
        <f t="shared" si="22"/>
        <v>0</v>
      </c>
      <c r="X55" s="163">
        <f t="shared" si="22"/>
        <v>679</v>
      </c>
      <c r="Y55" s="163">
        <f t="shared" si="22"/>
        <v>0</v>
      </c>
      <c r="Z55" s="164">
        <f t="shared" si="22"/>
        <v>0</v>
      </c>
      <c r="AA55" s="164">
        <f t="shared" si="22"/>
        <v>0</v>
      </c>
      <c r="AB55" s="164">
        <f aca="true" t="shared" si="23" ref="T55:AG57">AB56</f>
        <v>0</v>
      </c>
      <c r="AC55" s="164">
        <f t="shared" si="23"/>
        <v>0</v>
      </c>
      <c r="AD55" s="164">
        <f t="shared" si="23"/>
        <v>0</v>
      </c>
      <c r="AE55" s="164">
        <f t="shared" si="23"/>
        <v>0</v>
      </c>
      <c r="AF55" s="164">
        <f t="shared" si="23"/>
        <v>0</v>
      </c>
      <c r="AG55" s="163">
        <f t="shared" si="23"/>
        <v>679</v>
      </c>
      <c r="AH55" s="163"/>
    </row>
    <row r="56" spans="1:34" ht="31.5">
      <c r="A56" s="165"/>
      <c r="B56" s="168" t="s">
        <v>363</v>
      </c>
      <c r="C56" s="77" t="s">
        <v>179</v>
      </c>
      <c r="D56" s="77" t="s">
        <v>150</v>
      </c>
      <c r="E56" s="169" t="s">
        <v>364</v>
      </c>
      <c r="F56" s="77"/>
      <c r="G56" s="173">
        <f>G57</f>
        <v>905</v>
      </c>
      <c r="H56" s="173">
        <f t="shared" si="22"/>
        <v>905</v>
      </c>
      <c r="I56" s="173">
        <f t="shared" si="22"/>
        <v>0</v>
      </c>
      <c r="J56" s="173">
        <f t="shared" si="22"/>
        <v>-226</v>
      </c>
      <c r="K56" s="173">
        <f t="shared" si="22"/>
        <v>679</v>
      </c>
      <c r="L56" s="173">
        <f t="shared" si="22"/>
        <v>0</v>
      </c>
      <c r="M56" s="173" t="e">
        <f t="shared" si="22"/>
        <v>#REF!</v>
      </c>
      <c r="N56" s="173" t="e">
        <f t="shared" si="22"/>
        <v>#REF!</v>
      </c>
      <c r="O56" s="173">
        <f t="shared" si="22"/>
        <v>0</v>
      </c>
      <c r="P56" s="173">
        <f t="shared" si="22"/>
        <v>0</v>
      </c>
      <c r="Q56" s="173">
        <f t="shared" si="22"/>
        <v>0</v>
      </c>
      <c r="R56" s="173">
        <f t="shared" si="22"/>
        <v>679</v>
      </c>
      <c r="S56" s="173">
        <f t="shared" si="22"/>
        <v>0</v>
      </c>
      <c r="T56" s="173">
        <f t="shared" si="22"/>
        <v>0</v>
      </c>
      <c r="U56" s="177">
        <f t="shared" si="22"/>
        <v>0</v>
      </c>
      <c r="V56" s="173">
        <f t="shared" si="22"/>
        <v>0</v>
      </c>
      <c r="W56" s="177">
        <f t="shared" si="22"/>
        <v>0</v>
      </c>
      <c r="X56" s="173">
        <f t="shared" si="22"/>
        <v>679</v>
      </c>
      <c r="Y56" s="173">
        <f t="shared" si="22"/>
        <v>0</v>
      </c>
      <c r="Z56" s="177">
        <f t="shared" si="22"/>
        <v>0</v>
      </c>
      <c r="AA56" s="177">
        <f t="shared" si="22"/>
        <v>0</v>
      </c>
      <c r="AB56" s="177">
        <f t="shared" si="23"/>
        <v>0</v>
      </c>
      <c r="AC56" s="177">
        <f t="shared" si="23"/>
        <v>0</v>
      </c>
      <c r="AD56" s="177">
        <f t="shared" si="23"/>
        <v>0</v>
      </c>
      <c r="AE56" s="177">
        <f t="shared" si="23"/>
        <v>0</v>
      </c>
      <c r="AF56" s="177">
        <f t="shared" si="23"/>
        <v>0</v>
      </c>
      <c r="AG56" s="173">
        <f t="shared" si="23"/>
        <v>679</v>
      </c>
      <c r="AH56" s="173"/>
    </row>
    <row r="57" spans="1:34" ht="47.25">
      <c r="A57" s="165"/>
      <c r="B57" s="168" t="s">
        <v>365</v>
      </c>
      <c r="C57" s="77" t="s">
        <v>179</v>
      </c>
      <c r="D57" s="77" t="s">
        <v>150</v>
      </c>
      <c r="E57" s="169" t="s">
        <v>366</v>
      </c>
      <c r="F57" s="77"/>
      <c r="G57" s="173">
        <f>G58</f>
        <v>905</v>
      </c>
      <c r="H57" s="173">
        <f t="shared" si="22"/>
        <v>905</v>
      </c>
      <c r="I57" s="173">
        <f t="shared" si="22"/>
        <v>0</v>
      </c>
      <c r="J57" s="173">
        <f t="shared" si="22"/>
        <v>-226</v>
      </c>
      <c r="K57" s="173">
        <f t="shared" si="22"/>
        <v>679</v>
      </c>
      <c r="L57" s="173">
        <f t="shared" si="22"/>
        <v>0</v>
      </c>
      <c r="M57" s="173" t="e">
        <f t="shared" si="22"/>
        <v>#REF!</v>
      </c>
      <c r="N57" s="173" t="e">
        <f t="shared" si="22"/>
        <v>#REF!</v>
      </c>
      <c r="O57" s="173">
        <f t="shared" si="22"/>
        <v>0</v>
      </c>
      <c r="P57" s="173">
        <f t="shared" si="22"/>
        <v>0</v>
      </c>
      <c r="Q57" s="173">
        <f t="shared" si="22"/>
        <v>0</v>
      </c>
      <c r="R57" s="173">
        <f t="shared" si="22"/>
        <v>679</v>
      </c>
      <c r="S57" s="173">
        <f t="shared" si="22"/>
        <v>0</v>
      </c>
      <c r="T57" s="173">
        <f t="shared" si="23"/>
        <v>0</v>
      </c>
      <c r="U57" s="177">
        <f t="shared" si="23"/>
        <v>0</v>
      </c>
      <c r="V57" s="173">
        <f t="shared" si="23"/>
        <v>0</v>
      </c>
      <c r="W57" s="177">
        <f t="shared" si="23"/>
        <v>0</v>
      </c>
      <c r="X57" s="173">
        <f t="shared" si="23"/>
        <v>679</v>
      </c>
      <c r="Y57" s="173">
        <f t="shared" si="23"/>
        <v>0</v>
      </c>
      <c r="Z57" s="177">
        <f t="shared" si="23"/>
        <v>0</v>
      </c>
      <c r="AA57" s="177">
        <f t="shared" si="23"/>
        <v>0</v>
      </c>
      <c r="AB57" s="177">
        <f t="shared" si="23"/>
        <v>0</v>
      </c>
      <c r="AC57" s="177">
        <f t="shared" si="23"/>
        <v>0</v>
      </c>
      <c r="AD57" s="177">
        <f t="shared" si="23"/>
        <v>0</v>
      </c>
      <c r="AE57" s="177">
        <f t="shared" si="23"/>
        <v>0</v>
      </c>
      <c r="AF57" s="177">
        <f t="shared" si="23"/>
        <v>0</v>
      </c>
      <c r="AG57" s="173">
        <f t="shared" si="23"/>
        <v>679</v>
      </c>
      <c r="AH57" s="173"/>
    </row>
    <row r="58" spans="1:34" ht="63">
      <c r="A58" s="165"/>
      <c r="B58" s="168" t="s">
        <v>378</v>
      </c>
      <c r="C58" s="77" t="s">
        <v>179</v>
      </c>
      <c r="D58" s="77" t="s">
        <v>150</v>
      </c>
      <c r="E58" s="169" t="s">
        <v>366</v>
      </c>
      <c r="F58" s="77" t="s">
        <v>164</v>
      </c>
      <c r="G58" s="173">
        <f>H58</f>
        <v>905</v>
      </c>
      <c r="H58" s="173">
        <v>905</v>
      </c>
      <c r="I58" s="173"/>
      <c r="J58" s="173">
        <f>K58-G58</f>
        <v>-226</v>
      </c>
      <c r="K58" s="173">
        <v>679</v>
      </c>
      <c r="L58" s="173"/>
      <c r="M58" s="174" t="e">
        <f>#REF!+#REF!</f>
        <v>#REF!</v>
      </c>
      <c r="N58" s="174" t="e">
        <f>#REF!+#REF!</f>
        <v>#REF!</v>
      </c>
      <c r="O58" s="173"/>
      <c r="P58" s="173"/>
      <c r="Q58" s="173"/>
      <c r="R58" s="173">
        <f>Q58+P58+O58+K58</f>
        <v>679</v>
      </c>
      <c r="S58" s="173">
        <f>Q58+L58</f>
        <v>0</v>
      </c>
      <c r="T58" s="175"/>
      <c r="U58" s="176"/>
      <c r="V58" s="165"/>
      <c r="W58" s="176"/>
      <c r="X58" s="173">
        <f>W58+V58+U58+T58+R58</f>
        <v>679</v>
      </c>
      <c r="Y58" s="173">
        <f>S58+W58</f>
        <v>0</v>
      </c>
      <c r="Z58" s="176"/>
      <c r="AA58" s="176"/>
      <c r="AB58" s="176"/>
      <c r="AC58" s="176"/>
      <c r="AD58" s="176"/>
      <c r="AE58" s="176"/>
      <c r="AF58" s="176"/>
      <c r="AG58" s="173">
        <f>X58+Z58+AA58+AB58+AC58+AD58+AE58+AF58</f>
        <v>679</v>
      </c>
      <c r="AH58" s="173"/>
    </row>
    <row r="59" spans="1:34" ht="6.75" customHeight="1">
      <c r="A59" s="165"/>
      <c r="B59" s="168"/>
      <c r="C59" s="77"/>
      <c r="D59" s="77"/>
      <c r="E59" s="169"/>
      <c r="F59" s="77"/>
      <c r="G59" s="173"/>
      <c r="H59" s="173"/>
      <c r="I59" s="173"/>
      <c r="J59" s="165"/>
      <c r="K59" s="173"/>
      <c r="L59" s="165"/>
      <c r="M59" s="175"/>
      <c r="N59" s="175"/>
      <c r="O59" s="173"/>
      <c r="P59" s="173"/>
      <c r="Q59" s="173"/>
      <c r="R59" s="165"/>
      <c r="S59" s="165"/>
      <c r="T59" s="175"/>
      <c r="U59" s="176"/>
      <c r="V59" s="165"/>
      <c r="W59" s="176"/>
      <c r="X59" s="165"/>
      <c r="Y59" s="165"/>
      <c r="Z59" s="176"/>
      <c r="AA59" s="176"/>
      <c r="AB59" s="176"/>
      <c r="AC59" s="176"/>
      <c r="AD59" s="176"/>
      <c r="AE59" s="176"/>
      <c r="AF59" s="176"/>
      <c r="AG59" s="165"/>
      <c r="AH59" s="165"/>
    </row>
    <row r="60" spans="1:34" ht="37.5" customHeight="1">
      <c r="A60" s="161">
        <v>902</v>
      </c>
      <c r="B60" s="162" t="s">
        <v>394</v>
      </c>
      <c r="C60" s="68"/>
      <c r="D60" s="68"/>
      <c r="E60" s="92"/>
      <c r="F60" s="68"/>
      <c r="G60" s="166">
        <f aca="true" t="shared" si="24" ref="G60:AG60">G61+G64+G67+G70</f>
        <v>155476</v>
      </c>
      <c r="H60" s="166">
        <f t="shared" si="24"/>
        <v>155476</v>
      </c>
      <c r="I60" s="166">
        <f t="shared" si="24"/>
        <v>0</v>
      </c>
      <c r="J60" s="166">
        <f t="shared" si="24"/>
        <v>224787</v>
      </c>
      <c r="K60" s="166">
        <f t="shared" si="24"/>
        <v>380263</v>
      </c>
      <c r="L60" s="166">
        <f t="shared" si="24"/>
        <v>0</v>
      </c>
      <c r="M60" s="166" t="e">
        <f t="shared" si="24"/>
        <v>#REF!</v>
      </c>
      <c r="N60" s="166" t="e">
        <f t="shared" si="24"/>
        <v>#REF!</v>
      </c>
      <c r="O60" s="166">
        <f t="shared" si="24"/>
        <v>30000</v>
      </c>
      <c r="P60" s="166">
        <f t="shared" si="24"/>
        <v>0</v>
      </c>
      <c r="Q60" s="166">
        <f t="shared" si="24"/>
        <v>0</v>
      </c>
      <c r="R60" s="166">
        <f t="shared" si="24"/>
        <v>410263</v>
      </c>
      <c r="S60" s="166">
        <f t="shared" si="24"/>
        <v>0</v>
      </c>
      <c r="T60" s="166">
        <f>T61+T64+T67+T70</f>
        <v>0</v>
      </c>
      <c r="U60" s="167">
        <f>U61+U64+U67+U70</f>
        <v>0</v>
      </c>
      <c r="V60" s="166">
        <f t="shared" si="24"/>
        <v>0</v>
      </c>
      <c r="W60" s="167">
        <f t="shared" si="24"/>
        <v>0</v>
      </c>
      <c r="X60" s="166">
        <f t="shared" si="24"/>
        <v>410263</v>
      </c>
      <c r="Y60" s="166">
        <f t="shared" si="24"/>
        <v>0</v>
      </c>
      <c r="Z60" s="167">
        <f t="shared" si="24"/>
        <v>0</v>
      </c>
      <c r="AA60" s="167">
        <f t="shared" si="24"/>
        <v>0</v>
      </c>
      <c r="AB60" s="167">
        <f t="shared" si="24"/>
        <v>0</v>
      </c>
      <c r="AC60" s="167">
        <f t="shared" si="24"/>
        <v>0</v>
      </c>
      <c r="AD60" s="167">
        <f t="shared" si="24"/>
        <v>0</v>
      </c>
      <c r="AE60" s="167">
        <f t="shared" si="24"/>
        <v>0</v>
      </c>
      <c r="AF60" s="167">
        <f t="shared" si="24"/>
        <v>0</v>
      </c>
      <c r="AG60" s="166">
        <f t="shared" si="24"/>
        <v>410263</v>
      </c>
      <c r="AH60" s="166"/>
    </row>
    <row r="61" spans="1:34" ht="72" customHeight="1">
      <c r="A61" s="165"/>
      <c r="B61" s="162" t="s">
        <v>109</v>
      </c>
      <c r="C61" s="68" t="s">
        <v>99</v>
      </c>
      <c r="D61" s="68" t="s">
        <v>110</v>
      </c>
      <c r="E61" s="92"/>
      <c r="F61" s="68"/>
      <c r="G61" s="163">
        <f aca="true" t="shared" si="25" ref="G61:W62">G62</f>
        <v>6060</v>
      </c>
      <c r="H61" s="163">
        <f t="shared" si="25"/>
        <v>6060</v>
      </c>
      <c r="I61" s="163">
        <f t="shared" si="25"/>
        <v>0</v>
      </c>
      <c r="J61" s="163">
        <f t="shared" si="25"/>
        <v>5444</v>
      </c>
      <c r="K61" s="163">
        <f t="shared" si="25"/>
        <v>11504</v>
      </c>
      <c r="L61" s="163">
        <f t="shared" si="25"/>
        <v>0</v>
      </c>
      <c r="M61" s="163" t="e">
        <f t="shared" si="25"/>
        <v>#REF!</v>
      </c>
      <c r="N61" s="163" t="e">
        <f t="shared" si="25"/>
        <v>#REF!</v>
      </c>
      <c r="O61" s="163">
        <f t="shared" si="25"/>
        <v>0</v>
      </c>
      <c r="P61" s="163">
        <f t="shared" si="25"/>
        <v>0</v>
      </c>
      <c r="Q61" s="163">
        <f t="shared" si="25"/>
        <v>0</v>
      </c>
      <c r="R61" s="163">
        <f t="shared" si="25"/>
        <v>11504</v>
      </c>
      <c r="S61" s="163">
        <f t="shared" si="25"/>
        <v>0</v>
      </c>
      <c r="T61" s="163">
        <f t="shared" si="25"/>
        <v>0</v>
      </c>
      <c r="U61" s="164">
        <f t="shared" si="25"/>
        <v>0</v>
      </c>
      <c r="V61" s="163">
        <f t="shared" si="25"/>
        <v>0</v>
      </c>
      <c r="W61" s="164">
        <f t="shared" si="25"/>
        <v>0</v>
      </c>
      <c r="X61" s="163">
        <f aca="true" t="shared" si="26" ref="T61:AG62">X62</f>
        <v>11504</v>
      </c>
      <c r="Y61" s="163">
        <f t="shared" si="26"/>
        <v>0</v>
      </c>
      <c r="Z61" s="164">
        <f t="shared" si="26"/>
        <v>0</v>
      </c>
      <c r="AA61" s="164">
        <f t="shared" si="26"/>
        <v>0</v>
      </c>
      <c r="AB61" s="164">
        <f t="shared" si="26"/>
        <v>0</v>
      </c>
      <c r="AC61" s="164">
        <f t="shared" si="26"/>
        <v>0</v>
      </c>
      <c r="AD61" s="164">
        <f t="shared" si="26"/>
        <v>0</v>
      </c>
      <c r="AE61" s="164">
        <f t="shared" si="26"/>
        <v>0</v>
      </c>
      <c r="AF61" s="164">
        <f t="shared" si="26"/>
        <v>0</v>
      </c>
      <c r="AG61" s="163">
        <f t="shared" si="26"/>
        <v>11504</v>
      </c>
      <c r="AH61" s="163"/>
    </row>
    <row r="62" spans="1:34" ht="65.25" customHeight="1">
      <c r="A62" s="165"/>
      <c r="B62" s="168" t="s">
        <v>101</v>
      </c>
      <c r="C62" s="77" t="s">
        <v>99</v>
      </c>
      <c r="D62" s="77" t="s">
        <v>110</v>
      </c>
      <c r="E62" s="169" t="s">
        <v>102</v>
      </c>
      <c r="F62" s="77"/>
      <c r="G62" s="173">
        <f>G63</f>
        <v>6060</v>
      </c>
      <c r="H62" s="173">
        <f t="shared" si="25"/>
        <v>6060</v>
      </c>
      <c r="I62" s="173">
        <f t="shared" si="25"/>
        <v>0</v>
      </c>
      <c r="J62" s="173">
        <f t="shared" si="25"/>
        <v>5444</v>
      </c>
      <c r="K62" s="173">
        <f t="shared" si="25"/>
        <v>11504</v>
      </c>
      <c r="L62" s="173">
        <f t="shared" si="25"/>
        <v>0</v>
      </c>
      <c r="M62" s="173" t="e">
        <f t="shared" si="25"/>
        <v>#REF!</v>
      </c>
      <c r="N62" s="173" t="e">
        <f t="shared" si="25"/>
        <v>#REF!</v>
      </c>
      <c r="O62" s="173">
        <f t="shared" si="25"/>
        <v>0</v>
      </c>
      <c r="P62" s="173">
        <f t="shared" si="25"/>
        <v>0</v>
      </c>
      <c r="Q62" s="173">
        <f t="shared" si="25"/>
        <v>0</v>
      </c>
      <c r="R62" s="173">
        <f t="shared" si="25"/>
        <v>11504</v>
      </c>
      <c r="S62" s="173">
        <f t="shared" si="25"/>
        <v>0</v>
      </c>
      <c r="T62" s="173">
        <f t="shared" si="26"/>
        <v>0</v>
      </c>
      <c r="U62" s="177">
        <f t="shared" si="26"/>
        <v>0</v>
      </c>
      <c r="V62" s="173">
        <f t="shared" si="26"/>
        <v>0</v>
      </c>
      <c r="W62" s="177">
        <f t="shared" si="26"/>
        <v>0</v>
      </c>
      <c r="X62" s="173">
        <f t="shared" si="26"/>
        <v>11504</v>
      </c>
      <c r="Y62" s="173">
        <f t="shared" si="26"/>
        <v>0</v>
      </c>
      <c r="Z62" s="177">
        <f t="shared" si="26"/>
        <v>0</v>
      </c>
      <c r="AA62" s="177">
        <f t="shared" si="26"/>
        <v>0</v>
      </c>
      <c r="AB62" s="177">
        <f t="shared" si="26"/>
        <v>0</v>
      </c>
      <c r="AC62" s="177">
        <f t="shared" si="26"/>
        <v>0</v>
      </c>
      <c r="AD62" s="177">
        <f t="shared" si="26"/>
        <v>0</v>
      </c>
      <c r="AE62" s="177">
        <f t="shared" si="26"/>
        <v>0</v>
      </c>
      <c r="AF62" s="177">
        <f t="shared" si="26"/>
        <v>0</v>
      </c>
      <c r="AG62" s="173">
        <f t="shared" si="26"/>
        <v>11504</v>
      </c>
      <c r="AH62" s="173"/>
    </row>
    <row r="63" spans="1:34" ht="31.5">
      <c r="A63" s="172"/>
      <c r="B63" s="168" t="s">
        <v>103</v>
      </c>
      <c r="C63" s="77" t="s">
        <v>99</v>
      </c>
      <c r="D63" s="77" t="s">
        <v>110</v>
      </c>
      <c r="E63" s="169" t="s">
        <v>102</v>
      </c>
      <c r="F63" s="77" t="s">
        <v>104</v>
      </c>
      <c r="G63" s="173">
        <f>H63+I63</f>
        <v>6060</v>
      </c>
      <c r="H63" s="173">
        <f>54666-48606</f>
        <v>6060</v>
      </c>
      <c r="I63" s="173"/>
      <c r="J63" s="173">
        <f>K63-G63</f>
        <v>5444</v>
      </c>
      <c r="K63" s="173">
        <v>11504</v>
      </c>
      <c r="L63" s="173"/>
      <c r="M63" s="174" t="e">
        <f>#REF!+#REF!</f>
        <v>#REF!</v>
      </c>
      <c r="N63" s="174" t="e">
        <f>#REF!+#REF!</f>
        <v>#REF!</v>
      </c>
      <c r="O63" s="173"/>
      <c r="P63" s="173"/>
      <c r="Q63" s="173"/>
      <c r="R63" s="173">
        <f>Q63+P63+O63+K63</f>
        <v>11504</v>
      </c>
      <c r="S63" s="173">
        <f>Q63+L63</f>
        <v>0</v>
      </c>
      <c r="T63" s="175"/>
      <c r="U63" s="176"/>
      <c r="V63" s="165"/>
      <c r="W63" s="176"/>
      <c r="X63" s="173">
        <f>W63+V63+U63+T63+R63</f>
        <v>11504</v>
      </c>
      <c r="Y63" s="173">
        <f>S63+W63</f>
        <v>0</v>
      </c>
      <c r="Z63" s="176"/>
      <c r="AA63" s="176"/>
      <c r="AB63" s="176"/>
      <c r="AC63" s="176"/>
      <c r="AD63" s="176"/>
      <c r="AE63" s="176"/>
      <c r="AF63" s="176"/>
      <c r="AG63" s="173">
        <f>X63+Z63+AA63+AB63+AC63+AD63+AE63+AF63</f>
        <v>11504</v>
      </c>
      <c r="AH63" s="173"/>
    </row>
    <row r="64" spans="1:34" ht="31.5">
      <c r="A64" s="180"/>
      <c r="B64" s="162" t="s">
        <v>117</v>
      </c>
      <c r="C64" s="68" t="s">
        <v>99</v>
      </c>
      <c r="D64" s="68" t="s">
        <v>118</v>
      </c>
      <c r="E64" s="92"/>
      <c r="F64" s="68"/>
      <c r="G64" s="163">
        <f aca="true" t="shared" si="27" ref="G64:W65">G65</f>
        <v>113191</v>
      </c>
      <c r="H64" s="163">
        <f t="shared" si="27"/>
        <v>113191</v>
      </c>
      <c r="I64" s="163">
        <f t="shared" si="27"/>
        <v>0</v>
      </c>
      <c r="J64" s="163">
        <f t="shared" si="27"/>
        <v>-48287</v>
      </c>
      <c r="K64" s="163">
        <f t="shared" si="27"/>
        <v>64904</v>
      </c>
      <c r="L64" s="163">
        <f t="shared" si="27"/>
        <v>0</v>
      </c>
      <c r="M64" s="163" t="e">
        <f t="shared" si="27"/>
        <v>#REF!</v>
      </c>
      <c r="N64" s="163" t="e">
        <f t="shared" si="27"/>
        <v>#REF!</v>
      </c>
      <c r="O64" s="163">
        <f t="shared" si="27"/>
        <v>0</v>
      </c>
      <c r="P64" s="163">
        <f t="shared" si="27"/>
        <v>0</v>
      </c>
      <c r="Q64" s="163">
        <f t="shared" si="27"/>
        <v>0</v>
      </c>
      <c r="R64" s="163">
        <f t="shared" si="27"/>
        <v>64904</v>
      </c>
      <c r="S64" s="163">
        <f t="shared" si="27"/>
        <v>0</v>
      </c>
      <c r="T64" s="163">
        <f t="shared" si="27"/>
        <v>0</v>
      </c>
      <c r="U64" s="164">
        <f t="shared" si="27"/>
        <v>0</v>
      </c>
      <c r="V64" s="163">
        <f t="shared" si="27"/>
        <v>0</v>
      </c>
      <c r="W64" s="164">
        <f t="shared" si="27"/>
        <v>0</v>
      </c>
      <c r="X64" s="163">
        <f aca="true" t="shared" si="28" ref="T64:AG65">X65</f>
        <v>64904</v>
      </c>
      <c r="Y64" s="163">
        <f t="shared" si="28"/>
        <v>0</v>
      </c>
      <c r="Z64" s="164">
        <f t="shared" si="28"/>
        <v>0</v>
      </c>
      <c r="AA64" s="164">
        <f t="shared" si="28"/>
        <v>0</v>
      </c>
      <c r="AB64" s="164">
        <f t="shared" si="28"/>
        <v>0</v>
      </c>
      <c r="AC64" s="164">
        <f t="shared" si="28"/>
        <v>0</v>
      </c>
      <c r="AD64" s="164">
        <f t="shared" si="28"/>
        <v>0</v>
      </c>
      <c r="AE64" s="164">
        <f t="shared" si="28"/>
        <v>0</v>
      </c>
      <c r="AF64" s="164">
        <f t="shared" si="28"/>
        <v>0</v>
      </c>
      <c r="AG64" s="163">
        <f t="shared" si="28"/>
        <v>64904</v>
      </c>
      <c r="AH64" s="163"/>
    </row>
    <row r="65" spans="1:34" ht="15.75">
      <c r="A65" s="172"/>
      <c r="B65" s="168" t="s">
        <v>119</v>
      </c>
      <c r="C65" s="77" t="s">
        <v>99</v>
      </c>
      <c r="D65" s="77" t="s">
        <v>118</v>
      </c>
      <c r="E65" s="169" t="s">
        <v>120</v>
      </c>
      <c r="F65" s="77"/>
      <c r="G65" s="173">
        <f t="shared" si="27"/>
        <v>113191</v>
      </c>
      <c r="H65" s="173">
        <f t="shared" si="27"/>
        <v>113191</v>
      </c>
      <c r="I65" s="173">
        <f t="shared" si="27"/>
        <v>0</v>
      </c>
      <c r="J65" s="173">
        <f t="shared" si="27"/>
        <v>-48287</v>
      </c>
      <c r="K65" s="173">
        <f t="shared" si="27"/>
        <v>64904</v>
      </c>
      <c r="L65" s="173">
        <f t="shared" si="27"/>
        <v>0</v>
      </c>
      <c r="M65" s="173" t="e">
        <f t="shared" si="27"/>
        <v>#REF!</v>
      </c>
      <c r="N65" s="173" t="e">
        <f t="shared" si="27"/>
        <v>#REF!</v>
      </c>
      <c r="O65" s="173">
        <f t="shared" si="27"/>
        <v>0</v>
      </c>
      <c r="P65" s="173">
        <f t="shared" si="27"/>
        <v>0</v>
      </c>
      <c r="Q65" s="173">
        <f t="shared" si="27"/>
        <v>0</v>
      </c>
      <c r="R65" s="173">
        <f t="shared" si="27"/>
        <v>64904</v>
      </c>
      <c r="S65" s="173">
        <f t="shared" si="27"/>
        <v>0</v>
      </c>
      <c r="T65" s="173">
        <f t="shared" si="28"/>
        <v>0</v>
      </c>
      <c r="U65" s="177">
        <f t="shared" si="28"/>
        <v>0</v>
      </c>
      <c r="V65" s="173">
        <f t="shared" si="28"/>
        <v>0</v>
      </c>
      <c r="W65" s="177">
        <f t="shared" si="28"/>
        <v>0</v>
      </c>
      <c r="X65" s="173">
        <f t="shared" si="28"/>
        <v>64904</v>
      </c>
      <c r="Y65" s="173">
        <f t="shared" si="28"/>
        <v>0</v>
      </c>
      <c r="Z65" s="177">
        <f t="shared" si="28"/>
        <v>0</v>
      </c>
      <c r="AA65" s="177">
        <f t="shared" si="28"/>
        <v>0</v>
      </c>
      <c r="AB65" s="177">
        <f t="shared" si="28"/>
        <v>0</v>
      </c>
      <c r="AC65" s="177">
        <f t="shared" si="28"/>
        <v>0</v>
      </c>
      <c r="AD65" s="177">
        <f t="shared" si="28"/>
        <v>0</v>
      </c>
      <c r="AE65" s="177">
        <f t="shared" si="28"/>
        <v>0</v>
      </c>
      <c r="AF65" s="177">
        <f t="shared" si="28"/>
        <v>0</v>
      </c>
      <c r="AG65" s="173">
        <f t="shared" si="28"/>
        <v>64904</v>
      </c>
      <c r="AH65" s="173"/>
    </row>
    <row r="66" spans="1:34" ht="15.75">
      <c r="A66" s="172"/>
      <c r="B66" s="168" t="s">
        <v>121</v>
      </c>
      <c r="C66" s="77" t="s">
        <v>99</v>
      </c>
      <c r="D66" s="77" t="s">
        <v>118</v>
      </c>
      <c r="E66" s="169" t="s">
        <v>120</v>
      </c>
      <c r="F66" s="77" t="s">
        <v>122</v>
      </c>
      <c r="G66" s="173">
        <f>H66+I66</f>
        <v>113191</v>
      </c>
      <c r="H66" s="173">
        <v>113191</v>
      </c>
      <c r="I66" s="173"/>
      <c r="J66" s="173">
        <f>K66-G66</f>
        <v>-48287</v>
      </c>
      <c r="K66" s="173">
        <f>94904-30000</f>
        <v>64904</v>
      </c>
      <c r="L66" s="173"/>
      <c r="M66" s="174" t="e">
        <f>#REF!+#REF!</f>
        <v>#REF!</v>
      </c>
      <c r="N66" s="174" t="e">
        <f>#REF!+#REF!</f>
        <v>#REF!</v>
      </c>
      <c r="O66" s="173"/>
      <c r="P66" s="173"/>
      <c r="Q66" s="173"/>
      <c r="R66" s="173">
        <f>Q66+P66+O66+K66</f>
        <v>64904</v>
      </c>
      <c r="S66" s="173">
        <f>Q66+L66</f>
        <v>0</v>
      </c>
      <c r="T66" s="175"/>
      <c r="U66" s="176"/>
      <c r="V66" s="165"/>
      <c r="W66" s="176"/>
      <c r="X66" s="173">
        <f>W66+V66+U66+T66+R66</f>
        <v>64904</v>
      </c>
      <c r="Y66" s="173">
        <f>S66+W66</f>
        <v>0</v>
      </c>
      <c r="Z66" s="176"/>
      <c r="AA66" s="176"/>
      <c r="AB66" s="176"/>
      <c r="AC66" s="176"/>
      <c r="AD66" s="176"/>
      <c r="AE66" s="176"/>
      <c r="AF66" s="176"/>
      <c r="AG66" s="173">
        <f>X66+Z66+AA66+AB66+AC66+AD66+AE66+AF66</f>
        <v>64904</v>
      </c>
      <c r="AH66" s="173"/>
    </row>
    <row r="67" spans="1:34" ht="15.75">
      <c r="A67" s="180"/>
      <c r="B67" s="162" t="s">
        <v>123</v>
      </c>
      <c r="C67" s="68" t="s">
        <v>99</v>
      </c>
      <c r="D67" s="68" t="s">
        <v>124</v>
      </c>
      <c r="E67" s="92"/>
      <c r="F67" s="68"/>
      <c r="G67" s="163">
        <f aca="true" t="shared" si="29" ref="G67:W68">G68</f>
        <v>35000</v>
      </c>
      <c r="H67" s="163">
        <f t="shared" si="29"/>
        <v>35000</v>
      </c>
      <c r="I67" s="163">
        <f t="shared" si="29"/>
        <v>0</v>
      </c>
      <c r="J67" s="163">
        <f t="shared" si="29"/>
        <v>-5000</v>
      </c>
      <c r="K67" s="163">
        <f t="shared" si="29"/>
        <v>30000</v>
      </c>
      <c r="L67" s="163">
        <f t="shared" si="29"/>
        <v>0</v>
      </c>
      <c r="M67" s="163" t="e">
        <f t="shared" si="29"/>
        <v>#REF!</v>
      </c>
      <c r="N67" s="163" t="e">
        <f t="shared" si="29"/>
        <v>#REF!</v>
      </c>
      <c r="O67" s="163">
        <f t="shared" si="29"/>
        <v>0</v>
      </c>
      <c r="P67" s="163">
        <f t="shared" si="29"/>
        <v>0</v>
      </c>
      <c r="Q67" s="163">
        <f t="shared" si="29"/>
        <v>0</v>
      </c>
      <c r="R67" s="163">
        <f t="shared" si="29"/>
        <v>30000</v>
      </c>
      <c r="S67" s="163">
        <f t="shared" si="29"/>
        <v>0</v>
      </c>
      <c r="T67" s="163">
        <f t="shared" si="29"/>
        <v>0</v>
      </c>
      <c r="U67" s="164">
        <f t="shared" si="29"/>
        <v>0</v>
      </c>
      <c r="V67" s="163">
        <f t="shared" si="29"/>
        <v>0</v>
      </c>
      <c r="W67" s="164">
        <f t="shared" si="29"/>
        <v>0</v>
      </c>
      <c r="X67" s="163">
        <f aca="true" t="shared" si="30" ref="T67:AG68">X68</f>
        <v>30000</v>
      </c>
      <c r="Y67" s="163">
        <f t="shared" si="30"/>
        <v>0</v>
      </c>
      <c r="Z67" s="164">
        <f t="shared" si="30"/>
        <v>0</v>
      </c>
      <c r="AA67" s="164">
        <f t="shared" si="30"/>
        <v>0</v>
      </c>
      <c r="AB67" s="164">
        <f t="shared" si="30"/>
        <v>0</v>
      </c>
      <c r="AC67" s="164">
        <f t="shared" si="30"/>
        <v>0</v>
      </c>
      <c r="AD67" s="164">
        <f t="shared" si="30"/>
        <v>0</v>
      </c>
      <c r="AE67" s="164">
        <f t="shared" si="30"/>
        <v>0</v>
      </c>
      <c r="AF67" s="164">
        <f t="shared" si="30"/>
        <v>0</v>
      </c>
      <c r="AG67" s="163">
        <f t="shared" si="30"/>
        <v>30000</v>
      </c>
      <c r="AH67" s="163"/>
    </row>
    <row r="68" spans="1:34" ht="15.75">
      <c r="A68" s="172"/>
      <c r="B68" s="168" t="s">
        <v>123</v>
      </c>
      <c r="C68" s="77" t="s">
        <v>99</v>
      </c>
      <c r="D68" s="77" t="s">
        <v>124</v>
      </c>
      <c r="E68" s="169" t="s">
        <v>125</v>
      </c>
      <c r="F68" s="77"/>
      <c r="G68" s="173">
        <f t="shared" si="29"/>
        <v>35000</v>
      </c>
      <c r="H68" s="173">
        <f t="shared" si="29"/>
        <v>35000</v>
      </c>
      <c r="I68" s="173">
        <f t="shared" si="29"/>
        <v>0</v>
      </c>
      <c r="J68" s="173">
        <f t="shared" si="29"/>
        <v>-5000</v>
      </c>
      <c r="K68" s="173">
        <f t="shared" si="29"/>
        <v>30000</v>
      </c>
      <c r="L68" s="173">
        <f t="shared" si="29"/>
        <v>0</v>
      </c>
      <c r="M68" s="173" t="e">
        <f t="shared" si="29"/>
        <v>#REF!</v>
      </c>
      <c r="N68" s="173" t="e">
        <f t="shared" si="29"/>
        <v>#REF!</v>
      </c>
      <c r="O68" s="173">
        <f t="shared" si="29"/>
        <v>0</v>
      </c>
      <c r="P68" s="173">
        <f t="shared" si="29"/>
        <v>0</v>
      </c>
      <c r="Q68" s="173">
        <f t="shared" si="29"/>
        <v>0</v>
      </c>
      <c r="R68" s="173">
        <f t="shared" si="29"/>
        <v>30000</v>
      </c>
      <c r="S68" s="173">
        <f t="shared" si="29"/>
        <v>0</v>
      </c>
      <c r="T68" s="173">
        <f t="shared" si="30"/>
        <v>0</v>
      </c>
      <c r="U68" s="177">
        <f t="shared" si="30"/>
        <v>0</v>
      </c>
      <c r="V68" s="173">
        <f t="shared" si="30"/>
        <v>0</v>
      </c>
      <c r="W68" s="177">
        <f t="shared" si="30"/>
        <v>0</v>
      </c>
      <c r="X68" s="173">
        <f t="shared" si="30"/>
        <v>30000</v>
      </c>
      <c r="Y68" s="173">
        <f t="shared" si="30"/>
        <v>0</v>
      </c>
      <c r="Z68" s="177">
        <f t="shared" si="30"/>
        <v>0</v>
      </c>
      <c r="AA68" s="177">
        <f t="shared" si="30"/>
        <v>0</v>
      </c>
      <c r="AB68" s="177">
        <f t="shared" si="30"/>
        <v>0</v>
      </c>
      <c r="AC68" s="177">
        <f t="shared" si="30"/>
        <v>0</v>
      </c>
      <c r="AD68" s="177">
        <f t="shared" si="30"/>
        <v>0</v>
      </c>
      <c r="AE68" s="177">
        <f t="shared" si="30"/>
        <v>0</v>
      </c>
      <c r="AF68" s="177">
        <f t="shared" si="30"/>
        <v>0</v>
      </c>
      <c r="AG68" s="173">
        <f t="shared" si="30"/>
        <v>30000</v>
      </c>
      <c r="AH68" s="173"/>
    </row>
    <row r="69" spans="1:34" ht="47.25">
      <c r="A69" s="172"/>
      <c r="B69" s="168" t="s">
        <v>115</v>
      </c>
      <c r="C69" s="77" t="s">
        <v>99</v>
      </c>
      <c r="D69" s="77" t="s">
        <v>124</v>
      </c>
      <c r="E69" s="169" t="s">
        <v>125</v>
      </c>
      <c r="F69" s="77" t="s">
        <v>116</v>
      </c>
      <c r="G69" s="173">
        <f>H69+I69</f>
        <v>35000</v>
      </c>
      <c r="H69" s="173">
        <v>35000</v>
      </c>
      <c r="I69" s="173"/>
      <c r="J69" s="173">
        <f>K69-G69</f>
        <v>-5000</v>
      </c>
      <c r="K69" s="173">
        <f>35000-5000</f>
        <v>30000</v>
      </c>
      <c r="L69" s="173"/>
      <c r="M69" s="174" t="e">
        <f>#REF!+#REF!</f>
        <v>#REF!</v>
      </c>
      <c r="N69" s="174" t="e">
        <f>#REF!+#REF!</f>
        <v>#REF!</v>
      </c>
      <c r="O69" s="173"/>
      <c r="P69" s="173"/>
      <c r="Q69" s="173"/>
      <c r="R69" s="173">
        <f>Q69+P69+O69+K69</f>
        <v>30000</v>
      </c>
      <c r="S69" s="173">
        <f>Q69+L69</f>
        <v>0</v>
      </c>
      <c r="T69" s="175"/>
      <c r="U69" s="176"/>
      <c r="V69" s="165"/>
      <c r="W69" s="176"/>
      <c r="X69" s="173">
        <f>R69+S69+U69+V69+W69</f>
        <v>30000</v>
      </c>
      <c r="Y69" s="173">
        <f>S69+W69</f>
        <v>0</v>
      </c>
      <c r="Z69" s="176"/>
      <c r="AA69" s="176"/>
      <c r="AB69" s="176"/>
      <c r="AC69" s="176"/>
      <c r="AD69" s="176"/>
      <c r="AE69" s="176"/>
      <c r="AF69" s="176"/>
      <c r="AG69" s="173">
        <f>X69+Z69+AA69+AB69+AC69+AD69+AE69+AF69</f>
        <v>30000</v>
      </c>
      <c r="AH69" s="173"/>
    </row>
    <row r="70" spans="1:34" ht="22.5" customHeight="1">
      <c r="A70" s="172"/>
      <c r="B70" s="162" t="s">
        <v>126</v>
      </c>
      <c r="C70" s="68" t="s">
        <v>99</v>
      </c>
      <c r="D70" s="68" t="s">
        <v>127</v>
      </c>
      <c r="E70" s="92"/>
      <c r="F70" s="68"/>
      <c r="G70" s="163">
        <f aca="true" t="shared" si="31" ref="G70:AG71">G71</f>
        <v>1225</v>
      </c>
      <c r="H70" s="163">
        <f t="shared" si="31"/>
        <v>1225</v>
      </c>
      <c r="I70" s="163">
        <f t="shared" si="31"/>
        <v>0</v>
      </c>
      <c r="J70" s="163">
        <f>J71</f>
        <v>272630</v>
      </c>
      <c r="K70" s="163">
        <f>K71</f>
        <v>273855</v>
      </c>
      <c r="L70" s="163">
        <f>L71</f>
        <v>0</v>
      </c>
      <c r="M70" s="163" t="e">
        <f t="shared" si="31"/>
        <v>#REF!</v>
      </c>
      <c r="N70" s="163" t="e">
        <f t="shared" si="31"/>
        <v>#REF!</v>
      </c>
      <c r="O70" s="163">
        <f t="shared" si="31"/>
        <v>30000</v>
      </c>
      <c r="P70" s="163">
        <f t="shared" si="31"/>
        <v>0</v>
      </c>
      <c r="Q70" s="163">
        <f t="shared" si="31"/>
        <v>0</v>
      </c>
      <c r="R70" s="163">
        <f t="shared" si="31"/>
        <v>303855</v>
      </c>
      <c r="S70" s="163">
        <f t="shared" si="31"/>
        <v>0</v>
      </c>
      <c r="T70" s="163">
        <f t="shared" si="31"/>
        <v>0</v>
      </c>
      <c r="U70" s="164">
        <f t="shared" si="31"/>
        <v>0</v>
      </c>
      <c r="V70" s="163">
        <f t="shared" si="31"/>
        <v>0</v>
      </c>
      <c r="W70" s="164">
        <f t="shared" si="31"/>
        <v>0</v>
      </c>
      <c r="X70" s="163">
        <f t="shared" si="31"/>
        <v>303855</v>
      </c>
      <c r="Y70" s="163">
        <f t="shared" si="31"/>
        <v>0</v>
      </c>
      <c r="Z70" s="164">
        <f t="shared" si="31"/>
        <v>0</v>
      </c>
      <c r="AA70" s="164">
        <f t="shared" si="31"/>
        <v>0</v>
      </c>
      <c r="AB70" s="164">
        <f t="shared" si="31"/>
        <v>0</v>
      </c>
      <c r="AC70" s="164">
        <f t="shared" si="31"/>
        <v>0</v>
      </c>
      <c r="AD70" s="164">
        <f t="shared" si="31"/>
        <v>0</v>
      </c>
      <c r="AE70" s="164">
        <f t="shared" si="31"/>
        <v>0</v>
      </c>
      <c r="AF70" s="164">
        <f t="shared" si="31"/>
        <v>0</v>
      </c>
      <c r="AG70" s="163">
        <f t="shared" si="31"/>
        <v>303855</v>
      </c>
      <c r="AH70" s="163"/>
    </row>
    <row r="71" spans="1:34" ht="33.75" customHeight="1">
      <c r="A71" s="165"/>
      <c r="B71" s="168" t="s">
        <v>132</v>
      </c>
      <c r="C71" s="77" t="s">
        <v>99</v>
      </c>
      <c r="D71" s="77" t="s">
        <v>127</v>
      </c>
      <c r="E71" s="169" t="s">
        <v>133</v>
      </c>
      <c r="F71" s="77"/>
      <c r="G71" s="173">
        <f t="shared" si="31"/>
        <v>1225</v>
      </c>
      <c r="H71" s="173">
        <f t="shared" si="31"/>
        <v>1225</v>
      </c>
      <c r="I71" s="173">
        <f t="shared" si="31"/>
        <v>0</v>
      </c>
      <c r="J71" s="173">
        <f>J72+J73+J74</f>
        <v>272630</v>
      </c>
      <c r="K71" s="173">
        <f>K72+K73+K74</f>
        <v>273855</v>
      </c>
      <c r="L71" s="173">
        <f>L72+L73+L74</f>
        <v>0</v>
      </c>
      <c r="M71" s="173" t="e">
        <f t="shared" si="31"/>
        <v>#REF!</v>
      </c>
      <c r="N71" s="173" t="e">
        <f t="shared" si="31"/>
        <v>#REF!</v>
      </c>
      <c r="O71" s="173">
        <f aca="true" t="shared" si="32" ref="O71:AG71">O72+O73+O74</f>
        <v>30000</v>
      </c>
      <c r="P71" s="173">
        <f t="shared" si="32"/>
        <v>0</v>
      </c>
      <c r="Q71" s="173">
        <f t="shared" si="32"/>
        <v>0</v>
      </c>
      <c r="R71" s="173">
        <f t="shared" si="32"/>
        <v>303855</v>
      </c>
      <c r="S71" s="173">
        <f t="shared" si="32"/>
        <v>0</v>
      </c>
      <c r="T71" s="173">
        <f>T72+T73+T74</f>
        <v>0</v>
      </c>
      <c r="U71" s="177">
        <f>U72+U73+U74</f>
        <v>0</v>
      </c>
      <c r="V71" s="173">
        <f t="shared" si="32"/>
        <v>0</v>
      </c>
      <c r="W71" s="177">
        <f t="shared" si="32"/>
        <v>0</v>
      </c>
      <c r="X71" s="173">
        <f t="shared" si="32"/>
        <v>303855</v>
      </c>
      <c r="Y71" s="173">
        <f t="shared" si="32"/>
        <v>0</v>
      </c>
      <c r="Z71" s="177">
        <f t="shared" si="32"/>
        <v>0</v>
      </c>
      <c r="AA71" s="177">
        <f t="shared" si="32"/>
        <v>0</v>
      </c>
      <c r="AB71" s="177">
        <f t="shared" si="32"/>
        <v>0</v>
      </c>
      <c r="AC71" s="177">
        <f t="shared" si="32"/>
        <v>0</v>
      </c>
      <c r="AD71" s="177">
        <f t="shared" si="32"/>
        <v>0</v>
      </c>
      <c r="AE71" s="177">
        <f t="shared" si="32"/>
        <v>0</v>
      </c>
      <c r="AF71" s="177">
        <f t="shared" si="32"/>
        <v>0</v>
      </c>
      <c r="AG71" s="173">
        <f t="shared" si="32"/>
        <v>303855</v>
      </c>
      <c r="AH71" s="173"/>
    </row>
    <row r="72" spans="1:34" ht="47.25">
      <c r="A72" s="165"/>
      <c r="B72" s="168" t="s">
        <v>115</v>
      </c>
      <c r="C72" s="77" t="s">
        <v>99</v>
      </c>
      <c r="D72" s="77" t="s">
        <v>127</v>
      </c>
      <c r="E72" s="169" t="s">
        <v>133</v>
      </c>
      <c r="F72" s="77" t="s">
        <v>116</v>
      </c>
      <c r="G72" s="173">
        <f>H72+I72</f>
        <v>1225</v>
      </c>
      <c r="H72" s="173">
        <v>1225</v>
      </c>
      <c r="I72" s="173"/>
      <c r="J72" s="173">
        <f>K72-G72</f>
        <v>151127</v>
      </c>
      <c r="K72" s="173">
        <f>200+152152</f>
        <v>152352</v>
      </c>
      <c r="L72" s="173"/>
      <c r="M72" s="174" t="e">
        <f>#REF!+#REF!</f>
        <v>#REF!</v>
      </c>
      <c r="N72" s="174" t="e">
        <f>#REF!+#REF!</f>
        <v>#REF!</v>
      </c>
      <c r="O72" s="173"/>
      <c r="P72" s="173"/>
      <c r="Q72" s="173"/>
      <c r="R72" s="173">
        <f>Q72+P72+O72+K72</f>
        <v>152352</v>
      </c>
      <c r="S72" s="173">
        <f>Q72+L72</f>
        <v>0</v>
      </c>
      <c r="T72" s="175"/>
      <c r="U72" s="176"/>
      <c r="V72" s="165"/>
      <c r="W72" s="176"/>
      <c r="X72" s="173">
        <f>W72+V72+U72+T72+R72</f>
        <v>152352</v>
      </c>
      <c r="Y72" s="173">
        <f>S72+W72</f>
        <v>0</v>
      </c>
      <c r="Z72" s="176"/>
      <c r="AA72" s="176"/>
      <c r="AB72" s="176"/>
      <c r="AC72" s="176"/>
      <c r="AD72" s="176"/>
      <c r="AE72" s="176"/>
      <c r="AF72" s="176"/>
      <c r="AG72" s="173">
        <f>X72+Z72+AA72+AB72+AC72+AD72+AE72+AF72</f>
        <v>152352</v>
      </c>
      <c r="AH72" s="173"/>
    </row>
    <row r="73" spans="1:34" ht="85.5" customHeight="1">
      <c r="A73" s="165"/>
      <c r="B73" s="168" t="s">
        <v>134</v>
      </c>
      <c r="C73" s="77" t="s">
        <v>99</v>
      </c>
      <c r="D73" s="77" t="s">
        <v>127</v>
      </c>
      <c r="E73" s="169" t="s">
        <v>133</v>
      </c>
      <c r="F73" s="77" t="s">
        <v>135</v>
      </c>
      <c r="G73" s="173"/>
      <c r="H73" s="173"/>
      <c r="I73" s="173"/>
      <c r="J73" s="173">
        <f>K73-G73</f>
        <v>15000</v>
      </c>
      <c r="K73" s="173">
        <v>15000</v>
      </c>
      <c r="L73" s="173"/>
      <c r="M73" s="174"/>
      <c r="N73" s="174"/>
      <c r="O73" s="173"/>
      <c r="P73" s="173"/>
      <c r="Q73" s="173"/>
      <c r="R73" s="173">
        <f>Q73+P73+O73+K73</f>
        <v>15000</v>
      </c>
      <c r="S73" s="173">
        <f>Q73+L73</f>
        <v>0</v>
      </c>
      <c r="T73" s="175"/>
      <c r="U73" s="176"/>
      <c r="V73" s="165"/>
      <c r="W73" s="176"/>
      <c r="X73" s="173">
        <f>W73+V73+U73+T73+R73</f>
        <v>15000</v>
      </c>
      <c r="Y73" s="173">
        <f>S73+W73</f>
        <v>0</v>
      </c>
      <c r="Z73" s="176"/>
      <c r="AA73" s="176"/>
      <c r="AB73" s="176"/>
      <c r="AC73" s="176"/>
      <c r="AD73" s="176"/>
      <c r="AE73" s="176"/>
      <c r="AF73" s="176"/>
      <c r="AG73" s="173">
        <f>X73+Z73+AA73+AB73+AC73+AD73+AE73+AF73</f>
        <v>15000</v>
      </c>
      <c r="AH73" s="173"/>
    </row>
    <row r="74" spans="1:34" ht="15.75">
      <c r="A74" s="161"/>
      <c r="B74" s="168" t="s">
        <v>130</v>
      </c>
      <c r="C74" s="77" t="s">
        <v>99</v>
      </c>
      <c r="D74" s="77" t="s">
        <v>127</v>
      </c>
      <c r="E74" s="169" t="s">
        <v>133</v>
      </c>
      <c r="F74" s="77" t="s">
        <v>131</v>
      </c>
      <c r="G74" s="170"/>
      <c r="H74" s="170"/>
      <c r="I74" s="170"/>
      <c r="J74" s="173">
        <f>K74-G74</f>
        <v>106503</v>
      </c>
      <c r="K74" s="173">
        <f>54233+52270</f>
        <v>106503</v>
      </c>
      <c r="L74" s="165"/>
      <c r="M74" s="175"/>
      <c r="N74" s="175"/>
      <c r="O74" s="173">
        <v>30000</v>
      </c>
      <c r="P74" s="173"/>
      <c r="Q74" s="173"/>
      <c r="R74" s="173">
        <f>Q74+P74+O74+K74</f>
        <v>136503</v>
      </c>
      <c r="S74" s="173">
        <f>Q74+L74</f>
        <v>0</v>
      </c>
      <c r="T74" s="175"/>
      <c r="U74" s="176"/>
      <c r="V74" s="165"/>
      <c r="W74" s="176"/>
      <c r="X74" s="173">
        <f>W74+V74+U74+T74+R74</f>
        <v>136503</v>
      </c>
      <c r="Y74" s="173">
        <f>S74+W74</f>
        <v>0</v>
      </c>
      <c r="Z74" s="176"/>
      <c r="AA74" s="176"/>
      <c r="AB74" s="176"/>
      <c r="AC74" s="176"/>
      <c r="AD74" s="176"/>
      <c r="AE74" s="176"/>
      <c r="AF74" s="176"/>
      <c r="AG74" s="173">
        <f>X74+Z74+AA74+AB74+AC74+AD74+AE74+AF74</f>
        <v>136503</v>
      </c>
      <c r="AH74" s="173"/>
    </row>
    <row r="75" spans="1:34" ht="9" customHeight="1">
      <c r="A75" s="161"/>
      <c r="B75" s="168"/>
      <c r="C75" s="77"/>
      <c r="D75" s="77"/>
      <c r="E75" s="169"/>
      <c r="F75" s="77"/>
      <c r="G75" s="170"/>
      <c r="H75" s="170"/>
      <c r="I75" s="170"/>
      <c r="J75" s="165"/>
      <c r="K75" s="173"/>
      <c r="L75" s="165"/>
      <c r="M75" s="175"/>
      <c r="N75" s="175"/>
      <c r="O75" s="173"/>
      <c r="P75" s="173"/>
      <c r="Q75" s="173"/>
      <c r="R75" s="165"/>
      <c r="S75" s="165"/>
      <c r="T75" s="175"/>
      <c r="U75" s="176"/>
      <c r="V75" s="165"/>
      <c r="W75" s="176"/>
      <c r="X75" s="165"/>
      <c r="Y75" s="165"/>
      <c r="Z75" s="176"/>
      <c r="AA75" s="176"/>
      <c r="AB75" s="176"/>
      <c r="AC75" s="176"/>
      <c r="AD75" s="176"/>
      <c r="AE75" s="176"/>
      <c r="AF75" s="176"/>
      <c r="AG75" s="165"/>
      <c r="AH75" s="165"/>
    </row>
    <row r="76" spans="1:34" ht="39" customHeight="1">
      <c r="A76" s="161">
        <v>903</v>
      </c>
      <c r="B76" s="162" t="s">
        <v>395</v>
      </c>
      <c r="C76" s="77"/>
      <c r="D76" s="77"/>
      <c r="E76" s="169"/>
      <c r="F76" s="77"/>
      <c r="G76" s="166">
        <f aca="true" t="shared" si="33" ref="G76:L76">G77+G80</f>
        <v>0</v>
      </c>
      <c r="H76" s="166">
        <f t="shared" si="33"/>
        <v>0</v>
      </c>
      <c r="I76" s="166">
        <f t="shared" si="33"/>
        <v>0</v>
      </c>
      <c r="J76" s="166">
        <f t="shared" si="33"/>
        <v>19269</v>
      </c>
      <c r="K76" s="166">
        <f t="shared" si="33"/>
        <v>19269</v>
      </c>
      <c r="L76" s="166">
        <f t="shared" si="33"/>
        <v>0</v>
      </c>
      <c r="M76" s="175"/>
      <c r="N76" s="175"/>
      <c r="O76" s="166">
        <f>O77+O80</f>
        <v>0</v>
      </c>
      <c r="P76" s="166">
        <f>P77+P80</f>
        <v>0</v>
      </c>
      <c r="Q76" s="166">
        <f>Q77+Q80</f>
        <v>0</v>
      </c>
      <c r="R76" s="166" t="e">
        <f>R77+R80+#REF!</f>
        <v>#REF!</v>
      </c>
      <c r="S76" s="166" t="e">
        <f>S77+S80+#REF!</f>
        <v>#REF!</v>
      </c>
      <c r="T76" s="166" t="e">
        <f>T77+T80+#REF!</f>
        <v>#REF!</v>
      </c>
      <c r="U76" s="166" t="e">
        <f>U77+U80+#REF!</f>
        <v>#REF!</v>
      </c>
      <c r="V76" s="166" t="e">
        <f>V77+V80+#REF!</f>
        <v>#REF!</v>
      </c>
      <c r="W76" s="166" t="e">
        <f>W77+W80+#REF!</f>
        <v>#REF!</v>
      </c>
      <c r="X76" s="166" t="e">
        <f>X77+X80+#REF!</f>
        <v>#REF!</v>
      </c>
      <c r="Y76" s="166" t="e">
        <f>Y77+Y80+#REF!</f>
        <v>#REF!</v>
      </c>
      <c r="Z76" s="166" t="e">
        <f>Z77+Z80+#REF!</f>
        <v>#REF!</v>
      </c>
      <c r="AA76" s="166" t="e">
        <f>AA77+AA80+#REF!+#REF!</f>
        <v>#REF!</v>
      </c>
      <c r="AB76" s="166" t="e">
        <f>AB77+AB80+#REF!</f>
        <v>#REF!</v>
      </c>
      <c r="AC76" s="166" t="e">
        <f>AC77+AC80+#REF!</f>
        <v>#REF!</v>
      </c>
      <c r="AD76" s="166" t="e">
        <f>AD77+AD80+#REF!</f>
        <v>#REF!</v>
      </c>
      <c r="AE76" s="166" t="e">
        <f>AE77+AE80+#REF!</f>
        <v>#REF!</v>
      </c>
      <c r="AF76" s="166" t="e">
        <f>AF77+AF80+#REF!</f>
        <v>#REF!</v>
      </c>
      <c r="AG76" s="166">
        <v>19269</v>
      </c>
      <c r="AH76" s="166"/>
    </row>
    <row r="77" spans="1:34" ht="21.75" customHeight="1">
      <c r="A77" s="161"/>
      <c r="B77" s="162" t="s">
        <v>126</v>
      </c>
      <c r="C77" s="68" t="s">
        <v>99</v>
      </c>
      <c r="D77" s="68" t="s">
        <v>127</v>
      </c>
      <c r="E77" s="169"/>
      <c r="F77" s="77"/>
      <c r="G77" s="166">
        <f>G78</f>
        <v>0</v>
      </c>
      <c r="H77" s="166">
        <f aca="true" t="shared" si="34" ref="H77:L78">H78</f>
        <v>0</v>
      </c>
      <c r="I77" s="166">
        <f t="shared" si="34"/>
        <v>0</v>
      </c>
      <c r="J77" s="166">
        <f t="shared" si="34"/>
        <v>6769</v>
      </c>
      <c r="K77" s="166">
        <f t="shared" si="34"/>
        <v>6769</v>
      </c>
      <c r="L77" s="166">
        <f t="shared" si="34"/>
        <v>0</v>
      </c>
      <c r="M77" s="175"/>
      <c r="N77" s="175"/>
      <c r="O77" s="166">
        <f aca="true" t="shared" si="35" ref="O77:AD78">O78</f>
        <v>0</v>
      </c>
      <c r="P77" s="166">
        <f t="shared" si="35"/>
        <v>0</v>
      </c>
      <c r="Q77" s="166">
        <f t="shared" si="35"/>
        <v>0</v>
      </c>
      <c r="R77" s="166">
        <f t="shared" si="35"/>
        <v>6769</v>
      </c>
      <c r="S77" s="166">
        <f t="shared" si="35"/>
        <v>0</v>
      </c>
      <c r="T77" s="166">
        <f t="shared" si="35"/>
        <v>0</v>
      </c>
      <c r="U77" s="167">
        <f t="shared" si="35"/>
        <v>0</v>
      </c>
      <c r="V77" s="166">
        <f t="shared" si="35"/>
        <v>0</v>
      </c>
      <c r="W77" s="167">
        <f t="shared" si="35"/>
        <v>0</v>
      </c>
      <c r="X77" s="166">
        <f t="shared" si="35"/>
        <v>6769</v>
      </c>
      <c r="Y77" s="166">
        <f t="shared" si="35"/>
        <v>0</v>
      </c>
      <c r="Z77" s="167">
        <f t="shared" si="35"/>
        <v>0</v>
      </c>
      <c r="AA77" s="167">
        <f t="shared" si="35"/>
        <v>0</v>
      </c>
      <c r="AB77" s="167">
        <f t="shared" si="35"/>
        <v>0</v>
      </c>
      <c r="AC77" s="167">
        <f t="shared" si="35"/>
        <v>0</v>
      </c>
      <c r="AD77" s="167">
        <f t="shared" si="35"/>
        <v>0</v>
      </c>
      <c r="AE77" s="167">
        <f aca="true" t="shared" si="36" ref="AA77:AG78">AE78</f>
        <v>0</v>
      </c>
      <c r="AF77" s="167">
        <f t="shared" si="36"/>
        <v>0</v>
      </c>
      <c r="AG77" s="166">
        <f t="shared" si="36"/>
        <v>6769</v>
      </c>
      <c r="AH77" s="166"/>
    </row>
    <row r="78" spans="1:34" ht="54.75" customHeight="1">
      <c r="A78" s="161"/>
      <c r="B78" s="168" t="s">
        <v>128</v>
      </c>
      <c r="C78" s="77" t="s">
        <v>99</v>
      </c>
      <c r="D78" s="77" t="s">
        <v>127</v>
      </c>
      <c r="E78" s="169" t="s">
        <v>129</v>
      </c>
      <c r="F78" s="77"/>
      <c r="G78" s="170">
        <f>G79</f>
        <v>0</v>
      </c>
      <c r="H78" s="170">
        <f t="shared" si="34"/>
        <v>0</v>
      </c>
      <c r="I78" s="170">
        <f t="shared" si="34"/>
        <v>0</v>
      </c>
      <c r="J78" s="170">
        <f t="shared" si="34"/>
        <v>6769</v>
      </c>
      <c r="K78" s="170">
        <f t="shared" si="34"/>
        <v>6769</v>
      </c>
      <c r="L78" s="170">
        <f t="shared" si="34"/>
        <v>0</v>
      </c>
      <c r="M78" s="175"/>
      <c r="N78" s="175"/>
      <c r="O78" s="170">
        <f t="shared" si="35"/>
        <v>0</v>
      </c>
      <c r="P78" s="170">
        <f t="shared" si="35"/>
        <v>0</v>
      </c>
      <c r="Q78" s="170">
        <f t="shared" si="35"/>
        <v>0</v>
      </c>
      <c r="R78" s="170">
        <f t="shared" si="35"/>
        <v>6769</v>
      </c>
      <c r="S78" s="170">
        <f t="shared" si="35"/>
        <v>0</v>
      </c>
      <c r="T78" s="170">
        <f t="shared" si="35"/>
        <v>0</v>
      </c>
      <c r="U78" s="171">
        <f t="shared" si="35"/>
        <v>0</v>
      </c>
      <c r="V78" s="170">
        <f t="shared" si="35"/>
        <v>0</v>
      </c>
      <c r="W78" s="171">
        <f t="shared" si="35"/>
        <v>0</v>
      </c>
      <c r="X78" s="170">
        <f t="shared" si="35"/>
        <v>6769</v>
      </c>
      <c r="Y78" s="170">
        <f t="shared" si="35"/>
        <v>0</v>
      </c>
      <c r="Z78" s="171">
        <f t="shared" si="35"/>
        <v>0</v>
      </c>
      <c r="AA78" s="171">
        <f t="shared" si="36"/>
        <v>0</v>
      </c>
      <c r="AB78" s="171">
        <f t="shared" si="36"/>
        <v>0</v>
      </c>
      <c r="AC78" s="171">
        <f t="shared" si="36"/>
        <v>0</v>
      </c>
      <c r="AD78" s="171">
        <f t="shared" si="36"/>
        <v>0</v>
      </c>
      <c r="AE78" s="171">
        <f t="shared" si="36"/>
        <v>0</v>
      </c>
      <c r="AF78" s="171">
        <f t="shared" si="36"/>
        <v>0</v>
      </c>
      <c r="AG78" s="170">
        <f t="shared" si="36"/>
        <v>6769</v>
      </c>
      <c r="AH78" s="170"/>
    </row>
    <row r="79" spans="1:34" ht="15.75">
      <c r="A79" s="161"/>
      <c r="B79" s="168" t="s">
        <v>130</v>
      </c>
      <c r="C79" s="77" t="s">
        <v>99</v>
      </c>
      <c r="D79" s="77" t="s">
        <v>127</v>
      </c>
      <c r="E79" s="169" t="s">
        <v>129</v>
      </c>
      <c r="F79" s="77" t="s">
        <v>131</v>
      </c>
      <c r="G79" s="170"/>
      <c r="H79" s="170"/>
      <c r="I79" s="170"/>
      <c r="J79" s="173">
        <f>K79-G79</f>
        <v>6769</v>
      </c>
      <c r="K79" s="173">
        <v>6769</v>
      </c>
      <c r="L79" s="165"/>
      <c r="M79" s="175"/>
      <c r="N79" s="175"/>
      <c r="O79" s="173"/>
      <c r="P79" s="173"/>
      <c r="Q79" s="173"/>
      <c r="R79" s="173">
        <f>Q79+P79+O79+K79</f>
        <v>6769</v>
      </c>
      <c r="S79" s="173">
        <f>Q79+L79</f>
        <v>0</v>
      </c>
      <c r="T79" s="175"/>
      <c r="U79" s="176"/>
      <c r="V79" s="165"/>
      <c r="W79" s="176"/>
      <c r="X79" s="173">
        <f>W79+V79+U79+T79+R79</f>
        <v>6769</v>
      </c>
      <c r="Y79" s="173">
        <f>S79+W79</f>
        <v>0</v>
      </c>
      <c r="Z79" s="176"/>
      <c r="AA79" s="176"/>
      <c r="AB79" s="176"/>
      <c r="AC79" s="176"/>
      <c r="AD79" s="176"/>
      <c r="AE79" s="176"/>
      <c r="AF79" s="176"/>
      <c r="AG79" s="173">
        <f>X79+Z79+AA79+AB79+AC79+AD79+AE79+AF79</f>
        <v>6769</v>
      </c>
      <c r="AH79" s="173"/>
    </row>
    <row r="80" spans="1:34" ht="15.75">
      <c r="A80" s="161"/>
      <c r="B80" s="162" t="s">
        <v>178</v>
      </c>
      <c r="C80" s="68" t="s">
        <v>110</v>
      </c>
      <c r="D80" s="68" t="s">
        <v>179</v>
      </c>
      <c r="E80" s="169"/>
      <c r="F80" s="77"/>
      <c r="G80" s="166">
        <f>G81</f>
        <v>0</v>
      </c>
      <c r="H80" s="166">
        <f aca="true" t="shared" si="37" ref="H80:L81">H81</f>
        <v>0</v>
      </c>
      <c r="I80" s="166">
        <f t="shared" si="37"/>
        <v>0</v>
      </c>
      <c r="J80" s="166">
        <f t="shared" si="37"/>
        <v>12500</v>
      </c>
      <c r="K80" s="166">
        <f t="shared" si="37"/>
        <v>12500</v>
      </c>
      <c r="L80" s="166">
        <f t="shared" si="37"/>
        <v>0</v>
      </c>
      <c r="M80" s="175"/>
      <c r="N80" s="175"/>
      <c r="O80" s="166">
        <f aca="true" t="shared" si="38" ref="O80:AD81">O81</f>
        <v>0</v>
      </c>
      <c r="P80" s="166">
        <f t="shared" si="38"/>
        <v>0</v>
      </c>
      <c r="Q80" s="166">
        <f t="shared" si="38"/>
        <v>0</v>
      </c>
      <c r="R80" s="166">
        <f t="shared" si="38"/>
        <v>12500</v>
      </c>
      <c r="S80" s="166">
        <f t="shared" si="38"/>
        <v>0</v>
      </c>
      <c r="T80" s="166">
        <f t="shared" si="38"/>
        <v>0</v>
      </c>
      <c r="U80" s="167">
        <f t="shared" si="38"/>
        <v>0</v>
      </c>
      <c r="V80" s="166">
        <f t="shared" si="38"/>
        <v>0</v>
      </c>
      <c r="W80" s="167">
        <f t="shared" si="38"/>
        <v>0</v>
      </c>
      <c r="X80" s="166">
        <f t="shared" si="38"/>
        <v>12500</v>
      </c>
      <c r="Y80" s="166">
        <f t="shared" si="38"/>
        <v>0</v>
      </c>
      <c r="Z80" s="167">
        <f t="shared" si="38"/>
        <v>0</v>
      </c>
      <c r="AA80" s="167">
        <f t="shared" si="38"/>
        <v>0</v>
      </c>
      <c r="AB80" s="167">
        <f t="shared" si="38"/>
        <v>0</v>
      </c>
      <c r="AC80" s="167">
        <f t="shared" si="38"/>
        <v>0</v>
      </c>
      <c r="AD80" s="167">
        <f t="shared" si="38"/>
        <v>0</v>
      </c>
      <c r="AE80" s="167">
        <f aca="true" t="shared" si="39" ref="AA80:AG81">AE81</f>
        <v>0</v>
      </c>
      <c r="AF80" s="167">
        <f t="shared" si="39"/>
        <v>0</v>
      </c>
      <c r="AG80" s="166">
        <f t="shared" si="39"/>
        <v>12500</v>
      </c>
      <c r="AH80" s="166"/>
    </row>
    <row r="81" spans="1:34" ht="15.75">
      <c r="A81" s="161"/>
      <c r="B81" s="168" t="s">
        <v>180</v>
      </c>
      <c r="C81" s="77" t="s">
        <v>110</v>
      </c>
      <c r="D81" s="77" t="s">
        <v>179</v>
      </c>
      <c r="E81" s="169" t="s">
        <v>181</v>
      </c>
      <c r="F81" s="77"/>
      <c r="G81" s="170">
        <f>G82</f>
        <v>0</v>
      </c>
      <c r="H81" s="170">
        <f t="shared" si="37"/>
        <v>0</v>
      </c>
      <c r="I81" s="170">
        <f t="shared" si="37"/>
        <v>0</v>
      </c>
      <c r="J81" s="170">
        <f t="shared" si="37"/>
        <v>12500</v>
      </c>
      <c r="K81" s="170">
        <f t="shared" si="37"/>
        <v>12500</v>
      </c>
      <c r="L81" s="170">
        <f t="shared" si="37"/>
        <v>0</v>
      </c>
      <c r="M81" s="175"/>
      <c r="N81" s="175"/>
      <c r="O81" s="170">
        <f t="shared" si="38"/>
        <v>0</v>
      </c>
      <c r="P81" s="170">
        <f t="shared" si="38"/>
        <v>0</v>
      </c>
      <c r="Q81" s="170">
        <f t="shared" si="38"/>
        <v>0</v>
      </c>
      <c r="R81" s="170">
        <f t="shared" si="38"/>
        <v>12500</v>
      </c>
      <c r="S81" s="170">
        <f t="shared" si="38"/>
        <v>0</v>
      </c>
      <c r="T81" s="170">
        <f t="shared" si="38"/>
        <v>0</v>
      </c>
      <c r="U81" s="171">
        <f t="shared" si="38"/>
        <v>0</v>
      </c>
      <c r="V81" s="170">
        <f t="shared" si="38"/>
        <v>0</v>
      </c>
      <c r="W81" s="171">
        <f t="shared" si="38"/>
        <v>0</v>
      </c>
      <c r="X81" s="170">
        <f t="shared" si="38"/>
        <v>12500</v>
      </c>
      <c r="Y81" s="170">
        <f t="shared" si="38"/>
        <v>0</v>
      </c>
      <c r="Z81" s="171">
        <f t="shared" si="38"/>
        <v>0</v>
      </c>
      <c r="AA81" s="171">
        <f t="shared" si="39"/>
        <v>0</v>
      </c>
      <c r="AB81" s="171">
        <f t="shared" si="39"/>
        <v>0</v>
      </c>
      <c r="AC81" s="171">
        <f t="shared" si="39"/>
        <v>0</v>
      </c>
      <c r="AD81" s="171">
        <f t="shared" si="39"/>
        <v>0</v>
      </c>
      <c r="AE81" s="171">
        <f t="shared" si="39"/>
        <v>0</v>
      </c>
      <c r="AF81" s="171">
        <f t="shared" si="39"/>
        <v>0</v>
      </c>
      <c r="AG81" s="170">
        <f t="shared" si="39"/>
        <v>12500</v>
      </c>
      <c r="AH81" s="170"/>
    </row>
    <row r="82" spans="1:34" ht="37.5" customHeight="1">
      <c r="A82" s="161"/>
      <c r="B82" s="168" t="s">
        <v>182</v>
      </c>
      <c r="C82" s="77" t="s">
        <v>110</v>
      </c>
      <c r="D82" s="77" t="s">
        <v>179</v>
      </c>
      <c r="E82" s="169" t="s">
        <v>181</v>
      </c>
      <c r="F82" s="77" t="s">
        <v>183</v>
      </c>
      <c r="G82" s="170"/>
      <c r="H82" s="170"/>
      <c r="I82" s="170"/>
      <c r="J82" s="173">
        <f>K82-G82</f>
        <v>12500</v>
      </c>
      <c r="K82" s="173">
        <v>12500</v>
      </c>
      <c r="L82" s="165"/>
      <c r="M82" s="175"/>
      <c r="N82" s="175"/>
      <c r="O82" s="173"/>
      <c r="P82" s="173"/>
      <c r="Q82" s="173"/>
      <c r="R82" s="173">
        <f>Q82+P82+O82+K82</f>
        <v>12500</v>
      </c>
      <c r="S82" s="173">
        <f>Q82+L82</f>
        <v>0</v>
      </c>
      <c r="T82" s="175"/>
      <c r="U82" s="176"/>
      <c r="V82" s="165"/>
      <c r="W82" s="176"/>
      <c r="X82" s="173">
        <f>W82+V82+U82+T82+R82</f>
        <v>12500</v>
      </c>
      <c r="Y82" s="173">
        <f>S82+W82</f>
        <v>0</v>
      </c>
      <c r="Z82" s="176"/>
      <c r="AA82" s="176"/>
      <c r="AB82" s="176"/>
      <c r="AC82" s="176"/>
      <c r="AD82" s="176"/>
      <c r="AE82" s="176"/>
      <c r="AF82" s="176"/>
      <c r="AG82" s="173">
        <f>X82+Z82+AA82+AB82+AC82+AD82+AE82+AF82</f>
        <v>12500</v>
      </c>
      <c r="AH82" s="173"/>
    </row>
    <row r="83" spans="1:34" ht="9.75" customHeight="1">
      <c r="A83" s="161"/>
      <c r="B83" s="168"/>
      <c r="C83" s="77"/>
      <c r="D83" s="77"/>
      <c r="E83" s="169"/>
      <c r="F83" s="77"/>
      <c r="G83" s="170"/>
      <c r="H83" s="170"/>
      <c r="I83" s="170"/>
      <c r="J83" s="165"/>
      <c r="K83" s="173"/>
      <c r="L83" s="165"/>
      <c r="M83" s="175"/>
      <c r="N83" s="175"/>
      <c r="O83" s="173"/>
      <c r="P83" s="173"/>
      <c r="Q83" s="173"/>
      <c r="R83" s="165"/>
      <c r="S83" s="165"/>
      <c r="T83" s="175"/>
      <c r="U83" s="176"/>
      <c r="V83" s="165"/>
      <c r="W83" s="176"/>
      <c r="X83" s="165"/>
      <c r="Y83" s="165"/>
      <c r="Z83" s="176"/>
      <c r="AA83" s="176"/>
      <c r="AB83" s="176"/>
      <c r="AC83" s="176"/>
      <c r="AD83" s="176"/>
      <c r="AE83" s="176"/>
      <c r="AF83" s="176"/>
      <c r="AG83" s="165"/>
      <c r="AH83" s="165"/>
    </row>
    <row r="84" spans="1:34" ht="37.5" customHeight="1">
      <c r="A84" s="161">
        <v>904</v>
      </c>
      <c r="B84" s="162" t="s">
        <v>396</v>
      </c>
      <c r="C84" s="68"/>
      <c r="D84" s="68"/>
      <c r="E84" s="75"/>
      <c r="F84" s="68"/>
      <c r="G84" s="170"/>
      <c r="H84" s="170"/>
      <c r="I84" s="170"/>
      <c r="J84" s="163">
        <f aca="true" t="shared" si="40" ref="J84:L86">J85</f>
        <v>5012</v>
      </c>
      <c r="K84" s="163">
        <f t="shared" si="40"/>
        <v>5012</v>
      </c>
      <c r="L84" s="163">
        <f t="shared" si="40"/>
        <v>0</v>
      </c>
      <c r="M84" s="175"/>
      <c r="N84" s="175"/>
      <c r="O84" s="163">
        <f aca="true" t="shared" si="41" ref="O84:AD86">O85</f>
        <v>0</v>
      </c>
      <c r="P84" s="163">
        <f t="shared" si="41"/>
        <v>0</v>
      </c>
      <c r="Q84" s="163">
        <f t="shared" si="41"/>
        <v>0</v>
      </c>
      <c r="R84" s="163">
        <f t="shared" si="41"/>
        <v>5012</v>
      </c>
      <c r="S84" s="163">
        <f t="shared" si="41"/>
        <v>0</v>
      </c>
      <c r="T84" s="163">
        <f t="shared" si="41"/>
        <v>0</v>
      </c>
      <c r="U84" s="164">
        <f t="shared" si="41"/>
        <v>0</v>
      </c>
      <c r="V84" s="163">
        <f t="shared" si="41"/>
        <v>0</v>
      </c>
      <c r="W84" s="164">
        <f t="shared" si="41"/>
        <v>0</v>
      </c>
      <c r="X84" s="163">
        <f t="shared" si="41"/>
        <v>5012</v>
      </c>
      <c r="Y84" s="163">
        <f t="shared" si="41"/>
        <v>0</v>
      </c>
      <c r="Z84" s="164">
        <f t="shared" si="41"/>
        <v>0</v>
      </c>
      <c r="AA84" s="164">
        <f t="shared" si="41"/>
        <v>0</v>
      </c>
      <c r="AB84" s="164">
        <f t="shared" si="41"/>
        <v>0</v>
      </c>
      <c r="AC84" s="164">
        <f t="shared" si="41"/>
        <v>0</v>
      </c>
      <c r="AD84" s="164">
        <f t="shared" si="41"/>
        <v>0</v>
      </c>
      <c r="AE84" s="164">
        <f aca="true" t="shared" si="42" ref="AA84:AG86">AE85</f>
        <v>0</v>
      </c>
      <c r="AF84" s="164">
        <f t="shared" si="42"/>
        <v>0</v>
      </c>
      <c r="AG84" s="163">
        <f t="shared" si="42"/>
        <v>5012</v>
      </c>
      <c r="AH84" s="163"/>
    </row>
    <row r="85" spans="1:34" ht="15.75">
      <c r="A85" s="161"/>
      <c r="B85" s="162" t="s">
        <v>187</v>
      </c>
      <c r="C85" s="68" t="s">
        <v>110</v>
      </c>
      <c r="D85" s="68" t="s">
        <v>124</v>
      </c>
      <c r="E85" s="75"/>
      <c r="F85" s="181"/>
      <c r="G85" s="170"/>
      <c r="H85" s="170"/>
      <c r="I85" s="170"/>
      <c r="J85" s="163">
        <f t="shared" si="40"/>
        <v>5012</v>
      </c>
      <c r="K85" s="163">
        <f t="shared" si="40"/>
        <v>5012</v>
      </c>
      <c r="L85" s="163">
        <f t="shared" si="40"/>
        <v>0</v>
      </c>
      <c r="M85" s="175"/>
      <c r="N85" s="175"/>
      <c r="O85" s="163">
        <f t="shared" si="41"/>
        <v>0</v>
      </c>
      <c r="P85" s="163">
        <f t="shared" si="41"/>
        <v>0</v>
      </c>
      <c r="Q85" s="163">
        <f t="shared" si="41"/>
        <v>0</v>
      </c>
      <c r="R85" s="163">
        <f t="shared" si="41"/>
        <v>5012</v>
      </c>
      <c r="S85" s="163">
        <f t="shared" si="41"/>
        <v>0</v>
      </c>
      <c r="T85" s="163">
        <f t="shared" si="41"/>
        <v>0</v>
      </c>
      <c r="U85" s="164">
        <f t="shared" si="41"/>
        <v>0</v>
      </c>
      <c r="V85" s="163">
        <f t="shared" si="41"/>
        <v>0</v>
      </c>
      <c r="W85" s="164">
        <f t="shared" si="41"/>
        <v>0</v>
      </c>
      <c r="X85" s="163">
        <f t="shared" si="41"/>
        <v>5012</v>
      </c>
      <c r="Y85" s="163">
        <f t="shared" si="41"/>
        <v>0</v>
      </c>
      <c r="Z85" s="164">
        <f t="shared" si="41"/>
        <v>0</v>
      </c>
      <c r="AA85" s="164">
        <f t="shared" si="42"/>
        <v>0</v>
      </c>
      <c r="AB85" s="164">
        <f t="shared" si="42"/>
        <v>0</v>
      </c>
      <c r="AC85" s="164">
        <f t="shared" si="42"/>
        <v>0</v>
      </c>
      <c r="AD85" s="164">
        <f t="shared" si="42"/>
        <v>0</v>
      </c>
      <c r="AE85" s="164">
        <f t="shared" si="42"/>
        <v>0</v>
      </c>
      <c r="AF85" s="164">
        <f t="shared" si="42"/>
        <v>0</v>
      </c>
      <c r="AG85" s="163">
        <f t="shared" si="42"/>
        <v>5012</v>
      </c>
      <c r="AH85" s="163"/>
    </row>
    <row r="86" spans="1:34" ht="31.5">
      <c r="A86" s="161"/>
      <c r="B86" s="168" t="s">
        <v>190</v>
      </c>
      <c r="C86" s="77" t="s">
        <v>110</v>
      </c>
      <c r="D86" s="77" t="s">
        <v>124</v>
      </c>
      <c r="E86" s="78" t="s">
        <v>191</v>
      </c>
      <c r="F86" s="77"/>
      <c r="G86" s="170"/>
      <c r="H86" s="170"/>
      <c r="I86" s="170"/>
      <c r="J86" s="173">
        <f t="shared" si="40"/>
        <v>5012</v>
      </c>
      <c r="K86" s="173">
        <f t="shared" si="40"/>
        <v>5012</v>
      </c>
      <c r="L86" s="173">
        <f t="shared" si="40"/>
        <v>0</v>
      </c>
      <c r="M86" s="175"/>
      <c r="N86" s="175"/>
      <c r="O86" s="173">
        <f t="shared" si="41"/>
        <v>0</v>
      </c>
      <c r="P86" s="173">
        <f t="shared" si="41"/>
        <v>0</v>
      </c>
      <c r="Q86" s="173">
        <f t="shared" si="41"/>
        <v>0</v>
      </c>
      <c r="R86" s="173">
        <f t="shared" si="41"/>
        <v>5012</v>
      </c>
      <c r="S86" s="173">
        <f t="shared" si="41"/>
        <v>0</v>
      </c>
      <c r="T86" s="173">
        <f t="shared" si="41"/>
        <v>0</v>
      </c>
      <c r="U86" s="177">
        <f t="shared" si="41"/>
        <v>0</v>
      </c>
      <c r="V86" s="173">
        <f t="shared" si="41"/>
        <v>0</v>
      </c>
      <c r="W86" s="177">
        <f t="shared" si="41"/>
        <v>0</v>
      </c>
      <c r="X86" s="173">
        <f t="shared" si="41"/>
        <v>5012</v>
      </c>
      <c r="Y86" s="173">
        <f t="shared" si="41"/>
        <v>0</v>
      </c>
      <c r="Z86" s="177">
        <f t="shared" si="41"/>
        <v>0</v>
      </c>
      <c r="AA86" s="177">
        <f t="shared" si="42"/>
        <v>0</v>
      </c>
      <c r="AB86" s="177">
        <f t="shared" si="42"/>
        <v>0</v>
      </c>
      <c r="AC86" s="177">
        <f t="shared" si="42"/>
        <v>0</v>
      </c>
      <c r="AD86" s="177">
        <f t="shared" si="42"/>
        <v>0</v>
      </c>
      <c r="AE86" s="177">
        <f t="shared" si="42"/>
        <v>0</v>
      </c>
      <c r="AF86" s="177">
        <f t="shared" si="42"/>
        <v>0</v>
      </c>
      <c r="AG86" s="173">
        <f t="shared" si="42"/>
        <v>5012</v>
      </c>
      <c r="AH86" s="173"/>
    </row>
    <row r="87" spans="1:34" ht="47.25">
      <c r="A87" s="161"/>
      <c r="B87" s="168" t="s">
        <v>376</v>
      </c>
      <c r="C87" s="77" t="s">
        <v>110</v>
      </c>
      <c r="D87" s="77" t="s">
        <v>124</v>
      </c>
      <c r="E87" s="78" t="s">
        <v>191</v>
      </c>
      <c r="F87" s="77" t="s">
        <v>116</v>
      </c>
      <c r="G87" s="170"/>
      <c r="H87" s="170"/>
      <c r="I87" s="170"/>
      <c r="J87" s="173">
        <f>K87-G87</f>
        <v>5012</v>
      </c>
      <c r="K87" s="173">
        <v>5012</v>
      </c>
      <c r="L87" s="165"/>
      <c r="M87" s="175"/>
      <c r="N87" s="175"/>
      <c r="O87" s="173"/>
      <c r="P87" s="173"/>
      <c r="Q87" s="173"/>
      <c r="R87" s="173">
        <f>Q87+P87+O87+K87</f>
        <v>5012</v>
      </c>
      <c r="S87" s="173">
        <f>Q87+L87</f>
        <v>0</v>
      </c>
      <c r="T87" s="175"/>
      <c r="U87" s="176"/>
      <c r="V87" s="165"/>
      <c r="W87" s="176"/>
      <c r="X87" s="173">
        <f>W87+V87+U87+T87+R87</f>
        <v>5012</v>
      </c>
      <c r="Y87" s="173">
        <f>S87+W87</f>
        <v>0</v>
      </c>
      <c r="Z87" s="176"/>
      <c r="AA87" s="176"/>
      <c r="AB87" s="176"/>
      <c r="AC87" s="176"/>
      <c r="AD87" s="176"/>
      <c r="AE87" s="176"/>
      <c r="AF87" s="176"/>
      <c r="AG87" s="173">
        <f>X87+Z87+AA87+AB87+AC87+AD87+AE87+AF87</f>
        <v>5012</v>
      </c>
      <c r="AH87" s="173"/>
    </row>
    <row r="88" spans="1:34" ht="9.75" customHeight="1">
      <c r="A88" s="161"/>
      <c r="B88" s="168"/>
      <c r="C88" s="77"/>
      <c r="D88" s="77"/>
      <c r="E88" s="169"/>
      <c r="F88" s="77"/>
      <c r="G88" s="170"/>
      <c r="H88" s="170"/>
      <c r="I88" s="170"/>
      <c r="J88" s="165"/>
      <c r="K88" s="173"/>
      <c r="L88" s="165"/>
      <c r="M88" s="175"/>
      <c r="N88" s="175"/>
      <c r="O88" s="173"/>
      <c r="P88" s="173"/>
      <c r="Q88" s="173"/>
      <c r="R88" s="165"/>
      <c r="S88" s="165"/>
      <c r="T88" s="175"/>
      <c r="U88" s="176"/>
      <c r="V88" s="165"/>
      <c r="W88" s="176"/>
      <c r="X88" s="165"/>
      <c r="Y88" s="165"/>
      <c r="Z88" s="176"/>
      <c r="AA88" s="176"/>
      <c r="AB88" s="176"/>
      <c r="AC88" s="176"/>
      <c r="AD88" s="176"/>
      <c r="AE88" s="176"/>
      <c r="AF88" s="176"/>
      <c r="AG88" s="165"/>
      <c r="AH88" s="165"/>
    </row>
    <row r="89" spans="1:34" ht="51.75" customHeight="1">
      <c r="A89" s="161">
        <v>905</v>
      </c>
      <c r="B89" s="162" t="s">
        <v>397</v>
      </c>
      <c r="C89" s="68"/>
      <c r="D89" s="68"/>
      <c r="E89" s="92"/>
      <c r="F89" s="68"/>
      <c r="G89" s="166" t="e">
        <f aca="true" t="shared" si="43" ref="G89:AF89">G90+G93</f>
        <v>#REF!</v>
      </c>
      <c r="H89" s="166" t="e">
        <f t="shared" si="43"/>
        <v>#REF!</v>
      </c>
      <c r="I89" s="166" t="e">
        <f t="shared" si="43"/>
        <v>#REF!</v>
      </c>
      <c r="J89" s="166" t="e">
        <f t="shared" si="43"/>
        <v>#REF!</v>
      </c>
      <c r="K89" s="166" t="e">
        <f t="shared" si="43"/>
        <v>#REF!</v>
      </c>
      <c r="L89" s="166" t="e">
        <f t="shared" si="43"/>
        <v>#REF!</v>
      </c>
      <c r="M89" s="166" t="e">
        <f t="shared" si="43"/>
        <v>#REF!</v>
      </c>
      <c r="N89" s="166" t="e">
        <f t="shared" si="43"/>
        <v>#REF!</v>
      </c>
      <c r="O89" s="166" t="e">
        <f t="shared" si="43"/>
        <v>#REF!</v>
      </c>
      <c r="P89" s="166" t="e">
        <f t="shared" si="43"/>
        <v>#REF!</v>
      </c>
      <c r="Q89" s="166" t="e">
        <f t="shared" si="43"/>
        <v>#REF!</v>
      </c>
      <c r="R89" s="166" t="e">
        <f t="shared" si="43"/>
        <v>#REF!</v>
      </c>
      <c r="S89" s="166" t="e">
        <f t="shared" si="43"/>
        <v>#REF!</v>
      </c>
      <c r="T89" s="166" t="e">
        <f>T90+T93</f>
        <v>#REF!</v>
      </c>
      <c r="U89" s="167" t="e">
        <f>U90+U93</f>
        <v>#REF!</v>
      </c>
      <c r="V89" s="166" t="e">
        <f t="shared" si="43"/>
        <v>#REF!</v>
      </c>
      <c r="W89" s="167" t="e">
        <f t="shared" si="43"/>
        <v>#REF!</v>
      </c>
      <c r="X89" s="166" t="e">
        <f t="shared" si="43"/>
        <v>#REF!</v>
      </c>
      <c r="Y89" s="166" t="e">
        <f t="shared" si="43"/>
        <v>#REF!</v>
      </c>
      <c r="Z89" s="167" t="e">
        <f t="shared" si="43"/>
        <v>#REF!</v>
      </c>
      <c r="AA89" s="167" t="e">
        <f t="shared" si="43"/>
        <v>#REF!</v>
      </c>
      <c r="AB89" s="167" t="e">
        <f t="shared" si="43"/>
        <v>#REF!</v>
      </c>
      <c r="AC89" s="167" t="e">
        <f t="shared" si="43"/>
        <v>#REF!</v>
      </c>
      <c r="AD89" s="167" t="e">
        <f t="shared" si="43"/>
        <v>#REF!</v>
      </c>
      <c r="AE89" s="167" t="e">
        <f t="shared" si="43"/>
        <v>#REF!</v>
      </c>
      <c r="AF89" s="167" t="e">
        <f t="shared" si="43"/>
        <v>#REF!</v>
      </c>
      <c r="AG89" s="166">
        <v>4976</v>
      </c>
      <c r="AH89" s="166"/>
    </row>
    <row r="90" spans="1:34" ht="22.5" customHeight="1">
      <c r="A90" s="161"/>
      <c r="B90" s="162" t="s">
        <v>126</v>
      </c>
      <c r="C90" s="68" t="s">
        <v>99</v>
      </c>
      <c r="D90" s="68" t="s">
        <v>127</v>
      </c>
      <c r="E90" s="92"/>
      <c r="F90" s="68"/>
      <c r="G90" s="166">
        <f aca="true" t="shared" si="44" ref="G90:W91">G91</f>
        <v>402</v>
      </c>
      <c r="H90" s="166">
        <f t="shared" si="44"/>
        <v>402</v>
      </c>
      <c r="I90" s="166">
        <f t="shared" si="44"/>
        <v>0</v>
      </c>
      <c r="J90" s="166">
        <f t="shared" si="44"/>
        <v>0</v>
      </c>
      <c r="K90" s="166">
        <f t="shared" si="44"/>
        <v>402</v>
      </c>
      <c r="L90" s="166">
        <f t="shared" si="44"/>
        <v>0</v>
      </c>
      <c r="M90" s="166" t="e">
        <f t="shared" si="44"/>
        <v>#REF!</v>
      </c>
      <c r="N90" s="166" t="e">
        <f t="shared" si="44"/>
        <v>#REF!</v>
      </c>
      <c r="O90" s="166">
        <f t="shared" si="44"/>
        <v>0</v>
      </c>
      <c r="P90" s="166">
        <f t="shared" si="44"/>
        <v>0</v>
      </c>
      <c r="Q90" s="166">
        <f t="shared" si="44"/>
        <v>0</v>
      </c>
      <c r="R90" s="166">
        <f t="shared" si="44"/>
        <v>402</v>
      </c>
      <c r="S90" s="166">
        <f t="shared" si="44"/>
        <v>0</v>
      </c>
      <c r="T90" s="166">
        <f t="shared" si="44"/>
        <v>0</v>
      </c>
      <c r="U90" s="167">
        <f t="shared" si="44"/>
        <v>0</v>
      </c>
      <c r="V90" s="166">
        <f t="shared" si="44"/>
        <v>0</v>
      </c>
      <c r="W90" s="167">
        <f t="shared" si="44"/>
        <v>0</v>
      </c>
      <c r="X90" s="166">
        <f aca="true" t="shared" si="45" ref="T90:AG91">X91</f>
        <v>402</v>
      </c>
      <c r="Y90" s="166">
        <f t="shared" si="45"/>
        <v>0</v>
      </c>
      <c r="Z90" s="167">
        <f t="shared" si="45"/>
        <v>0</v>
      </c>
      <c r="AA90" s="167">
        <f t="shared" si="45"/>
        <v>0</v>
      </c>
      <c r="AB90" s="167">
        <f t="shared" si="45"/>
        <v>0</v>
      </c>
      <c r="AC90" s="167">
        <f t="shared" si="45"/>
        <v>0</v>
      </c>
      <c r="AD90" s="167">
        <f t="shared" si="45"/>
        <v>0</v>
      </c>
      <c r="AE90" s="167">
        <f t="shared" si="45"/>
        <v>0</v>
      </c>
      <c r="AF90" s="167">
        <f t="shared" si="45"/>
        <v>0</v>
      </c>
      <c r="AG90" s="166">
        <f t="shared" si="45"/>
        <v>402</v>
      </c>
      <c r="AH90" s="166"/>
    </row>
    <row r="91" spans="1:34" ht="40.5" customHeight="1">
      <c r="A91" s="161"/>
      <c r="B91" s="168" t="s">
        <v>132</v>
      </c>
      <c r="C91" s="77" t="s">
        <v>99</v>
      </c>
      <c r="D91" s="77" t="s">
        <v>127</v>
      </c>
      <c r="E91" s="169" t="s">
        <v>133</v>
      </c>
      <c r="F91" s="77"/>
      <c r="G91" s="170">
        <f t="shared" si="44"/>
        <v>402</v>
      </c>
      <c r="H91" s="170">
        <f t="shared" si="44"/>
        <v>402</v>
      </c>
      <c r="I91" s="170">
        <f t="shared" si="44"/>
        <v>0</v>
      </c>
      <c r="J91" s="170">
        <f t="shared" si="44"/>
        <v>0</v>
      </c>
      <c r="K91" s="170">
        <f t="shared" si="44"/>
        <v>402</v>
      </c>
      <c r="L91" s="170">
        <f t="shared" si="44"/>
        <v>0</v>
      </c>
      <c r="M91" s="170" t="e">
        <f t="shared" si="44"/>
        <v>#REF!</v>
      </c>
      <c r="N91" s="170" t="e">
        <f t="shared" si="44"/>
        <v>#REF!</v>
      </c>
      <c r="O91" s="170">
        <f t="shared" si="44"/>
        <v>0</v>
      </c>
      <c r="P91" s="170">
        <f t="shared" si="44"/>
        <v>0</v>
      </c>
      <c r="Q91" s="170">
        <f t="shared" si="44"/>
        <v>0</v>
      </c>
      <c r="R91" s="170">
        <f t="shared" si="44"/>
        <v>402</v>
      </c>
      <c r="S91" s="170">
        <f t="shared" si="44"/>
        <v>0</v>
      </c>
      <c r="T91" s="170">
        <f t="shared" si="45"/>
        <v>0</v>
      </c>
      <c r="U91" s="171">
        <f t="shared" si="45"/>
        <v>0</v>
      </c>
      <c r="V91" s="170">
        <f t="shared" si="45"/>
        <v>0</v>
      </c>
      <c r="W91" s="171">
        <f t="shared" si="45"/>
        <v>0</v>
      </c>
      <c r="X91" s="170">
        <f t="shared" si="45"/>
        <v>402</v>
      </c>
      <c r="Y91" s="170">
        <f t="shared" si="45"/>
        <v>0</v>
      </c>
      <c r="Z91" s="171">
        <f t="shared" si="45"/>
        <v>0</v>
      </c>
      <c r="AA91" s="171">
        <f t="shared" si="45"/>
        <v>0</v>
      </c>
      <c r="AB91" s="171">
        <f t="shared" si="45"/>
        <v>0</v>
      </c>
      <c r="AC91" s="171">
        <f t="shared" si="45"/>
        <v>0</v>
      </c>
      <c r="AD91" s="171">
        <f t="shared" si="45"/>
        <v>0</v>
      </c>
      <c r="AE91" s="171">
        <f t="shared" si="45"/>
        <v>0</v>
      </c>
      <c r="AF91" s="171">
        <f t="shared" si="45"/>
        <v>0</v>
      </c>
      <c r="AG91" s="170">
        <f t="shared" si="45"/>
        <v>402</v>
      </c>
      <c r="AH91" s="170"/>
    </row>
    <row r="92" spans="1:34" ht="47.25">
      <c r="A92" s="161"/>
      <c r="B92" s="168" t="s">
        <v>115</v>
      </c>
      <c r="C92" s="77" t="s">
        <v>99</v>
      </c>
      <c r="D92" s="77" t="s">
        <v>127</v>
      </c>
      <c r="E92" s="169" t="s">
        <v>133</v>
      </c>
      <c r="F92" s="77" t="s">
        <v>116</v>
      </c>
      <c r="G92" s="170">
        <f>H92+I92</f>
        <v>402</v>
      </c>
      <c r="H92" s="170">
        <v>402</v>
      </c>
      <c r="I92" s="170"/>
      <c r="J92" s="173">
        <f>K92-G92</f>
        <v>0</v>
      </c>
      <c r="K92" s="173">
        <f>402</f>
        <v>402</v>
      </c>
      <c r="L92" s="173"/>
      <c r="M92" s="174" t="e">
        <f>#REF!+#REF!</f>
        <v>#REF!</v>
      </c>
      <c r="N92" s="174" t="e">
        <f>#REF!+#REF!</f>
        <v>#REF!</v>
      </c>
      <c r="O92" s="173"/>
      <c r="P92" s="173"/>
      <c r="Q92" s="173"/>
      <c r="R92" s="173">
        <f>Q92+P92+O92+K92</f>
        <v>402</v>
      </c>
      <c r="S92" s="173">
        <f>Q92+L92</f>
        <v>0</v>
      </c>
      <c r="T92" s="165"/>
      <c r="U92" s="176"/>
      <c r="V92" s="165"/>
      <c r="W92" s="176"/>
      <c r="X92" s="173">
        <f>W92+V92+U92+T92+R92</f>
        <v>402</v>
      </c>
      <c r="Y92" s="173">
        <f>S92+W92</f>
        <v>0</v>
      </c>
      <c r="Z92" s="176"/>
      <c r="AA92" s="177"/>
      <c r="AB92" s="176"/>
      <c r="AC92" s="176"/>
      <c r="AD92" s="176"/>
      <c r="AE92" s="176"/>
      <c r="AF92" s="176"/>
      <c r="AG92" s="173">
        <f>X92+Z92+AA92+AB92+AC92+AD92+AE92+AF92</f>
        <v>402</v>
      </c>
      <c r="AH92" s="173"/>
    </row>
    <row r="93" spans="1:34" ht="15.75">
      <c r="A93" s="161"/>
      <c r="B93" s="162" t="s">
        <v>187</v>
      </c>
      <c r="C93" s="68" t="s">
        <v>110</v>
      </c>
      <c r="D93" s="68" t="s">
        <v>124</v>
      </c>
      <c r="E93" s="92"/>
      <c r="F93" s="68"/>
      <c r="G93" s="166" t="e">
        <f>#REF!</f>
        <v>#REF!</v>
      </c>
      <c r="H93" s="166" t="e">
        <f>#REF!</f>
        <v>#REF!</v>
      </c>
      <c r="I93" s="166" t="e">
        <f>#REF!</f>
        <v>#REF!</v>
      </c>
      <c r="J93" s="166" t="e">
        <f>#REF!+J94</f>
        <v>#REF!</v>
      </c>
      <c r="K93" s="166" t="e">
        <f>#REF!+K94</f>
        <v>#REF!</v>
      </c>
      <c r="L93" s="166" t="e">
        <f>#REF!+L94</f>
        <v>#REF!</v>
      </c>
      <c r="M93" s="166" t="e">
        <f>#REF!</f>
        <v>#REF!</v>
      </c>
      <c r="N93" s="166" t="e">
        <f>#REF!</f>
        <v>#REF!</v>
      </c>
      <c r="O93" s="166" t="e">
        <f>#REF!+O94</f>
        <v>#REF!</v>
      </c>
      <c r="P93" s="166" t="e">
        <f>#REF!+P94</f>
        <v>#REF!</v>
      </c>
      <c r="Q93" s="166" t="e">
        <f>#REF!+Q94</f>
        <v>#REF!</v>
      </c>
      <c r="R93" s="166" t="e">
        <f>#REF!+R94+#REF!</f>
        <v>#REF!</v>
      </c>
      <c r="S93" s="166" t="e">
        <f>#REF!+S94+#REF!</f>
        <v>#REF!</v>
      </c>
      <c r="T93" s="166" t="e">
        <f>#REF!+T94+#REF!</f>
        <v>#REF!</v>
      </c>
      <c r="U93" s="167" t="e">
        <f>#REF!+U94+#REF!</f>
        <v>#REF!</v>
      </c>
      <c r="V93" s="166" t="e">
        <f>#REF!+V94+#REF!</f>
        <v>#REF!</v>
      </c>
      <c r="W93" s="167" t="e">
        <f>#REF!+W94+#REF!</f>
        <v>#REF!</v>
      </c>
      <c r="X93" s="166" t="e">
        <f>#REF!+X94+#REF!</f>
        <v>#REF!</v>
      </c>
      <c r="Y93" s="166" t="e">
        <f>#REF!+Y94+#REF!</f>
        <v>#REF!</v>
      </c>
      <c r="Z93" s="167" t="e">
        <f>#REF!+Z94+#REF!</f>
        <v>#REF!</v>
      </c>
      <c r="AA93" s="167" t="e">
        <f>#REF!+AA94+#REF!+#REF!</f>
        <v>#REF!</v>
      </c>
      <c r="AB93" s="167" t="e">
        <f>#REF!+AB94+#REF!+#REF!</f>
        <v>#REF!</v>
      </c>
      <c r="AC93" s="167" t="e">
        <f>#REF!+AC94+#REF!+#REF!</f>
        <v>#REF!</v>
      </c>
      <c r="AD93" s="167" t="e">
        <f>#REF!+AD94+#REF!+#REF!</f>
        <v>#REF!</v>
      </c>
      <c r="AE93" s="167" t="e">
        <f>#REF!+AE94+#REF!+#REF!</f>
        <v>#REF!</v>
      </c>
      <c r="AF93" s="167" t="e">
        <f>#REF!+AF94+#REF!+#REF!</f>
        <v>#REF!</v>
      </c>
      <c r="AG93" s="166">
        <v>4574</v>
      </c>
      <c r="AH93" s="166"/>
    </row>
    <row r="94" spans="1:34" ht="15.75">
      <c r="A94" s="161"/>
      <c r="B94" s="168" t="s">
        <v>136</v>
      </c>
      <c r="C94" s="77" t="s">
        <v>110</v>
      </c>
      <c r="D94" s="77" t="s">
        <v>124</v>
      </c>
      <c r="E94" s="183" t="s">
        <v>137</v>
      </c>
      <c r="F94" s="77"/>
      <c r="G94" s="170"/>
      <c r="H94" s="170"/>
      <c r="I94" s="170"/>
      <c r="J94" s="173">
        <f>J95</f>
        <v>4574</v>
      </c>
      <c r="K94" s="173">
        <f>K95</f>
        <v>4574</v>
      </c>
      <c r="L94" s="173">
        <f>L95</f>
        <v>0</v>
      </c>
      <c r="M94" s="174"/>
      <c r="N94" s="174"/>
      <c r="O94" s="173">
        <f aca="true" t="shared" si="46" ref="O94:AG94">O95</f>
        <v>0</v>
      </c>
      <c r="P94" s="173">
        <f t="shared" si="46"/>
        <v>0</v>
      </c>
      <c r="Q94" s="173">
        <f t="shared" si="46"/>
        <v>0</v>
      </c>
      <c r="R94" s="173">
        <f t="shared" si="46"/>
        <v>4574</v>
      </c>
      <c r="S94" s="173">
        <f t="shared" si="46"/>
        <v>0</v>
      </c>
      <c r="T94" s="173">
        <f t="shared" si="46"/>
        <v>0</v>
      </c>
      <c r="U94" s="177">
        <f t="shared" si="46"/>
        <v>0</v>
      </c>
      <c r="V94" s="173">
        <f t="shared" si="46"/>
        <v>0</v>
      </c>
      <c r="W94" s="177">
        <f t="shared" si="46"/>
        <v>0</v>
      </c>
      <c r="X94" s="173">
        <f t="shared" si="46"/>
        <v>4574</v>
      </c>
      <c r="Y94" s="173">
        <f t="shared" si="46"/>
        <v>0</v>
      </c>
      <c r="Z94" s="177">
        <f t="shared" si="46"/>
        <v>0</v>
      </c>
      <c r="AA94" s="177">
        <f t="shared" si="46"/>
        <v>0</v>
      </c>
      <c r="AB94" s="177">
        <f t="shared" si="46"/>
        <v>0</v>
      </c>
      <c r="AC94" s="177">
        <f t="shared" si="46"/>
        <v>0</v>
      </c>
      <c r="AD94" s="177">
        <f t="shared" si="46"/>
        <v>0</v>
      </c>
      <c r="AE94" s="177">
        <f t="shared" si="46"/>
        <v>0</v>
      </c>
      <c r="AF94" s="177">
        <f t="shared" si="46"/>
        <v>0</v>
      </c>
      <c r="AG94" s="173">
        <f t="shared" si="46"/>
        <v>4574</v>
      </c>
      <c r="AH94" s="173"/>
    </row>
    <row r="95" spans="1:34" ht="47.25">
      <c r="A95" s="161"/>
      <c r="B95" s="168" t="s">
        <v>115</v>
      </c>
      <c r="C95" s="77" t="s">
        <v>110</v>
      </c>
      <c r="D95" s="77" t="s">
        <v>124</v>
      </c>
      <c r="E95" s="183" t="s">
        <v>137</v>
      </c>
      <c r="F95" s="77" t="s">
        <v>116</v>
      </c>
      <c r="G95" s="170"/>
      <c r="H95" s="170"/>
      <c r="I95" s="170"/>
      <c r="J95" s="173">
        <f>K95-G95</f>
        <v>4574</v>
      </c>
      <c r="K95" s="173">
        <v>4574</v>
      </c>
      <c r="L95" s="173"/>
      <c r="M95" s="174"/>
      <c r="N95" s="174"/>
      <c r="O95" s="173"/>
      <c r="P95" s="173"/>
      <c r="Q95" s="173"/>
      <c r="R95" s="173">
        <f>Q95+P95+O95+K95</f>
        <v>4574</v>
      </c>
      <c r="S95" s="173">
        <f>Q95+L95</f>
        <v>0</v>
      </c>
      <c r="T95" s="165"/>
      <c r="U95" s="176"/>
      <c r="V95" s="165"/>
      <c r="W95" s="176"/>
      <c r="X95" s="173">
        <f>W95+V95+U95+T95+R95</f>
        <v>4574</v>
      </c>
      <c r="Y95" s="173">
        <f>S95+W95</f>
        <v>0</v>
      </c>
      <c r="Z95" s="176"/>
      <c r="AA95" s="176"/>
      <c r="AB95" s="176"/>
      <c r="AC95" s="176"/>
      <c r="AD95" s="176"/>
      <c r="AE95" s="176"/>
      <c r="AF95" s="176"/>
      <c r="AG95" s="173">
        <f>X95+Z95+AA95+AB95+AC95+AD95+AE95+AF95</f>
        <v>4574</v>
      </c>
      <c r="AH95" s="173"/>
    </row>
    <row r="96" spans="1:34" ht="6.75" customHeight="1">
      <c r="A96" s="161"/>
      <c r="B96" s="162"/>
      <c r="C96" s="68"/>
      <c r="D96" s="68"/>
      <c r="E96" s="92"/>
      <c r="F96" s="68"/>
      <c r="G96" s="166"/>
      <c r="H96" s="166"/>
      <c r="I96" s="166"/>
      <c r="J96" s="165"/>
      <c r="K96" s="173"/>
      <c r="L96" s="165"/>
      <c r="M96" s="175"/>
      <c r="N96" s="175"/>
      <c r="O96" s="173"/>
      <c r="P96" s="173"/>
      <c r="Q96" s="173"/>
      <c r="R96" s="165"/>
      <c r="S96" s="165"/>
      <c r="T96" s="175"/>
      <c r="U96" s="176"/>
      <c r="V96" s="165"/>
      <c r="W96" s="176"/>
      <c r="X96" s="165"/>
      <c r="Y96" s="165"/>
      <c r="Z96" s="176"/>
      <c r="AA96" s="176"/>
      <c r="AB96" s="176"/>
      <c r="AC96" s="176"/>
      <c r="AD96" s="176"/>
      <c r="AE96" s="176"/>
      <c r="AF96" s="176"/>
      <c r="AG96" s="165"/>
      <c r="AH96" s="165"/>
    </row>
    <row r="97" spans="1:34" ht="50.25" customHeight="1">
      <c r="A97" s="161">
        <v>906</v>
      </c>
      <c r="B97" s="162" t="s">
        <v>398</v>
      </c>
      <c r="C97" s="68"/>
      <c r="D97" s="68"/>
      <c r="E97" s="92"/>
      <c r="F97" s="68"/>
      <c r="G97" s="166" t="e">
        <f>G98+G101+G106+#REF!</f>
        <v>#REF!</v>
      </c>
      <c r="H97" s="166" t="e">
        <f>H98+H101+H106+#REF!</f>
        <v>#REF!</v>
      </c>
      <c r="I97" s="166" t="e">
        <f>I98+I101+I106+#REF!</f>
        <v>#REF!</v>
      </c>
      <c r="J97" s="166" t="e">
        <f>J98+J101+J106+#REF!</f>
        <v>#REF!</v>
      </c>
      <c r="K97" s="166" t="e">
        <f>K98+K101+K106+#REF!</f>
        <v>#REF!</v>
      </c>
      <c r="L97" s="166" t="e">
        <f>L98+L101+L106+#REF!</f>
        <v>#REF!</v>
      </c>
      <c r="M97" s="166" t="e">
        <f>#REF!+M98+M101+M106</f>
        <v>#REF!</v>
      </c>
      <c r="N97" s="166" t="e">
        <f>#REF!+N98+N101+N106</f>
        <v>#REF!</v>
      </c>
      <c r="O97" s="166" t="e">
        <f>O98+O101+O106+#REF!</f>
        <v>#REF!</v>
      </c>
      <c r="P97" s="166" t="e">
        <f>P98+P101+P106+#REF!</f>
        <v>#REF!</v>
      </c>
      <c r="Q97" s="166" t="e">
        <f>Q98+Q101+Q106+#REF!</f>
        <v>#REF!</v>
      </c>
      <c r="R97" s="166" t="e">
        <f>R98+R101+R106+#REF!</f>
        <v>#REF!</v>
      </c>
      <c r="S97" s="166" t="e">
        <f>S98+S101+S106+#REF!</f>
        <v>#REF!</v>
      </c>
      <c r="T97" s="166" t="e">
        <f>T98+T101+T106+#REF!</f>
        <v>#REF!</v>
      </c>
      <c r="U97" s="167" t="e">
        <f>U98+U101+U106+#REF!</f>
        <v>#REF!</v>
      </c>
      <c r="V97" s="166" t="e">
        <f>V98+V101+V106+#REF!</f>
        <v>#REF!</v>
      </c>
      <c r="W97" s="167" t="e">
        <f>W98+W101+W106+#REF!</f>
        <v>#REF!</v>
      </c>
      <c r="X97" s="166" t="e">
        <f>X98+X101+X106+#REF!</f>
        <v>#REF!</v>
      </c>
      <c r="Y97" s="166" t="e">
        <f>Y98+Y101+Y106+#REF!</f>
        <v>#REF!</v>
      </c>
      <c r="Z97" s="167" t="e">
        <f>Z98+Z101+Z106+#REF!</f>
        <v>#REF!</v>
      </c>
      <c r="AA97" s="167" t="e">
        <f>AA98+AA101+AA106+#REF!</f>
        <v>#REF!</v>
      </c>
      <c r="AB97" s="167" t="e">
        <f>AB98+AB101+AB106+#REF!</f>
        <v>#REF!</v>
      </c>
      <c r="AC97" s="167" t="e">
        <f>AC98+AC101+AC106+#REF!</f>
        <v>#REF!</v>
      </c>
      <c r="AD97" s="167" t="e">
        <f>AD98+AD101+AD106+#REF!</f>
        <v>#REF!</v>
      </c>
      <c r="AE97" s="167" t="e">
        <f>AE98+AE101+AE106+#REF!</f>
        <v>#REF!</v>
      </c>
      <c r="AF97" s="167" t="e">
        <f>AF98+AF101+AF106+#REF!</f>
        <v>#REF!</v>
      </c>
      <c r="AG97" s="166">
        <v>92426</v>
      </c>
      <c r="AH97" s="166"/>
    </row>
    <row r="98" spans="1:34" ht="15.75">
      <c r="A98" s="161"/>
      <c r="B98" s="162" t="s">
        <v>140</v>
      </c>
      <c r="C98" s="68" t="s">
        <v>106</v>
      </c>
      <c r="D98" s="68" t="s">
        <v>100</v>
      </c>
      <c r="E98" s="92"/>
      <c r="F98" s="68"/>
      <c r="G98" s="163">
        <f aca="true" t="shared" si="47" ref="G98:W99">G99</f>
        <v>26391</v>
      </c>
      <c r="H98" s="163">
        <f t="shared" si="47"/>
        <v>26391</v>
      </c>
      <c r="I98" s="163">
        <f t="shared" si="47"/>
        <v>0</v>
      </c>
      <c r="J98" s="163">
        <f t="shared" si="47"/>
        <v>19704</v>
      </c>
      <c r="K98" s="163">
        <f t="shared" si="47"/>
        <v>46095</v>
      </c>
      <c r="L98" s="163">
        <f t="shared" si="47"/>
        <v>0</v>
      </c>
      <c r="M98" s="163" t="e">
        <f t="shared" si="47"/>
        <v>#REF!</v>
      </c>
      <c r="N98" s="163" t="e">
        <f t="shared" si="47"/>
        <v>#REF!</v>
      </c>
      <c r="O98" s="163">
        <f t="shared" si="47"/>
        <v>0</v>
      </c>
      <c r="P98" s="163">
        <f t="shared" si="47"/>
        <v>0</v>
      </c>
      <c r="Q98" s="163">
        <f t="shared" si="47"/>
        <v>0</v>
      </c>
      <c r="R98" s="163">
        <f t="shared" si="47"/>
        <v>46095</v>
      </c>
      <c r="S98" s="163">
        <f t="shared" si="47"/>
        <v>0</v>
      </c>
      <c r="T98" s="163">
        <f t="shared" si="47"/>
        <v>0</v>
      </c>
      <c r="U98" s="164">
        <f t="shared" si="47"/>
        <v>0</v>
      </c>
      <c r="V98" s="163">
        <f t="shared" si="47"/>
        <v>0</v>
      </c>
      <c r="W98" s="164">
        <f t="shared" si="47"/>
        <v>0</v>
      </c>
      <c r="X98" s="163">
        <f aca="true" t="shared" si="48" ref="T98:AG99">X99</f>
        <v>46095</v>
      </c>
      <c r="Y98" s="163">
        <f t="shared" si="48"/>
        <v>0</v>
      </c>
      <c r="Z98" s="164">
        <f t="shared" si="48"/>
        <v>0</v>
      </c>
      <c r="AA98" s="164">
        <f t="shared" si="48"/>
        <v>0</v>
      </c>
      <c r="AB98" s="164">
        <f t="shared" si="48"/>
        <v>0</v>
      </c>
      <c r="AC98" s="164">
        <f t="shared" si="48"/>
        <v>0</v>
      </c>
      <c r="AD98" s="164">
        <f t="shared" si="48"/>
        <v>0</v>
      </c>
      <c r="AE98" s="164">
        <f t="shared" si="48"/>
        <v>0</v>
      </c>
      <c r="AF98" s="164">
        <f t="shared" si="48"/>
        <v>0</v>
      </c>
      <c r="AG98" s="163">
        <f t="shared" si="48"/>
        <v>46095</v>
      </c>
      <c r="AH98" s="163"/>
    </row>
    <row r="99" spans="1:34" ht="15.75">
      <c r="A99" s="165"/>
      <c r="B99" s="168" t="s">
        <v>141</v>
      </c>
      <c r="C99" s="77" t="s">
        <v>106</v>
      </c>
      <c r="D99" s="77" t="s">
        <v>100</v>
      </c>
      <c r="E99" s="169" t="s">
        <v>142</v>
      </c>
      <c r="F99" s="77"/>
      <c r="G99" s="173">
        <f t="shared" si="47"/>
        <v>26391</v>
      </c>
      <c r="H99" s="173">
        <f t="shared" si="47"/>
        <v>26391</v>
      </c>
      <c r="I99" s="173">
        <f t="shared" si="47"/>
        <v>0</v>
      </c>
      <c r="J99" s="173">
        <f t="shared" si="47"/>
        <v>19704</v>
      </c>
      <c r="K99" s="173">
        <f t="shared" si="47"/>
        <v>46095</v>
      </c>
      <c r="L99" s="173">
        <f t="shared" si="47"/>
        <v>0</v>
      </c>
      <c r="M99" s="173" t="e">
        <f t="shared" si="47"/>
        <v>#REF!</v>
      </c>
      <c r="N99" s="173" t="e">
        <f t="shared" si="47"/>
        <v>#REF!</v>
      </c>
      <c r="O99" s="173">
        <f t="shared" si="47"/>
        <v>0</v>
      </c>
      <c r="P99" s="173">
        <f t="shared" si="47"/>
        <v>0</v>
      </c>
      <c r="Q99" s="173">
        <f t="shared" si="47"/>
        <v>0</v>
      </c>
      <c r="R99" s="173">
        <f t="shared" si="47"/>
        <v>46095</v>
      </c>
      <c r="S99" s="173">
        <f t="shared" si="47"/>
        <v>0</v>
      </c>
      <c r="T99" s="173">
        <f t="shared" si="48"/>
        <v>0</v>
      </c>
      <c r="U99" s="177">
        <f t="shared" si="48"/>
        <v>0</v>
      </c>
      <c r="V99" s="173">
        <f t="shared" si="48"/>
        <v>0</v>
      </c>
      <c r="W99" s="177">
        <f t="shared" si="48"/>
        <v>0</v>
      </c>
      <c r="X99" s="173">
        <f t="shared" si="48"/>
        <v>46095</v>
      </c>
      <c r="Y99" s="173">
        <f t="shared" si="48"/>
        <v>0</v>
      </c>
      <c r="Z99" s="177">
        <f t="shared" si="48"/>
        <v>0</v>
      </c>
      <c r="AA99" s="177">
        <f t="shared" si="48"/>
        <v>0</v>
      </c>
      <c r="AB99" s="177">
        <f t="shared" si="48"/>
        <v>0</v>
      </c>
      <c r="AC99" s="177">
        <f t="shared" si="48"/>
        <v>0</v>
      </c>
      <c r="AD99" s="177">
        <f t="shared" si="48"/>
        <v>0</v>
      </c>
      <c r="AE99" s="177">
        <f t="shared" si="48"/>
        <v>0</v>
      </c>
      <c r="AF99" s="177">
        <f t="shared" si="48"/>
        <v>0</v>
      </c>
      <c r="AG99" s="173">
        <f t="shared" si="48"/>
        <v>46095</v>
      </c>
      <c r="AH99" s="173"/>
    </row>
    <row r="100" spans="1:34" ht="31.5">
      <c r="A100" s="165"/>
      <c r="B100" s="168" t="s">
        <v>103</v>
      </c>
      <c r="C100" s="77" t="s">
        <v>106</v>
      </c>
      <c r="D100" s="77" t="s">
        <v>100</v>
      </c>
      <c r="E100" s="169" t="s">
        <v>142</v>
      </c>
      <c r="F100" s="77" t="s">
        <v>104</v>
      </c>
      <c r="G100" s="173">
        <f>H100+I100</f>
        <v>26391</v>
      </c>
      <c r="H100" s="173">
        <v>26391</v>
      </c>
      <c r="I100" s="173"/>
      <c r="J100" s="173">
        <f>K100-G100</f>
        <v>19704</v>
      </c>
      <c r="K100" s="173">
        <v>46095</v>
      </c>
      <c r="L100" s="173"/>
      <c r="M100" s="174" t="e">
        <f>#REF!+#REF!</f>
        <v>#REF!</v>
      </c>
      <c r="N100" s="174" t="e">
        <f>#REF!+#REF!</f>
        <v>#REF!</v>
      </c>
      <c r="O100" s="173"/>
      <c r="P100" s="173"/>
      <c r="Q100" s="173"/>
      <c r="R100" s="173">
        <f>Q100+P100+O100+K100</f>
        <v>46095</v>
      </c>
      <c r="S100" s="173">
        <f>Q100+L100</f>
        <v>0</v>
      </c>
      <c r="T100" s="165"/>
      <c r="U100" s="176"/>
      <c r="V100" s="165"/>
      <c r="W100" s="176"/>
      <c r="X100" s="173">
        <f>W100+V100+U100+T100+R100</f>
        <v>46095</v>
      </c>
      <c r="Y100" s="173">
        <f>S100+W100</f>
        <v>0</v>
      </c>
      <c r="Z100" s="176"/>
      <c r="AA100" s="176"/>
      <c r="AB100" s="176"/>
      <c r="AC100" s="176"/>
      <c r="AD100" s="176"/>
      <c r="AE100" s="176"/>
      <c r="AF100" s="176"/>
      <c r="AG100" s="173">
        <f>X100+Z100+AA100+AB100+AC100+AD100+AE100+AF100</f>
        <v>46095</v>
      </c>
      <c r="AH100" s="173"/>
    </row>
    <row r="101" spans="1:34" ht="53.25" customHeight="1">
      <c r="A101" s="161"/>
      <c r="B101" s="162" t="s">
        <v>143</v>
      </c>
      <c r="C101" s="68" t="s">
        <v>106</v>
      </c>
      <c r="D101" s="68" t="s">
        <v>144</v>
      </c>
      <c r="E101" s="92"/>
      <c r="F101" s="68"/>
      <c r="G101" s="163">
        <f aca="true" t="shared" si="49" ref="G101:W102">G102</f>
        <v>36117</v>
      </c>
      <c r="H101" s="163">
        <f t="shared" si="49"/>
        <v>36117</v>
      </c>
      <c r="I101" s="163">
        <f t="shared" si="49"/>
        <v>0</v>
      </c>
      <c r="J101" s="163">
        <f>J102+J104</f>
        <v>7779</v>
      </c>
      <c r="K101" s="163">
        <f>K102+K104</f>
        <v>43896</v>
      </c>
      <c r="L101" s="163">
        <f>L102+L104</f>
        <v>0</v>
      </c>
      <c r="M101" s="163" t="e">
        <f t="shared" si="49"/>
        <v>#REF!</v>
      </c>
      <c r="N101" s="163" t="e">
        <f t="shared" si="49"/>
        <v>#REF!</v>
      </c>
      <c r="O101" s="163">
        <f aca="true" t="shared" si="50" ref="O101:AG101">O102+O104</f>
        <v>0</v>
      </c>
      <c r="P101" s="163">
        <f t="shared" si="50"/>
        <v>0</v>
      </c>
      <c r="Q101" s="163">
        <f t="shared" si="50"/>
        <v>0</v>
      </c>
      <c r="R101" s="163">
        <f t="shared" si="50"/>
        <v>43896</v>
      </c>
      <c r="S101" s="163">
        <f t="shared" si="50"/>
        <v>0</v>
      </c>
      <c r="T101" s="163">
        <f>T102+T104</f>
        <v>0</v>
      </c>
      <c r="U101" s="164">
        <f>U102+U104</f>
        <v>0</v>
      </c>
      <c r="V101" s="163">
        <f t="shared" si="50"/>
        <v>0</v>
      </c>
      <c r="W101" s="164">
        <f t="shared" si="50"/>
        <v>0</v>
      </c>
      <c r="X101" s="163">
        <f t="shared" si="50"/>
        <v>43896</v>
      </c>
      <c r="Y101" s="163">
        <f t="shared" si="50"/>
        <v>0</v>
      </c>
      <c r="Z101" s="164">
        <f t="shared" si="50"/>
        <v>0</v>
      </c>
      <c r="AA101" s="164">
        <f t="shared" si="50"/>
        <v>0</v>
      </c>
      <c r="AB101" s="164">
        <f t="shared" si="50"/>
        <v>0</v>
      </c>
      <c r="AC101" s="164">
        <f t="shared" si="50"/>
        <v>0</v>
      </c>
      <c r="AD101" s="164">
        <f t="shared" si="50"/>
        <v>0</v>
      </c>
      <c r="AE101" s="164">
        <f t="shared" si="50"/>
        <v>0</v>
      </c>
      <c r="AF101" s="164">
        <f t="shared" si="50"/>
        <v>0</v>
      </c>
      <c r="AG101" s="163">
        <f t="shared" si="50"/>
        <v>43896</v>
      </c>
      <c r="AH101" s="163"/>
    </row>
    <row r="102" spans="1:34" ht="15.75">
      <c r="A102" s="165"/>
      <c r="B102" s="168" t="s">
        <v>145</v>
      </c>
      <c r="C102" s="77" t="s">
        <v>106</v>
      </c>
      <c r="D102" s="77" t="s">
        <v>144</v>
      </c>
      <c r="E102" s="169" t="s">
        <v>146</v>
      </c>
      <c r="F102" s="77"/>
      <c r="G102" s="173">
        <f t="shared" si="49"/>
        <v>36117</v>
      </c>
      <c r="H102" s="173">
        <f t="shared" si="49"/>
        <v>36117</v>
      </c>
      <c r="I102" s="173">
        <f t="shared" si="49"/>
        <v>0</v>
      </c>
      <c r="J102" s="173">
        <f t="shared" si="49"/>
        <v>7539</v>
      </c>
      <c r="K102" s="173">
        <f t="shared" si="49"/>
        <v>43656</v>
      </c>
      <c r="L102" s="173">
        <f t="shared" si="49"/>
        <v>0</v>
      </c>
      <c r="M102" s="173" t="e">
        <f t="shared" si="49"/>
        <v>#REF!</v>
      </c>
      <c r="N102" s="173" t="e">
        <f t="shared" si="49"/>
        <v>#REF!</v>
      </c>
      <c r="O102" s="173">
        <f t="shared" si="49"/>
        <v>0</v>
      </c>
      <c r="P102" s="173">
        <f t="shared" si="49"/>
        <v>0</v>
      </c>
      <c r="Q102" s="173">
        <f t="shared" si="49"/>
        <v>0</v>
      </c>
      <c r="R102" s="173">
        <f t="shared" si="49"/>
        <v>43656</v>
      </c>
      <c r="S102" s="173">
        <f t="shared" si="49"/>
        <v>0</v>
      </c>
      <c r="T102" s="173">
        <f t="shared" si="49"/>
        <v>0</v>
      </c>
      <c r="U102" s="177">
        <f t="shared" si="49"/>
        <v>0</v>
      </c>
      <c r="V102" s="173">
        <f t="shared" si="49"/>
        <v>0</v>
      </c>
      <c r="W102" s="177">
        <f t="shared" si="49"/>
        <v>0</v>
      </c>
      <c r="X102" s="173">
        <f>X103</f>
        <v>43656</v>
      </c>
      <c r="Y102" s="173">
        <f>Y103</f>
        <v>0</v>
      </c>
      <c r="Z102" s="177">
        <f aca="true" t="shared" si="51" ref="Z102:AG102">Z103</f>
        <v>0</v>
      </c>
      <c r="AA102" s="177">
        <f t="shared" si="51"/>
        <v>0</v>
      </c>
      <c r="AB102" s="177">
        <f t="shared" si="51"/>
        <v>0</v>
      </c>
      <c r="AC102" s="177">
        <f t="shared" si="51"/>
        <v>0</v>
      </c>
      <c r="AD102" s="177">
        <f t="shared" si="51"/>
        <v>0</v>
      </c>
      <c r="AE102" s="177">
        <f t="shared" si="51"/>
        <v>0</v>
      </c>
      <c r="AF102" s="177">
        <f t="shared" si="51"/>
        <v>0</v>
      </c>
      <c r="AG102" s="173">
        <f t="shared" si="51"/>
        <v>43656</v>
      </c>
      <c r="AH102" s="173"/>
    </row>
    <row r="103" spans="1:34" ht="31.5">
      <c r="A103" s="165"/>
      <c r="B103" s="168" t="s">
        <v>103</v>
      </c>
      <c r="C103" s="77" t="s">
        <v>106</v>
      </c>
      <c r="D103" s="77" t="s">
        <v>144</v>
      </c>
      <c r="E103" s="169" t="s">
        <v>146</v>
      </c>
      <c r="F103" s="77" t="s">
        <v>104</v>
      </c>
      <c r="G103" s="173">
        <f>H103+I103</f>
        <v>36117</v>
      </c>
      <c r="H103" s="173">
        <f>34990+1127</f>
        <v>36117</v>
      </c>
      <c r="I103" s="173"/>
      <c r="J103" s="173">
        <f>K103-G103</f>
        <v>7539</v>
      </c>
      <c r="K103" s="173">
        <f>43896-240</f>
        <v>43656</v>
      </c>
      <c r="L103" s="173"/>
      <c r="M103" s="174" t="e">
        <f>#REF!+#REF!</f>
        <v>#REF!</v>
      </c>
      <c r="N103" s="174" t="e">
        <f>#REF!+#REF!</f>
        <v>#REF!</v>
      </c>
      <c r="O103" s="173"/>
      <c r="P103" s="173"/>
      <c r="Q103" s="173"/>
      <c r="R103" s="173">
        <f>Q103+P103+O103+K103</f>
        <v>43656</v>
      </c>
      <c r="S103" s="173">
        <f>Q103+L103</f>
        <v>0</v>
      </c>
      <c r="T103" s="165"/>
      <c r="U103" s="176"/>
      <c r="V103" s="165"/>
      <c r="W103" s="176"/>
      <c r="X103" s="173">
        <f>W103+V103+U103+T103+R103</f>
        <v>43656</v>
      </c>
      <c r="Y103" s="173">
        <f>S103+W103</f>
        <v>0</v>
      </c>
      <c r="Z103" s="176"/>
      <c r="AA103" s="176"/>
      <c r="AB103" s="176"/>
      <c r="AC103" s="176"/>
      <c r="AD103" s="176"/>
      <c r="AE103" s="176"/>
      <c r="AF103" s="176"/>
      <c r="AG103" s="173">
        <f>X103+Z103+AA103+AB103+AC103+AD103+AE103+AF103</f>
        <v>43656</v>
      </c>
      <c r="AH103" s="173"/>
    </row>
    <row r="104" spans="1:34" ht="15.75">
      <c r="A104" s="165"/>
      <c r="B104" s="168" t="s">
        <v>136</v>
      </c>
      <c r="C104" s="77" t="s">
        <v>106</v>
      </c>
      <c r="D104" s="77" t="s">
        <v>144</v>
      </c>
      <c r="E104" s="183" t="s">
        <v>137</v>
      </c>
      <c r="F104" s="77"/>
      <c r="G104" s="173"/>
      <c r="H104" s="173"/>
      <c r="I104" s="173"/>
      <c r="J104" s="173">
        <f>J105</f>
        <v>240</v>
      </c>
      <c r="K104" s="173">
        <f>K105</f>
        <v>240</v>
      </c>
      <c r="L104" s="173">
        <f>L105</f>
        <v>0</v>
      </c>
      <c r="M104" s="174"/>
      <c r="N104" s="174"/>
      <c r="O104" s="173">
        <f aca="true" t="shared" si="52" ref="O104:AG104">O105</f>
        <v>0</v>
      </c>
      <c r="P104" s="173">
        <f t="shared" si="52"/>
        <v>0</v>
      </c>
      <c r="Q104" s="173">
        <f t="shared" si="52"/>
        <v>0</v>
      </c>
      <c r="R104" s="173">
        <f t="shared" si="52"/>
        <v>240</v>
      </c>
      <c r="S104" s="173">
        <f t="shared" si="52"/>
        <v>0</v>
      </c>
      <c r="T104" s="173">
        <f t="shared" si="52"/>
        <v>0</v>
      </c>
      <c r="U104" s="177">
        <f t="shared" si="52"/>
        <v>0</v>
      </c>
      <c r="V104" s="173">
        <f t="shared" si="52"/>
        <v>0</v>
      </c>
      <c r="W104" s="177">
        <f t="shared" si="52"/>
        <v>0</v>
      </c>
      <c r="X104" s="173">
        <f t="shared" si="52"/>
        <v>240</v>
      </c>
      <c r="Y104" s="173">
        <f t="shared" si="52"/>
        <v>0</v>
      </c>
      <c r="Z104" s="177">
        <f t="shared" si="52"/>
        <v>0</v>
      </c>
      <c r="AA104" s="177">
        <f t="shared" si="52"/>
        <v>0</v>
      </c>
      <c r="AB104" s="177">
        <f t="shared" si="52"/>
        <v>0</v>
      </c>
      <c r="AC104" s="177">
        <f t="shared" si="52"/>
        <v>0</v>
      </c>
      <c r="AD104" s="177">
        <f t="shared" si="52"/>
        <v>0</v>
      </c>
      <c r="AE104" s="177">
        <f t="shared" si="52"/>
        <v>0</v>
      </c>
      <c r="AF104" s="177">
        <f t="shared" si="52"/>
        <v>0</v>
      </c>
      <c r="AG104" s="173">
        <f t="shared" si="52"/>
        <v>240</v>
      </c>
      <c r="AH104" s="173"/>
    </row>
    <row r="105" spans="1:34" ht="47.25">
      <c r="A105" s="165"/>
      <c r="B105" s="168" t="s">
        <v>115</v>
      </c>
      <c r="C105" s="77" t="s">
        <v>106</v>
      </c>
      <c r="D105" s="77" t="s">
        <v>144</v>
      </c>
      <c r="E105" s="183" t="s">
        <v>137</v>
      </c>
      <c r="F105" s="77" t="s">
        <v>116</v>
      </c>
      <c r="G105" s="173"/>
      <c r="H105" s="173"/>
      <c r="I105" s="173"/>
      <c r="J105" s="173">
        <f>K105-G105</f>
        <v>240</v>
      </c>
      <c r="K105" s="173">
        <v>240</v>
      </c>
      <c r="L105" s="173"/>
      <c r="M105" s="174"/>
      <c r="N105" s="174"/>
      <c r="O105" s="173"/>
      <c r="P105" s="173"/>
      <c r="Q105" s="173"/>
      <c r="R105" s="173">
        <f>Q105+P105+O105+K105</f>
        <v>240</v>
      </c>
      <c r="S105" s="173">
        <f>Q105+L105</f>
        <v>0</v>
      </c>
      <c r="T105" s="175"/>
      <c r="U105" s="176"/>
      <c r="V105" s="165"/>
      <c r="W105" s="176"/>
      <c r="X105" s="173">
        <f>W105+V105+U105+T105+R105</f>
        <v>240</v>
      </c>
      <c r="Y105" s="173">
        <f>S105+W105</f>
        <v>0</v>
      </c>
      <c r="Z105" s="176"/>
      <c r="AA105" s="176"/>
      <c r="AB105" s="176"/>
      <c r="AC105" s="176"/>
      <c r="AD105" s="176"/>
      <c r="AE105" s="176"/>
      <c r="AF105" s="176"/>
      <c r="AG105" s="173">
        <f>X105+Z105+AA105+AB105+AC105+AD105+AE105+AF105</f>
        <v>240</v>
      </c>
      <c r="AH105" s="173"/>
    </row>
    <row r="106" spans="1:34" ht="31.5">
      <c r="A106" s="161"/>
      <c r="B106" s="162" t="s">
        <v>248</v>
      </c>
      <c r="C106" s="68" t="s">
        <v>112</v>
      </c>
      <c r="D106" s="68" t="s">
        <v>197</v>
      </c>
      <c r="E106" s="92"/>
      <c r="F106" s="68"/>
      <c r="G106" s="163">
        <f aca="true" t="shared" si="53" ref="G106:W107">G107</f>
        <v>2313</v>
      </c>
      <c r="H106" s="163">
        <f t="shared" si="53"/>
        <v>2313</v>
      </c>
      <c r="I106" s="163">
        <f t="shared" si="53"/>
        <v>0</v>
      </c>
      <c r="J106" s="163">
        <f t="shared" si="53"/>
        <v>122</v>
      </c>
      <c r="K106" s="163">
        <f t="shared" si="53"/>
        <v>2435</v>
      </c>
      <c r="L106" s="163">
        <f t="shared" si="53"/>
        <v>0</v>
      </c>
      <c r="M106" s="163" t="e">
        <f t="shared" si="53"/>
        <v>#REF!</v>
      </c>
      <c r="N106" s="163" t="e">
        <f t="shared" si="53"/>
        <v>#REF!</v>
      </c>
      <c r="O106" s="163">
        <f t="shared" si="53"/>
        <v>0</v>
      </c>
      <c r="P106" s="163">
        <f t="shared" si="53"/>
        <v>0</v>
      </c>
      <c r="Q106" s="163">
        <f t="shared" si="53"/>
        <v>0</v>
      </c>
      <c r="R106" s="163">
        <f t="shared" si="53"/>
        <v>2435</v>
      </c>
      <c r="S106" s="163">
        <f t="shared" si="53"/>
        <v>0</v>
      </c>
      <c r="T106" s="163">
        <f t="shared" si="53"/>
        <v>0</v>
      </c>
      <c r="U106" s="164">
        <f t="shared" si="53"/>
        <v>0</v>
      </c>
      <c r="V106" s="163">
        <f t="shared" si="53"/>
        <v>0</v>
      </c>
      <c r="W106" s="164">
        <f t="shared" si="53"/>
        <v>0</v>
      </c>
      <c r="X106" s="163">
        <f aca="true" t="shared" si="54" ref="T106:AG107">X107</f>
        <v>2435</v>
      </c>
      <c r="Y106" s="163">
        <f t="shared" si="54"/>
        <v>0</v>
      </c>
      <c r="Z106" s="164">
        <f t="shared" si="54"/>
        <v>0</v>
      </c>
      <c r="AA106" s="164">
        <f t="shared" si="54"/>
        <v>0</v>
      </c>
      <c r="AB106" s="164">
        <f t="shared" si="54"/>
        <v>0</v>
      </c>
      <c r="AC106" s="164">
        <f t="shared" si="54"/>
        <v>0</v>
      </c>
      <c r="AD106" s="164">
        <f t="shared" si="54"/>
        <v>0</v>
      </c>
      <c r="AE106" s="164">
        <f t="shared" si="54"/>
        <v>0</v>
      </c>
      <c r="AF106" s="164">
        <f t="shared" si="54"/>
        <v>0</v>
      </c>
      <c r="AG106" s="163">
        <f t="shared" si="54"/>
        <v>2435</v>
      </c>
      <c r="AH106" s="163"/>
    </row>
    <row r="107" spans="1:34" ht="15.75">
      <c r="A107" s="165"/>
      <c r="B107" s="168" t="s">
        <v>249</v>
      </c>
      <c r="C107" s="77" t="s">
        <v>112</v>
      </c>
      <c r="D107" s="77" t="s">
        <v>197</v>
      </c>
      <c r="E107" s="169" t="s">
        <v>250</v>
      </c>
      <c r="F107" s="77"/>
      <c r="G107" s="173">
        <f t="shared" si="53"/>
        <v>2313</v>
      </c>
      <c r="H107" s="173">
        <f t="shared" si="53"/>
        <v>2313</v>
      </c>
      <c r="I107" s="173">
        <f t="shared" si="53"/>
        <v>0</v>
      </c>
      <c r="J107" s="173">
        <f t="shared" si="53"/>
        <v>122</v>
      </c>
      <c r="K107" s="173">
        <f t="shared" si="53"/>
        <v>2435</v>
      </c>
      <c r="L107" s="173">
        <f t="shared" si="53"/>
        <v>0</v>
      </c>
      <c r="M107" s="173" t="e">
        <f t="shared" si="53"/>
        <v>#REF!</v>
      </c>
      <c r="N107" s="173" t="e">
        <f t="shared" si="53"/>
        <v>#REF!</v>
      </c>
      <c r="O107" s="173">
        <f t="shared" si="53"/>
        <v>0</v>
      </c>
      <c r="P107" s="173">
        <f t="shared" si="53"/>
        <v>0</v>
      </c>
      <c r="Q107" s="173">
        <f t="shared" si="53"/>
        <v>0</v>
      </c>
      <c r="R107" s="173">
        <f t="shared" si="53"/>
        <v>2435</v>
      </c>
      <c r="S107" s="173">
        <f t="shared" si="53"/>
        <v>0</v>
      </c>
      <c r="T107" s="173">
        <f t="shared" si="54"/>
        <v>0</v>
      </c>
      <c r="U107" s="177">
        <f t="shared" si="54"/>
        <v>0</v>
      </c>
      <c r="V107" s="173">
        <f t="shared" si="54"/>
        <v>0</v>
      </c>
      <c r="W107" s="177">
        <f t="shared" si="54"/>
        <v>0</v>
      </c>
      <c r="X107" s="173">
        <f t="shared" si="54"/>
        <v>2435</v>
      </c>
      <c r="Y107" s="173">
        <f t="shared" si="54"/>
        <v>0</v>
      </c>
      <c r="Z107" s="177">
        <f t="shared" si="54"/>
        <v>0</v>
      </c>
      <c r="AA107" s="177">
        <f t="shared" si="54"/>
        <v>0</v>
      </c>
      <c r="AB107" s="177">
        <f t="shared" si="54"/>
        <v>0</v>
      </c>
      <c r="AC107" s="177">
        <f t="shared" si="54"/>
        <v>0</v>
      </c>
      <c r="AD107" s="177">
        <f t="shared" si="54"/>
        <v>0</v>
      </c>
      <c r="AE107" s="177">
        <f t="shared" si="54"/>
        <v>0</v>
      </c>
      <c r="AF107" s="177">
        <f t="shared" si="54"/>
        <v>0</v>
      </c>
      <c r="AG107" s="173">
        <f t="shared" si="54"/>
        <v>2435</v>
      </c>
      <c r="AH107" s="173"/>
    </row>
    <row r="108" spans="1:34" ht="31.5">
      <c r="A108" s="165"/>
      <c r="B108" s="168" t="s">
        <v>103</v>
      </c>
      <c r="C108" s="77" t="s">
        <v>112</v>
      </c>
      <c r="D108" s="77" t="s">
        <v>197</v>
      </c>
      <c r="E108" s="169" t="s">
        <v>250</v>
      </c>
      <c r="F108" s="77" t="s">
        <v>104</v>
      </c>
      <c r="G108" s="170">
        <f>H108+I108</f>
        <v>2313</v>
      </c>
      <c r="H108" s="170">
        <v>2313</v>
      </c>
      <c r="I108" s="170"/>
      <c r="J108" s="173">
        <f>K108-G108</f>
        <v>122</v>
      </c>
      <c r="K108" s="173">
        <v>2435</v>
      </c>
      <c r="L108" s="173"/>
      <c r="M108" s="174" t="e">
        <f>#REF!+#REF!</f>
        <v>#REF!</v>
      </c>
      <c r="N108" s="174" t="e">
        <f>#REF!+#REF!</f>
        <v>#REF!</v>
      </c>
      <c r="O108" s="173"/>
      <c r="P108" s="173"/>
      <c r="Q108" s="173"/>
      <c r="R108" s="173">
        <f>Q108+P108+O108+K108</f>
        <v>2435</v>
      </c>
      <c r="S108" s="173">
        <f>Q108+L108</f>
        <v>0</v>
      </c>
      <c r="T108" s="175"/>
      <c r="U108" s="176"/>
      <c r="V108" s="165"/>
      <c r="W108" s="176"/>
      <c r="X108" s="173">
        <f>W108+V108+U108+T108+R108</f>
        <v>2435</v>
      </c>
      <c r="Y108" s="173">
        <f>S108+W108</f>
        <v>0</v>
      </c>
      <c r="Z108" s="176"/>
      <c r="AA108" s="176"/>
      <c r="AB108" s="176"/>
      <c r="AC108" s="176"/>
      <c r="AD108" s="176"/>
      <c r="AE108" s="176"/>
      <c r="AF108" s="176"/>
      <c r="AG108" s="173">
        <f>X108+Z108+AA108+AB108+AC108+AD108+AE108+AF108</f>
        <v>2435</v>
      </c>
      <c r="AH108" s="173"/>
    </row>
    <row r="109" spans="1:34" ht="9.75" customHeight="1">
      <c r="A109" s="184"/>
      <c r="B109" s="162"/>
      <c r="C109" s="68"/>
      <c r="D109" s="68"/>
      <c r="E109" s="92"/>
      <c r="F109" s="68"/>
      <c r="G109" s="166"/>
      <c r="H109" s="166"/>
      <c r="I109" s="166"/>
      <c r="J109" s="165"/>
      <c r="K109" s="173"/>
      <c r="L109" s="165"/>
      <c r="M109" s="175"/>
      <c r="N109" s="175"/>
      <c r="O109" s="173"/>
      <c r="P109" s="173"/>
      <c r="Q109" s="173"/>
      <c r="R109" s="165"/>
      <c r="S109" s="165"/>
      <c r="T109" s="175"/>
      <c r="U109" s="176"/>
      <c r="V109" s="165"/>
      <c r="W109" s="176"/>
      <c r="X109" s="165"/>
      <c r="Y109" s="165"/>
      <c r="Z109" s="176"/>
      <c r="AA109" s="176"/>
      <c r="AB109" s="176"/>
      <c r="AC109" s="176"/>
      <c r="AD109" s="176"/>
      <c r="AE109" s="176"/>
      <c r="AF109" s="176"/>
      <c r="AG109" s="165"/>
      <c r="AH109" s="165"/>
    </row>
    <row r="110" spans="1:34" ht="39" customHeight="1">
      <c r="A110" s="161">
        <v>907</v>
      </c>
      <c r="B110" s="162" t="s">
        <v>399</v>
      </c>
      <c r="C110" s="68"/>
      <c r="D110" s="68"/>
      <c r="E110" s="92"/>
      <c r="F110" s="68"/>
      <c r="G110" s="166">
        <f>G111+G114</f>
        <v>51422</v>
      </c>
      <c r="H110" s="166">
        <f>H111+H114</f>
        <v>51422</v>
      </c>
      <c r="I110" s="166">
        <f>I111+I114</f>
        <v>0</v>
      </c>
      <c r="J110" s="166">
        <f aca="true" t="shared" si="55" ref="J110:AH110">J111</f>
        <v>245373</v>
      </c>
      <c r="K110" s="166">
        <f t="shared" si="55"/>
        <v>296795</v>
      </c>
      <c r="L110" s="166">
        <f t="shared" si="55"/>
        <v>145730</v>
      </c>
      <c r="M110" s="166" t="e">
        <f t="shared" si="55"/>
        <v>#REF!</v>
      </c>
      <c r="N110" s="166" t="e">
        <f t="shared" si="55"/>
        <v>#REF!</v>
      </c>
      <c r="O110" s="166">
        <f t="shared" si="55"/>
        <v>0</v>
      </c>
      <c r="P110" s="166">
        <f t="shared" si="55"/>
        <v>0</v>
      </c>
      <c r="Q110" s="166">
        <f t="shared" si="55"/>
        <v>-30064</v>
      </c>
      <c r="R110" s="166">
        <f t="shared" si="55"/>
        <v>266731</v>
      </c>
      <c r="S110" s="166">
        <f t="shared" si="55"/>
        <v>115666</v>
      </c>
      <c r="T110" s="166">
        <f t="shared" si="55"/>
        <v>0</v>
      </c>
      <c r="U110" s="167">
        <f t="shared" si="55"/>
        <v>0</v>
      </c>
      <c r="V110" s="166">
        <f t="shared" si="55"/>
        <v>0</v>
      </c>
      <c r="W110" s="167">
        <f t="shared" si="55"/>
        <v>0</v>
      </c>
      <c r="X110" s="166">
        <f t="shared" si="55"/>
        <v>266731</v>
      </c>
      <c r="Y110" s="166">
        <f t="shared" si="55"/>
        <v>115666</v>
      </c>
      <c r="Z110" s="167">
        <f t="shared" si="55"/>
        <v>0</v>
      </c>
      <c r="AA110" s="167">
        <f t="shared" si="55"/>
        <v>0</v>
      </c>
      <c r="AB110" s="167">
        <f t="shared" si="55"/>
        <v>0</v>
      </c>
      <c r="AC110" s="167">
        <f t="shared" si="55"/>
        <v>0</v>
      </c>
      <c r="AD110" s="167">
        <f t="shared" si="55"/>
        <v>0</v>
      </c>
      <c r="AE110" s="167">
        <f t="shared" si="55"/>
        <v>0</v>
      </c>
      <c r="AF110" s="167">
        <f t="shared" si="55"/>
        <v>0</v>
      </c>
      <c r="AG110" s="166">
        <f t="shared" si="55"/>
        <v>266731</v>
      </c>
      <c r="AH110" s="166">
        <f t="shared" si="55"/>
        <v>115666</v>
      </c>
    </row>
    <row r="111" spans="1:34" ht="23.25" customHeight="1">
      <c r="A111" s="161"/>
      <c r="B111" s="162" t="s">
        <v>324</v>
      </c>
      <c r="C111" s="68" t="s">
        <v>179</v>
      </c>
      <c r="D111" s="68" t="s">
        <v>106</v>
      </c>
      <c r="E111" s="92"/>
      <c r="F111" s="68"/>
      <c r="G111" s="166">
        <f>H111+I111</f>
        <v>51422</v>
      </c>
      <c r="H111" s="166">
        <f>H125+H114</f>
        <v>51422</v>
      </c>
      <c r="I111" s="166"/>
      <c r="J111" s="166">
        <f>J125+J114+J112+J121</f>
        <v>245373</v>
      </c>
      <c r="K111" s="166">
        <f>K125+K114+K112+K121</f>
        <v>296795</v>
      </c>
      <c r="L111" s="166">
        <f>L125+L114+L112+L121</f>
        <v>145730</v>
      </c>
      <c r="M111" s="166" t="e">
        <f>M125</f>
        <v>#REF!</v>
      </c>
      <c r="N111" s="166" t="e">
        <f>N125</f>
        <v>#REF!</v>
      </c>
      <c r="O111" s="166">
        <f aca="true" t="shared" si="56" ref="O111:AH111">O125+O114+O112+O121</f>
        <v>0</v>
      </c>
      <c r="P111" s="166">
        <f t="shared" si="56"/>
        <v>0</v>
      </c>
      <c r="Q111" s="166">
        <f t="shared" si="56"/>
        <v>-30064</v>
      </c>
      <c r="R111" s="166">
        <f t="shared" si="56"/>
        <v>266731</v>
      </c>
      <c r="S111" s="166">
        <f t="shared" si="56"/>
        <v>115666</v>
      </c>
      <c r="T111" s="166">
        <f t="shared" si="56"/>
        <v>0</v>
      </c>
      <c r="U111" s="167">
        <f t="shared" si="56"/>
        <v>0</v>
      </c>
      <c r="V111" s="166">
        <f t="shared" si="56"/>
        <v>0</v>
      </c>
      <c r="W111" s="167">
        <f t="shared" si="56"/>
        <v>0</v>
      </c>
      <c r="X111" s="166">
        <f t="shared" si="56"/>
        <v>266731</v>
      </c>
      <c r="Y111" s="166">
        <f t="shared" si="56"/>
        <v>115666</v>
      </c>
      <c r="Z111" s="167">
        <f t="shared" si="56"/>
        <v>0</v>
      </c>
      <c r="AA111" s="167">
        <f t="shared" si="56"/>
        <v>0</v>
      </c>
      <c r="AB111" s="167">
        <f t="shared" si="56"/>
        <v>0</v>
      </c>
      <c r="AC111" s="167">
        <f t="shared" si="56"/>
        <v>0</v>
      </c>
      <c r="AD111" s="167">
        <f t="shared" si="56"/>
        <v>0</v>
      </c>
      <c r="AE111" s="167">
        <f t="shared" si="56"/>
        <v>0</v>
      </c>
      <c r="AF111" s="167">
        <f t="shared" si="56"/>
        <v>0</v>
      </c>
      <c r="AG111" s="166">
        <f t="shared" si="56"/>
        <v>266731</v>
      </c>
      <c r="AH111" s="166">
        <f t="shared" si="56"/>
        <v>115666</v>
      </c>
    </row>
    <row r="112" spans="1:34" ht="15.75">
      <c r="A112" s="161"/>
      <c r="B112" s="168" t="s">
        <v>340</v>
      </c>
      <c r="C112" s="77" t="s">
        <v>179</v>
      </c>
      <c r="D112" s="77" t="s">
        <v>106</v>
      </c>
      <c r="E112" s="78" t="s">
        <v>400</v>
      </c>
      <c r="F112" s="77"/>
      <c r="G112" s="166"/>
      <c r="H112" s="166"/>
      <c r="I112" s="166"/>
      <c r="J112" s="170">
        <f>J113</f>
        <v>40742</v>
      </c>
      <c r="K112" s="170">
        <f>K113</f>
        <v>40742</v>
      </c>
      <c r="L112" s="170">
        <f>L113</f>
        <v>40742</v>
      </c>
      <c r="M112" s="166"/>
      <c r="N112" s="166"/>
      <c r="O112" s="170">
        <f aca="true" t="shared" si="57" ref="O112:AH112">O113</f>
        <v>0</v>
      </c>
      <c r="P112" s="170">
        <f t="shared" si="57"/>
        <v>0</v>
      </c>
      <c r="Q112" s="170">
        <f t="shared" si="57"/>
        <v>-52</v>
      </c>
      <c r="R112" s="170">
        <f t="shared" si="57"/>
        <v>40690</v>
      </c>
      <c r="S112" s="170">
        <f t="shared" si="57"/>
        <v>40690</v>
      </c>
      <c r="T112" s="170">
        <f t="shared" si="57"/>
        <v>0</v>
      </c>
      <c r="U112" s="171">
        <f t="shared" si="57"/>
        <v>0</v>
      </c>
      <c r="V112" s="170">
        <f t="shared" si="57"/>
        <v>0</v>
      </c>
      <c r="W112" s="171">
        <f t="shared" si="57"/>
        <v>0</v>
      </c>
      <c r="X112" s="170">
        <f t="shared" si="57"/>
        <v>40690</v>
      </c>
      <c r="Y112" s="170">
        <f t="shared" si="57"/>
        <v>40690</v>
      </c>
      <c r="Z112" s="171">
        <f t="shared" si="57"/>
        <v>0</v>
      </c>
      <c r="AA112" s="171">
        <f t="shared" si="57"/>
        <v>0</v>
      </c>
      <c r="AB112" s="171">
        <f t="shared" si="57"/>
        <v>0</v>
      </c>
      <c r="AC112" s="171">
        <f t="shared" si="57"/>
        <v>0</v>
      </c>
      <c r="AD112" s="171">
        <f t="shared" si="57"/>
        <v>0</v>
      </c>
      <c r="AE112" s="171">
        <f t="shared" si="57"/>
        <v>0</v>
      </c>
      <c r="AF112" s="171">
        <f t="shared" si="57"/>
        <v>0</v>
      </c>
      <c r="AG112" s="170">
        <f t="shared" si="57"/>
        <v>40690</v>
      </c>
      <c r="AH112" s="170">
        <f t="shared" si="57"/>
        <v>40690</v>
      </c>
    </row>
    <row r="113" spans="1:34" ht="15.75">
      <c r="A113" s="161"/>
      <c r="B113" s="168" t="s">
        <v>335</v>
      </c>
      <c r="C113" s="77" t="s">
        <v>179</v>
      </c>
      <c r="D113" s="77" t="s">
        <v>106</v>
      </c>
      <c r="E113" s="78" t="s">
        <v>400</v>
      </c>
      <c r="F113" s="77" t="s">
        <v>325</v>
      </c>
      <c r="G113" s="166"/>
      <c r="H113" s="166"/>
      <c r="I113" s="166"/>
      <c r="J113" s="170">
        <f>K113-G113</f>
        <v>40742</v>
      </c>
      <c r="K113" s="170">
        <v>40742</v>
      </c>
      <c r="L113" s="170">
        <v>40742</v>
      </c>
      <c r="M113" s="166"/>
      <c r="N113" s="166"/>
      <c r="O113" s="163"/>
      <c r="P113" s="163"/>
      <c r="Q113" s="173">
        <v>-52</v>
      </c>
      <c r="R113" s="173">
        <f>Q113+P113+O113+K113</f>
        <v>40690</v>
      </c>
      <c r="S113" s="173">
        <f>Q113+L113</f>
        <v>40690</v>
      </c>
      <c r="T113" s="178"/>
      <c r="U113" s="179"/>
      <c r="V113" s="161"/>
      <c r="W113" s="179"/>
      <c r="X113" s="173">
        <f>W113+V113+U113+T113+R113</f>
        <v>40690</v>
      </c>
      <c r="Y113" s="173">
        <f>S113+W113</f>
        <v>40690</v>
      </c>
      <c r="Z113" s="179"/>
      <c r="AA113" s="179"/>
      <c r="AB113" s="179"/>
      <c r="AC113" s="179"/>
      <c r="AD113" s="179"/>
      <c r="AE113" s="179"/>
      <c r="AF113" s="179"/>
      <c r="AG113" s="173">
        <f>X113+Z113+AA113+AB113+AC113+AD113+AE113+AF113</f>
        <v>40690</v>
      </c>
      <c r="AH113" s="173">
        <f>Y113+AE113+AF113</f>
        <v>40690</v>
      </c>
    </row>
    <row r="114" spans="1:34" ht="15.75">
      <c r="A114" s="161"/>
      <c r="B114" s="168" t="s">
        <v>297</v>
      </c>
      <c r="C114" s="77" t="s">
        <v>179</v>
      </c>
      <c r="D114" s="77" t="s">
        <v>106</v>
      </c>
      <c r="E114" s="169" t="s">
        <v>342</v>
      </c>
      <c r="F114" s="77"/>
      <c r="G114" s="170">
        <f aca="true" t="shared" si="58" ref="G114:L114">G115+G117+G119</f>
        <v>0</v>
      </c>
      <c r="H114" s="170">
        <f>H115+H117+H119</f>
        <v>0</v>
      </c>
      <c r="I114" s="170">
        <f t="shared" si="58"/>
        <v>0</v>
      </c>
      <c r="J114" s="170">
        <f>J115+J117+J119</f>
        <v>68418</v>
      </c>
      <c r="K114" s="170">
        <f>K115+K117+K119</f>
        <v>68418</v>
      </c>
      <c r="L114" s="170">
        <f t="shared" si="58"/>
        <v>68418</v>
      </c>
      <c r="M114" s="166"/>
      <c r="N114" s="166"/>
      <c r="O114" s="170">
        <f aca="true" t="shared" si="59" ref="O114:AH114">O115+O117+O119</f>
        <v>0</v>
      </c>
      <c r="P114" s="170">
        <f t="shared" si="59"/>
        <v>0</v>
      </c>
      <c r="Q114" s="170">
        <f t="shared" si="59"/>
        <v>-29950</v>
      </c>
      <c r="R114" s="170">
        <f t="shared" si="59"/>
        <v>38468</v>
      </c>
      <c r="S114" s="170">
        <f t="shared" si="59"/>
        <v>38468</v>
      </c>
      <c r="T114" s="170">
        <f t="shared" si="59"/>
        <v>0</v>
      </c>
      <c r="U114" s="171">
        <f t="shared" si="59"/>
        <v>0</v>
      </c>
      <c r="V114" s="170">
        <f t="shared" si="59"/>
        <v>0</v>
      </c>
      <c r="W114" s="171">
        <f t="shared" si="59"/>
        <v>0</v>
      </c>
      <c r="X114" s="170">
        <f t="shared" si="59"/>
        <v>38468</v>
      </c>
      <c r="Y114" s="170">
        <f t="shared" si="59"/>
        <v>38468</v>
      </c>
      <c r="Z114" s="171">
        <f t="shared" si="59"/>
        <v>0</v>
      </c>
      <c r="AA114" s="171">
        <f t="shared" si="59"/>
        <v>0</v>
      </c>
      <c r="AB114" s="171">
        <f t="shared" si="59"/>
        <v>0</v>
      </c>
      <c r="AC114" s="171">
        <f t="shared" si="59"/>
        <v>0</v>
      </c>
      <c r="AD114" s="171">
        <f t="shared" si="59"/>
        <v>0</v>
      </c>
      <c r="AE114" s="171">
        <f t="shared" si="59"/>
        <v>0</v>
      </c>
      <c r="AF114" s="171">
        <f t="shared" si="59"/>
        <v>0</v>
      </c>
      <c r="AG114" s="170">
        <f t="shared" si="59"/>
        <v>38468</v>
      </c>
      <c r="AH114" s="170">
        <f t="shared" si="59"/>
        <v>38468</v>
      </c>
    </row>
    <row r="115" spans="1:34" ht="31.5">
      <c r="A115" s="161"/>
      <c r="B115" s="168" t="s">
        <v>299</v>
      </c>
      <c r="C115" s="77" t="s">
        <v>179</v>
      </c>
      <c r="D115" s="77" t="s">
        <v>106</v>
      </c>
      <c r="E115" s="78" t="s">
        <v>300</v>
      </c>
      <c r="F115" s="77"/>
      <c r="G115" s="170">
        <f aca="true" t="shared" si="60" ref="G115:L115">G116</f>
        <v>0</v>
      </c>
      <c r="H115" s="170">
        <f t="shared" si="60"/>
        <v>0</v>
      </c>
      <c r="I115" s="170">
        <f t="shared" si="60"/>
        <v>0</v>
      </c>
      <c r="J115" s="170">
        <f t="shared" si="60"/>
        <v>4158</v>
      </c>
      <c r="K115" s="170">
        <f t="shared" si="60"/>
        <v>4158</v>
      </c>
      <c r="L115" s="170">
        <f t="shared" si="60"/>
        <v>4158</v>
      </c>
      <c r="M115" s="166"/>
      <c r="N115" s="166"/>
      <c r="O115" s="170">
        <f aca="true" t="shared" si="61" ref="O115:AH115">O116</f>
        <v>0</v>
      </c>
      <c r="P115" s="170">
        <f t="shared" si="61"/>
        <v>0</v>
      </c>
      <c r="Q115" s="170">
        <f t="shared" si="61"/>
        <v>-3012</v>
      </c>
      <c r="R115" s="170">
        <f t="shared" si="61"/>
        <v>1146</v>
      </c>
      <c r="S115" s="170">
        <f t="shared" si="61"/>
        <v>1146</v>
      </c>
      <c r="T115" s="170">
        <f t="shared" si="61"/>
        <v>0</v>
      </c>
      <c r="U115" s="171">
        <f t="shared" si="61"/>
        <v>0</v>
      </c>
      <c r="V115" s="170">
        <f t="shared" si="61"/>
        <v>0</v>
      </c>
      <c r="W115" s="171">
        <f t="shared" si="61"/>
        <v>0</v>
      </c>
      <c r="X115" s="170">
        <f t="shared" si="61"/>
        <v>1146</v>
      </c>
      <c r="Y115" s="170">
        <f t="shared" si="61"/>
        <v>1146</v>
      </c>
      <c r="Z115" s="171">
        <f t="shared" si="61"/>
        <v>0</v>
      </c>
      <c r="AA115" s="171">
        <f t="shared" si="61"/>
        <v>0</v>
      </c>
      <c r="AB115" s="171">
        <f t="shared" si="61"/>
        <v>0</v>
      </c>
      <c r="AC115" s="171">
        <f t="shared" si="61"/>
        <v>0</v>
      </c>
      <c r="AD115" s="171">
        <f t="shared" si="61"/>
        <v>0</v>
      </c>
      <c r="AE115" s="171">
        <f t="shared" si="61"/>
        <v>0</v>
      </c>
      <c r="AF115" s="171">
        <f t="shared" si="61"/>
        <v>0</v>
      </c>
      <c r="AG115" s="170">
        <f t="shared" si="61"/>
        <v>1146</v>
      </c>
      <c r="AH115" s="170">
        <f t="shared" si="61"/>
        <v>1146</v>
      </c>
    </row>
    <row r="116" spans="1:34" ht="15.75">
      <c r="A116" s="161"/>
      <c r="B116" s="168" t="s">
        <v>335</v>
      </c>
      <c r="C116" s="77" t="s">
        <v>179</v>
      </c>
      <c r="D116" s="77" t="s">
        <v>106</v>
      </c>
      <c r="E116" s="78" t="s">
        <v>300</v>
      </c>
      <c r="F116" s="77" t="s">
        <v>325</v>
      </c>
      <c r="G116" s="170"/>
      <c r="H116" s="170"/>
      <c r="I116" s="170"/>
      <c r="J116" s="170">
        <f>K116-G116</f>
        <v>4158</v>
      </c>
      <c r="K116" s="170">
        <v>4158</v>
      </c>
      <c r="L116" s="170">
        <v>4158</v>
      </c>
      <c r="M116" s="166"/>
      <c r="N116" s="166"/>
      <c r="O116" s="163"/>
      <c r="P116" s="163"/>
      <c r="Q116" s="173">
        <v>-3012</v>
      </c>
      <c r="R116" s="173">
        <f>Q116+P116+O116+K116</f>
        <v>1146</v>
      </c>
      <c r="S116" s="173">
        <f>Q116+L116</f>
        <v>1146</v>
      </c>
      <c r="T116" s="178"/>
      <c r="U116" s="179"/>
      <c r="V116" s="161"/>
      <c r="W116" s="179"/>
      <c r="X116" s="173">
        <f>W116+V116+U116+T116+R116</f>
        <v>1146</v>
      </c>
      <c r="Y116" s="173">
        <f>S116+W116</f>
        <v>1146</v>
      </c>
      <c r="Z116" s="179"/>
      <c r="AA116" s="179"/>
      <c r="AB116" s="179"/>
      <c r="AC116" s="179"/>
      <c r="AD116" s="179"/>
      <c r="AE116" s="179"/>
      <c r="AF116" s="179"/>
      <c r="AG116" s="173">
        <f>X116+Z116+AA116+AB116+AC116+AD116+AE116+AF116</f>
        <v>1146</v>
      </c>
      <c r="AH116" s="173">
        <f>Y116+AE116+AF116</f>
        <v>1146</v>
      </c>
    </row>
    <row r="117" spans="1:34" ht="172.5" customHeight="1">
      <c r="A117" s="161"/>
      <c r="B117" s="71" t="s">
        <v>401</v>
      </c>
      <c r="C117" s="77" t="s">
        <v>179</v>
      </c>
      <c r="D117" s="77" t="s">
        <v>106</v>
      </c>
      <c r="E117" s="78" t="s">
        <v>344</v>
      </c>
      <c r="F117" s="77"/>
      <c r="G117" s="170">
        <f aca="true" t="shared" si="62" ref="G117:L117">G118</f>
        <v>0</v>
      </c>
      <c r="H117" s="170">
        <f t="shared" si="62"/>
        <v>0</v>
      </c>
      <c r="I117" s="170">
        <f t="shared" si="62"/>
        <v>0</v>
      </c>
      <c r="J117" s="170">
        <f t="shared" si="62"/>
        <v>4291</v>
      </c>
      <c r="K117" s="170">
        <f t="shared" si="62"/>
        <v>4291</v>
      </c>
      <c r="L117" s="170">
        <f t="shared" si="62"/>
        <v>4291</v>
      </c>
      <c r="M117" s="166"/>
      <c r="N117" s="166"/>
      <c r="O117" s="170">
        <f aca="true" t="shared" si="63" ref="O117:AH117">O118</f>
        <v>0</v>
      </c>
      <c r="P117" s="170">
        <f t="shared" si="63"/>
        <v>0</v>
      </c>
      <c r="Q117" s="170">
        <f t="shared" si="63"/>
        <v>402</v>
      </c>
      <c r="R117" s="170">
        <f t="shared" si="63"/>
        <v>4693</v>
      </c>
      <c r="S117" s="170">
        <f t="shared" si="63"/>
        <v>4693</v>
      </c>
      <c r="T117" s="170">
        <f t="shared" si="63"/>
        <v>0</v>
      </c>
      <c r="U117" s="171">
        <f t="shared" si="63"/>
        <v>0</v>
      </c>
      <c r="V117" s="170">
        <f t="shared" si="63"/>
        <v>0</v>
      </c>
      <c r="W117" s="171">
        <f t="shared" si="63"/>
        <v>0</v>
      </c>
      <c r="X117" s="170">
        <f t="shared" si="63"/>
        <v>4693</v>
      </c>
      <c r="Y117" s="170">
        <f t="shared" si="63"/>
        <v>4693</v>
      </c>
      <c r="Z117" s="171">
        <f t="shared" si="63"/>
        <v>0</v>
      </c>
      <c r="AA117" s="171">
        <f t="shared" si="63"/>
        <v>0</v>
      </c>
      <c r="AB117" s="171">
        <f t="shared" si="63"/>
        <v>0</v>
      </c>
      <c r="AC117" s="171">
        <f t="shared" si="63"/>
        <v>0</v>
      </c>
      <c r="AD117" s="171">
        <f t="shared" si="63"/>
        <v>0</v>
      </c>
      <c r="AE117" s="171">
        <f t="shared" si="63"/>
        <v>0</v>
      </c>
      <c r="AF117" s="171">
        <f t="shared" si="63"/>
        <v>0</v>
      </c>
      <c r="AG117" s="170">
        <f t="shared" si="63"/>
        <v>4693</v>
      </c>
      <c r="AH117" s="170">
        <f t="shared" si="63"/>
        <v>4693</v>
      </c>
    </row>
    <row r="118" spans="1:34" ht="15.75">
      <c r="A118" s="161"/>
      <c r="B118" s="168" t="s">
        <v>335</v>
      </c>
      <c r="C118" s="77" t="s">
        <v>179</v>
      </c>
      <c r="D118" s="77" t="s">
        <v>106</v>
      </c>
      <c r="E118" s="78" t="s">
        <v>344</v>
      </c>
      <c r="F118" s="77" t="s">
        <v>325</v>
      </c>
      <c r="G118" s="170"/>
      <c r="H118" s="170"/>
      <c r="I118" s="170"/>
      <c r="J118" s="170">
        <f>K118-G118</f>
        <v>4291</v>
      </c>
      <c r="K118" s="170">
        <v>4291</v>
      </c>
      <c r="L118" s="170">
        <v>4291</v>
      </c>
      <c r="M118" s="166"/>
      <c r="N118" s="166"/>
      <c r="O118" s="163"/>
      <c r="P118" s="163"/>
      <c r="Q118" s="173">
        <v>402</v>
      </c>
      <c r="R118" s="173">
        <f>Q118+P118+O118+K118</f>
        <v>4693</v>
      </c>
      <c r="S118" s="173">
        <f>Q118+L118</f>
        <v>4693</v>
      </c>
      <c r="T118" s="178"/>
      <c r="U118" s="179"/>
      <c r="V118" s="161"/>
      <c r="W118" s="179"/>
      <c r="X118" s="173">
        <f>W118+V118+U118+T118+R118</f>
        <v>4693</v>
      </c>
      <c r="Y118" s="173">
        <f>S118+W118</f>
        <v>4693</v>
      </c>
      <c r="Z118" s="179"/>
      <c r="AA118" s="179"/>
      <c r="AB118" s="179"/>
      <c r="AC118" s="179"/>
      <c r="AD118" s="179"/>
      <c r="AE118" s="179"/>
      <c r="AF118" s="179"/>
      <c r="AG118" s="173">
        <f>X118+Z118+AA118+AB118+AC118+AD118+AE118+AF118</f>
        <v>4693</v>
      </c>
      <c r="AH118" s="173">
        <f>Y118+AE118+AF118</f>
        <v>4693</v>
      </c>
    </row>
    <row r="119" spans="1:34" ht="47.25">
      <c r="A119" s="161"/>
      <c r="B119" s="71" t="s">
        <v>301</v>
      </c>
      <c r="C119" s="77" t="s">
        <v>179</v>
      </c>
      <c r="D119" s="77" t="s">
        <v>106</v>
      </c>
      <c r="E119" s="78" t="s">
        <v>302</v>
      </c>
      <c r="F119" s="77"/>
      <c r="G119" s="170">
        <f aca="true" t="shared" si="64" ref="G119:L119">G120</f>
        <v>0</v>
      </c>
      <c r="H119" s="170">
        <f t="shared" si="64"/>
        <v>0</v>
      </c>
      <c r="I119" s="170">
        <f t="shared" si="64"/>
        <v>0</v>
      </c>
      <c r="J119" s="170">
        <f t="shared" si="64"/>
        <v>59969</v>
      </c>
      <c r="K119" s="170">
        <f t="shared" si="64"/>
        <v>59969</v>
      </c>
      <c r="L119" s="170">
        <f t="shared" si="64"/>
        <v>59969</v>
      </c>
      <c r="M119" s="166"/>
      <c r="N119" s="166"/>
      <c r="O119" s="170">
        <f aca="true" t="shared" si="65" ref="O119:AH119">O120</f>
        <v>0</v>
      </c>
      <c r="P119" s="170">
        <f t="shared" si="65"/>
        <v>0</v>
      </c>
      <c r="Q119" s="170">
        <f t="shared" si="65"/>
        <v>-27340</v>
      </c>
      <c r="R119" s="170">
        <f t="shared" si="65"/>
        <v>32629</v>
      </c>
      <c r="S119" s="170">
        <f t="shared" si="65"/>
        <v>32629</v>
      </c>
      <c r="T119" s="170">
        <f t="shared" si="65"/>
        <v>0</v>
      </c>
      <c r="U119" s="171">
        <f t="shared" si="65"/>
        <v>0</v>
      </c>
      <c r="V119" s="170">
        <f t="shared" si="65"/>
        <v>0</v>
      </c>
      <c r="W119" s="171">
        <f t="shared" si="65"/>
        <v>0</v>
      </c>
      <c r="X119" s="170">
        <f t="shared" si="65"/>
        <v>32629</v>
      </c>
      <c r="Y119" s="170">
        <f t="shared" si="65"/>
        <v>32629</v>
      </c>
      <c r="Z119" s="171">
        <f t="shared" si="65"/>
        <v>0</v>
      </c>
      <c r="AA119" s="171">
        <f t="shared" si="65"/>
        <v>0</v>
      </c>
      <c r="AB119" s="171">
        <f t="shared" si="65"/>
        <v>0</v>
      </c>
      <c r="AC119" s="171">
        <f t="shared" si="65"/>
        <v>0</v>
      </c>
      <c r="AD119" s="171">
        <f t="shared" si="65"/>
        <v>0</v>
      </c>
      <c r="AE119" s="171">
        <f t="shared" si="65"/>
        <v>0</v>
      </c>
      <c r="AF119" s="171">
        <f t="shared" si="65"/>
        <v>0</v>
      </c>
      <c r="AG119" s="170">
        <f t="shared" si="65"/>
        <v>32629</v>
      </c>
      <c r="AH119" s="170">
        <f t="shared" si="65"/>
        <v>32629</v>
      </c>
    </row>
    <row r="120" spans="1:34" ht="15.75">
      <c r="A120" s="161"/>
      <c r="B120" s="168" t="s">
        <v>335</v>
      </c>
      <c r="C120" s="77" t="s">
        <v>179</v>
      </c>
      <c r="D120" s="77" t="s">
        <v>106</v>
      </c>
      <c r="E120" s="78" t="s">
        <v>302</v>
      </c>
      <c r="F120" s="77" t="s">
        <v>325</v>
      </c>
      <c r="G120" s="170"/>
      <c r="H120" s="170"/>
      <c r="I120" s="170"/>
      <c r="J120" s="170">
        <f>K120-G120</f>
        <v>59969</v>
      </c>
      <c r="K120" s="170">
        <v>59969</v>
      </c>
      <c r="L120" s="170">
        <v>59969</v>
      </c>
      <c r="M120" s="166"/>
      <c r="N120" s="166"/>
      <c r="O120" s="163"/>
      <c r="P120" s="163"/>
      <c r="Q120" s="173">
        <v>-27340</v>
      </c>
      <c r="R120" s="173">
        <f>Q120+P120+O120+K120</f>
        <v>32629</v>
      </c>
      <c r="S120" s="173">
        <f>Q120+L120</f>
        <v>32629</v>
      </c>
      <c r="T120" s="178"/>
      <c r="U120" s="179"/>
      <c r="V120" s="161"/>
      <c r="W120" s="179"/>
      <c r="X120" s="173">
        <f>W120+V120+U120+T120+R120</f>
        <v>32629</v>
      </c>
      <c r="Y120" s="173">
        <f>S120+W120</f>
        <v>32629</v>
      </c>
      <c r="Z120" s="179"/>
      <c r="AA120" s="179"/>
      <c r="AB120" s="179"/>
      <c r="AC120" s="179"/>
      <c r="AD120" s="179"/>
      <c r="AE120" s="179"/>
      <c r="AF120" s="179"/>
      <c r="AG120" s="173">
        <f>X120+Z120+AA120+AB120+AC120+AD120+AE120+AF120</f>
        <v>32629</v>
      </c>
      <c r="AH120" s="173">
        <f>Y120+AE120+AF120</f>
        <v>32629</v>
      </c>
    </row>
    <row r="121" spans="1:34" ht="15.75">
      <c r="A121" s="161"/>
      <c r="B121" s="168" t="s">
        <v>223</v>
      </c>
      <c r="C121" s="77" t="s">
        <v>179</v>
      </c>
      <c r="D121" s="77" t="s">
        <v>106</v>
      </c>
      <c r="E121" s="78" t="s">
        <v>224</v>
      </c>
      <c r="F121" s="77"/>
      <c r="G121" s="170"/>
      <c r="H121" s="170"/>
      <c r="I121" s="170"/>
      <c r="J121" s="170">
        <f>J122+J123</f>
        <v>36570</v>
      </c>
      <c r="K121" s="170">
        <f>K122+K123</f>
        <v>36570</v>
      </c>
      <c r="L121" s="170">
        <f>L122+L123</f>
        <v>36570</v>
      </c>
      <c r="M121" s="166"/>
      <c r="N121" s="166"/>
      <c r="O121" s="170">
        <f aca="true" t="shared" si="66" ref="O121:AH121">O122+O123</f>
        <v>0</v>
      </c>
      <c r="P121" s="170">
        <f t="shared" si="66"/>
        <v>0</v>
      </c>
      <c r="Q121" s="170">
        <f t="shared" si="66"/>
        <v>-62</v>
      </c>
      <c r="R121" s="170">
        <f t="shared" si="66"/>
        <v>36508</v>
      </c>
      <c r="S121" s="170">
        <f t="shared" si="66"/>
        <v>36508</v>
      </c>
      <c r="T121" s="170">
        <f>T122+T123</f>
        <v>0</v>
      </c>
      <c r="U121" s="171">
        <f>U122+U123</f>
        <v>0</v>
      </c>
      <c r="V121" s="170">
        <f t="shared" si="66"/>
        <v>0</v>
      </c>
      <c r="W121" s="171">
        <f t="shared" si="66"/>
        <v>0</v>
      </c>
      <c r="X121" s="170">
        <f t="shared" si="66"/>
        <v>36508</v>
      </c>
      <c r="Y121" s="170">
        <f t="shared" si="66"/>
        <v>36508</v>
      </c>
      <c r="Z121" s="171">
        <f t="shared" si="66"/>
        <v>0</v>
      </c>
      <c r="AA121" s="171">
        <f t="shared" si="66"/>
        <v>0</v>
      </c>
      <c r="AB121" s="171">
        <f t="shared" si="66"/>
        <v>0</v>
      </c>
      <c r="AC121" s="171">
        <f t="shared" si="66"/>
        <v>0</v>
      </c>
      <c r="AD121" s="171">
        <f t="shared" si="66"/>
        <v>0</v>
      </c>
      <c r="AE121" s="171">
        <f t="shared" si="66"/>
        <v>0</v>
      </c>
      <c r="AF121" s="171">
        <f t="shared" si="66"/>
        <v>0</v>
      </c>
      <c r="AG121" s="170">
        <f t="shared" si="66"/>
        <v>36508</v>
      </c>
      <c r="AH121" s="170">
        <f t="shared" si="66"/>
        <v>36508</v>
      </c>
    </row>
    <row r="122" spans="1:34" ht="15.75">
      <c r="A122" s="161"/>
      <c r="B122" s="168" t="s">
        <v>335</v>
      </c>
      <c r="C122" s="77" t="s">
        <v>179</v>
      </c>
      <c r="D122" s="77" t="s">
        <v>106</v>
      </c>
      <c r="E122" s="78" t="s">
        <v>224</v>
      </c>
      <c r="F122" s="77" t="s">
        <v>325</v>
      </c>
      <c r="G122" s="170"/>
      <c r="H122" s="170"/>
      <c r="I122" s="170"/>
      <c r="J122" s="170">
        <f>K122-G122</f>
        <v>18674</v>
      </c>
      <c r="K122" s="170">
        <v>18674</v>
      </c>
      <c r="L122" s="170">
        <v>18674</v>
      </c>
      <c r="M122" s="166"/>
      <c r="N122" s="166"/>
      <c r="O122" s="163"/>
      <c r="P122" s="163"/>
      <c r="Q122" s="173">
        <v>-62</v>
      </c>
      <c r="R122" s="173">
        <f>Q122+P122+O122+K122</f>
        <v>18612</v>
      </c>
      <c r="S122" s="173">
        <f>Q122+L122</f>
        <v>18612</v>
      </c>
      <c r="T122" s="178"/>
      <c r="U122" s="179"/>
      <c r="V122" s="161"/>
      <c r="W122" s="179"/>
      <c r="X122" s="173">
        <f>W122+V122+U122+T122+R122</f>
        <v>18612</v>
      </c>
      <c r="Y122" s="173">
        <f>S122+W122</f>
        <v>18612</v>
      </c>
      <c r="Z122" s="179"/>
      <c r="AA122" s="179"/>
      <c r="AB122" s="179"/>
      <c r="AC122" s="179"/>
      <c r="AD122" s="179"/>
      <c r="AE122" s="179"/>
      <c r="AF122" s="179"/>
      <c r="AG122" s="173">
        <f>X122+Z122+AA122+AB122+AC122+AD122+AE122+AF122</f>
        <v>18612</v>
      </c>
      <c r="AH122" s="173">
        <f>Y122+AE122+AF122</f>
        <v>18612</v>
      </c>
    </row>
    <row r="123" spans="1:34" ht="75" customHeight="1">
      <c r="A123" s="161"/>
      <c r="B123" s="168" t="s">
        <v>402</v>
      </c>
      <c r="C123" s="77" t="s">
        <v>179</v>
      </c>
      <c r="D123" s="77" t="s">
        <v>106</v>
      </c>
      <c r="E123" s="78" t="s">
        <v>354</v>
      </c>
      <c r="F123" s="77"/>
      <c r="G123" s="170"/>
      <c r="H123" s="170"/>
      <c r="I123" s="170"/>
      <c r="J123" s="170">
        <f>J124</f>
        <v>17896</v>
      </c>
      <c r="K123" s="170">
        <f>K124</f>
        <v>17896</v>
      </c>
      <c r="L123" s="170">
        <f>L124</f>
        <v>17896</v>
      </c>
      <c r="M123" s="166"/>
      <c r="N123" s="166"/>
      <c r="O123" s="170">
        <f aca="true" t="shared" si="67" ref="O123:AH123">O124</f>
        <v>0</v>
      </c>
      <c r="P123" s="170">
        <f t="shared" si="67"/>
        <v>0</v>
      </c>
      <c r="Q123" s="170">
        <f t="shared" si="67"/>
        <v>0</v>
      </c>
      <c r="R123" s="170">
        <f t="shared" si="67"/>
        <v>17896</v>
      </c>
      <c r="S123" s="170">
        <f t="shared" si="67"/>
        <v>17896</v>
      </c>
      <c r="T123" s="170">
        <f t="shared" si="67"/>
        <v>0</v>
      </c>
      <c r="U123" s="171">
        <f t="shared" si="67"/>
        <v>0</v>
      </c>
      <c r="V123" s="170">
        <f t="shared" si="67"/>
        <v>0</v>
      </c>
      <c r="W123" s="171">
        <f t="shared" si="67"/>
        <v>0</v>
      </c>
      <c r="X123" s="170">
        <f t="shared" si="67"/>
        <v>17896</v>
      </c>
      <c r="Y123" s="170">
        <f t="shared" si="67"/>
        <v>17896</v>
      </c>
      <c r="Z123" s="171">
        <f t="shared" si="67"/>
        <v>0</v>
      </c>
      <c r="AA123" s="171">
        <f t="shared" si="67"/>
        <v>0</v>
      </c>
      <c r="AB123" s="171">
        <f t="shared" si="67"/>
        <v>0</v>
      </c>
      <c r="AC123" s="171">
        <f t="shared" si="67"/>
        <v>0</v>
      </c>
      <c r="AD123" s="171">
        <f t="shared" si="67"/>
        <v>0</v>
      </c>
      <c r="AE123" s="171">
        <f t="shared" si="67"/>
        <v>0</v>
      </c>
      <c r="AF123" s="171">
        <f t="shared" si="67"/>
        <v>0</v>
      </c>
      <c r="AG123" s="170">
        <f t="shared" si="67"/>
        <v>17896</v>
      </c>
      <c r="AH123" s="170">
        <f t="shared" si="67"/>
        <v>17896</v>
      </c>
    </row>
    <row r="124" spans="1:34" ht="15.75">
      <c r="A124" s="161"/>
      <c r="B124" s="168" t="s">
        <v>335</v>
      </c>
      <c r="C124" s="77" t="s">
        <v>179</v>
      </c>
      <c r="D124" s="77" t="s">
        <v>106</v>
      </c>
      <c r="E124" s="78" t="s">
        <v>354</v>
      </c>
      <c r="F124" s="77" t="s">
        <v>325</v>
      </c>
      <c r="G124" s="170"/>
      <c r="H124" s="170"/>
      <c r="I124" s="170"/>
      <c r="J124" s="170">
        <f>K124-G124</f>
        <v>17896</v>
      </c>
      <c r="K124" s="170">
        <v>17896</v>
      </c>
      <c r="L124" s="170">
        <v>17896</v>
      </c>
      <c r="M124" s="166"/>
      <c r="N124" s="166"/>
      <c r="O124" s="163"/>
      <c r="P124" s="163"/>
      <c r="Q124" s="163"/>
      <c r="R124" s="173">
        <f>Q124+P124+O124+K124</f>
        <v>17896</v>
      </c>
      <c r="S124" s="173">
        <f>Q124+L124</f>
        <v>17896</v>
      </c>
      <c r="T124" s="178"/>
      <c r="U124" s="179"/>
      <c r="V124" s="161"/>
      <c r="W124" s="179"/>
      <c r="X124" s="173">
        <f>W124+V124+U124+T124+R124</f>
        <v>17896</v>
      </c>
      <c r="Y124" s="173">
        <f>S124+W124</f>
        <v>17896</v>
      </c>
      <c r="Z124" s="179"/>
      <c r="AA124" s="179"/>
      <c r="AB124" s="179"/>
      <c r="AC124" s="179"/>
      <c r="AD124" s="179"/>
      <c r="AE124" s="179"/>
      <c r="AF124" s="179"/>
      <c r="AG124" s="173">
        <f>X124+Z124+AA124+AB124+AC124+AD124+AE124+AF124</f>
        <v>17896</v>
      </c>
      <c r="AH124" s="173">
        <f>Y124+AE124+AF124</f>
        <v>17896</v>
      </c>
    </row>
    <row r="125" spans="1:34" ht="15.75">
      <c r="A125" s="161"/>
      <c r="B125" s="168" t="s">
        <v>136</v>
      </c>
      <c r="C125" s="77" t="s">
        <v>179</v>
      </c>
      <c r="D125" s="77" t="s">
        <v>106</v>
      </c>
      <c r="E125" s="169" t="s">
        <v>137</v>
      </c>
      <c r="F125" s="77"/>
      <c r="G125" s="170">
        <f>H125+I125</f>
        <v>51422</v>
      </c>
      <c r="H125" s="170">
        <f>H126</f>
        <v>51422</v>
      </c>
      <c r="I125" s="170"/>
      <c r="J125" s="170">
        <f aca="true" t="shared" si="68" ref="J125:AG125">J126</f>
        <v>99643</v>
      </c>
      <c r="K125" s="170">
        <f t="shared" si="68"/>
        <v>151065</v>
      </c>
      <c r="L125" s="170">
        <f t="shared" si="68"/>
        <v>0</v>
      </c>
      <c r="M125" s="170" t="e">
        <f t="shared" si="68"/>
        <v>#REF!</v>
      </c>
      <c r="N125" s="170" t="e">
        <f t="shared" si="68"/>
        <v>#REF!</v>
      </c>
      <c r="O125" s="170">
        <f t="shared" si="68"/>
        <v>0</v>
      </c>
      <c r="P125" s="170">
        <f t="shared" si="68"/>
        <v>0</v>
      </c>
      <c r="Q125" s="170">
        <f t="shared" si="68"/>
        <v>0</v>
      </c>
      <c r="R125" s="170">
        <f t="shared" si="68"/>
        <v>151065</v>
      </c>
      <c r="S125" s="170">
        <f t="shared" si="68"/>
        <v>0</v>
      </c>
      <c r="T125" s="170">
        <f t="shared" si="68"/>
        <v>0</v>
      </c>
      <c r="U125" s="171">
        <f t="shared" si="68"/>
        <v>0</v>
      </c>
      <c r="V125" s="170">
        <f t="shared" si="68"/>
        <v>0</v>
      </c>
      <c r="W125" s="171">
        <f t="shared" si="68"/>
        <v>0</v>
      </c>
      <c r="X125" s="170">
        <f t="shared" si="68"/>
        <v>151065</v>
      </c>
      <c r="Y125" s="170">
        <f t="shared" si="68"/>
        <v>0</v>
      </c>
      <c r="Z125" s="171">
        <f t="shared" si="68"/>
        <v>0</v>
      </c>
      <c r="AA125" s="171">
        <f t="shared" si="68"/>
        <v>0</v>
      </c>
      <c r="AB125" s="171">
        <f t="shared" si="68"/>
        <v>0</v>
      </c>
      <c r="AC125" s="171">
        <f t="shared" si="68"/>
        <v>0</v>
      </c>
      <c r="AD125" s="171">
        <f t="shared" si="68"/>
        <v>0</v>
      </c>
      <c r="AE125" s="171">
        <f t="shared" si="68"/>
        <v>0</v>
      </c>
      <c r="AF125" s="171">
        <f t="shared" si="68"/>
        <v>0</v>
      </c>
      <c r="AG125" s="170">
        <f t="shared" si="68"/>
        <v>151065</v>
      </c>
      <c r="AH125" s="170"/>
    </row>
    <row r="126" spans="1:34" ht="15.75">
      <c r="A126" s="161"/>
      <c r="B126" s="168" t="s">
        <v>335</v>
      </c>
      <c r="C126" s="77" t="s">
        <v>179</v>
      </c>
      <c r="D126" s="77" t="s">
        <v>106</v>
      </c>
      <c r="E126" s="169" t="s">
        <v>137</v>
      </c>
      <c r="F126" s="77" t="s">
        <v>325</v>
      </c>
      <c r="G126" s="170">
        <f>H126+I126</f>
        <v>51422</v>
      </c>
      <c r="H126" s="170">
        <v>51422</v>
      </c>
      <c r="I126" s="170"/>
      <c r="J126" s="173">
        <f>K126-G126</f>
        <v>99643</v>
      </c>
      <c r="K126" s="173">
        <v>151065</v>
      </c>
      <c r="L126" s="173"/>
      <c r="M126" s="174" t="e">
        <f>#REF!+#REF!</f>
        <v>#REF!</v>
      </c>
      <c r="N126" s="174" t="e">
        <f>#REF!+#REF!</f>
        <v>#REF!</v>
      </c>
      <c r="O126" s="173"/>
      <c r="P126" s="173"/>
      <c r="Q126" s="173"/>
      <c r="R126" s="173">
        <f>Q126+P126+O126+K126</f>
        <v>151065</v>
      </c>
      <c r="S126" s="173">
        <f>Q126+L126</f>
        <v>0</v>
      </c>
      <c r="T126" s="175"/>
      <c r="U126" s="176"/>
      <c r="V126" s="165"/>
      <c r="W126" s="176"/>
      <c r="X126" s="173">
        <f>W126+V126+U126+T126+R126</f>
        <v>151065</v>
      </c>
      <c r="Y126" s="173">
        <f>S126+W126</f>
        <v>0</v>
      </c>
      <c r="Z126" s="176"/>
      <c r="AA126" s="176"/>
      <c r="AB126" s="176"/>
      <c r="AC126" s="176"/>
      <c r="AD126" s="176"/>
      <c r="AE126" s="176"/>
      <c r="AF126" s="176"/>
      <c r="AG126" s="173">
        <f>X126+Z126+AA126+AB126+AC126+AD126+AE126+AF126</f>
        <v>151065</v>
      </c>
      <c r="AH126" s="173"/>
    </row>
    <row r="127" spans="1:34" ht="9.75" customHeight="1">
      <c r="A127" s="161"/>
      <c r="B127" s="168"/>
      <c r="C127" s="77"/>
      <c r="D127" s="77"/>
      <c r="E127" s="169"/>
      <c r="F127" s="77"/>
      <c r="G127" s="170"/>
      <c r="H127" s="170"/>
      <c r="I127" s="170"/>
      <c r="J127" s="165"/>
      <c r="K127" s="173"/>
      <c r="L127" s="165"/>
      <c r="M127" s="175"/>
      <c r="N127" s="175"/>
      <c r="O127" s="173"/>
      <c r="P127" s="173"/>
      <c r="Q127" s="173"/>
      <c r="R127" s="165"/>
      <c r="S127" s="165"/>
      <c r="T127" s="175"/>
      <c r="U127" s="176"/>
      <c r="V127" s="165"/>
      <c r="W127" s="176"/>
      <c r="X127" s="165"/>
      <c r="Y127" s="165"/>
      <c r="Z127" s="176"/>
      <c r="AA127" s="176"/>
      <c r="AB127" s="176"/>
      <c r="AC127" s="176"/>
      <c r="AD127" s="176"/>
      <c r="AE127" s="176"/>
      <c r="AF127" s="176"/>
      <c r="AG127" s="165"/>
      <c r="AH127" s="165"/>
    </row>
    <row r="128" spans="1:34" ht="69.75" customHeight="1">
      <c r="A128" s="161">
        <v>908</v>
      </c>
      <c r="B128" s="162" t="s">
        <v>403</v>
      </c>
      <c r="C128" s="68"/>
      <c r="D128" s="68"/>
      <c r="E128" s="75"/>
      <c r="F128" s="68"/>
      <c r="G128" s="170"/>
      <c r="H128" s="170"/>
      <c r="I128" s="170"/>
      <c r="J128" s="165"/>
      <c r="K128" s="173"/>
      <c r="L128" s="165"/>
      <c r="M128" s="175"/>
      <c r="N128" s="175"/>
      <c r="O128" s="173"/>
      <c r="P128" s="173"/>
      <c r="Q128" s="173"/>
      <c r="R128" s="173"/>
      <c r="S128" s="173"/>
      <c r="T128" s="175"/>
      <c r="U128" s="176"/>
      <c r="V128" s="165"/>
      <c r="W128" s="176"/>
      <c r="X128" s="163">
        <f>X129</f>
        <v>15580</v>
      </c>
      <c r="Y128" s="165"/>
      <c r="Z128" s="176"/>
      <c r="AA128" s="176"/>
      <c r="AB128" s="176"/>
      <c r="AC128" s="176"/>
      <c r="AD128" s="176"/>
      <c r="AE128" s="176"/>
      <c r="AF128" s="176"/>
      <c r="AG128" s="163">
        <f>AG129</f>
        <v>15580</v>
      </c>
      <c r="AH128" s="163"/>
    </row>
    <row r="129" spans="1:34" ht="15.75">
      <c r="A129" s="161"/>
      <c r="B129" s="162" t="s">
        <v>111</v>
      </c>
      <c r="C129" s="68" t="s">
        <v>99</v>
      </c>
      <c r="D129" s="68" t="s">
        <v>112</v>
      </c>
      <c r="E129" s="75"/>
      <c r="F129" s="68"/>
      <c r="G129" s="166">
        <f>G130</f>
        <v>0</v>
      </c>
      <c r="H129" s="166">
        <f aca="true" t="shared" si="69" ref="H129:L130">H130</f>
        <v>0</v>
      </c>
      <c r="I129" s="166">
        <f t="shared" si="69"/>
        <v>0</v>
      </c>
      <c r="J129" s="166">
        <f t="shared" si="69"/>
        <v>15580</v>
      </c>
      <c r="K129" s="166">
        <f t="shared" si="69"/>
        <v>15580</v>
      </c>
      <c r="L129" s="166">
        <f t="shared" si="69"/>
        <v>0</v>
      </c>
      <c r="M129" s="175"/>
      <c r="N129" s="175"/>
      <c r="O129" s="166">
        <f aca="true" t="shared" si="70" ref="O129:AD130">O130</f>
        <v>0</v>
      </c>
      <c r="P129" s="166">
        <f t="shared" si="70"/>
        <v>0</v>
      </c>
      <c r="Q129" s="166">
        <f t="shared" si="70"/>
        <v>0</v>
      </c>
      <c r="R129" s="166">
        <f t="shared" si="70"/>
        <v>15580</v>
      </c>
      <c r="S129" s="166">
        <f t="shared" si="70"/>
        <v>0</v>
      </c>
      <c r="T129" s="166">
        <f t="shared" si="70"/>
        <v>0</v>
      </c>
      <c r="U129" s="167">
        <f t="shared" si="70"/>
        <v>0</v>
      </c>
      <c r="V129" s="166">
        <f t="shared" si="70"/>
        <v>0</v>
      </c>
      <c r="W129" s="167">
        <f t="shared" si="70"/>
        <v>0</v>
      </c>
      <c r="X129" s="166">
        <f t="shared" si="70"/>
        <v>15580</v>
      </c>
      <c r="Y129" s="166">
        <f t="shared" si="70"/>
        <v>0</v>
      </c>
      <c r="Z129" s="167">
        <f t="shared" si="70"/>
        <v>0</v>
      </c>
      <c r="AA129" s="167">
        <f t="shared" si="70"/>
        <v>0</v>
      </c>
      <c r="AB129" s="167">
        <f t="shared" si="70"/>
        <v>0</v>
      </c>
      <c r="AC129" s="167">
        <f t="shared" si="70"/>
        <v>0</v>
      </c>
      <c r="AD129" s="167">
        <f t="shared" si="70"/>
        <v>0</v>
      </c>
      <c r="AE129" s="167">
        <f aca="true" t="shared" si="71" ref="AA129:AG130">AE130</f>
        <v>0</v>
      </c>
      <c r="AF129" s="167">
        <f t="shared" si="71"/>
        <v>0</v>
      </c>
      <c r="AG129" s="166">
        <f t="shared" si="71"/>
        <v>15580</v>
      </c>
      <c r="AH129" s="166"/>
    </row>
    <row r="130" spans="1:34" ht="15.75">
      <c r="A130" s="161"/>
      <c r="B130" s="168" t="s">
        <v>113</v>
      </c>
      <c r="C130" s="77" t="s">
        <v>99</v>
      </c>
      <c r="D130" s="77" t="s">
        <v>112</v>
      </c>
      <c r="E130" s="78" t="s">
        <v>114</v>
      </c>
      <c r="F130" s="77"/>
      <c r="G130" s="170">
        <f>G131</f>
        <v>0</v>
      </c>
      <c r="H130" s="170">
        <f t="shared" si="69"/>
        <v>0</v>
      </c>
      <c r="I130" s="170">
        <f t="shared" si="69"/>
        <v>0</v>
      </c>
      <c r="J130" s="170">
        <f t="shared" si="69"/>
        <v>15580</v>
      </c>
      <c r="K130" s="170">
        <f t="shared" si="69"/>
        <v>15580</v>
      </c>
      <c r="L130" s="170">
        <f t="shared" si="69"/>
        <v>0</v>
      </c>
      <c r="M130" s="175"/>
      <c r="N130" s="175"/>
      <c r="O130" s="170">
        <f t="shared" si="70"/>
        <v>0</v>
      </c>
      <c r="P130" s="170">
        <f t="shared" si="70"/>
        <v>0</v>
      </c>
      <c r="Q130" s="170">
        <f t="shared" si="70"/>
        <v>0</v>
      </c>
      <c r="R130" s="170">
        <f t="shared" si="70"/>
        <v>15580</v>
      </c>
      <c r="S130" s="170">
        <f t="shared" si="70"/>
        <v>0</v>
      </c>
      <c r="T130" s="170">
        <f t="shared" si="70"/>
        <v>0</v>
      </c>
      <c r="U130" s="171">
        <f t="shared" si="70"/>
        <v>0</v>
      </c>
      <c r="V130" s="170">
        <f t="shared" si="70"/>
        <v>0</v>
      </c>
      <c r="W130" s="171">
        <f t="shared" si="70"/>
        <v>0</v>
      </c>
      <c r="X130" s="170">
        <f t="shared" si="70"/>
        <v>15580</v>
      </c>
      <c r="Y130" s="170">
        <f t="shared" si="70"/>
        <v>0</v>
      </c>
      <c r="Z130" s="171">
        <f t="shared" si="70"/>
        <v>0</v>
      </c>
      <c r="AA130" s="171">
        <f t="shared" si="71"/>
        <v>0</v>
      </c>
      <c r="AB130" s="171">
        <f t="shared" si="71"/>
        <v>0</v>
      </c>
      <c r="AC130" s="171">
        <f t="shared" si="71"/>
        <v>0</v>
      </c>
      <c r="AD130" s="171">
        <f t="shared" si="71"/>
        <v>0</v>
      </c>
      <c r="AE130" s="171">
        <f t="shared" si="71"/>
        <v>0</v>
      </c>
      <c r="AF130" s="171">
        <f t="shared" si="71"/>
        <v>0</v>
      </c>
      <c r="AG130" s="170">
        <f t="shared" si="71"/>
        <v>15580</v>
      </c>
      <c r="AH130" s="170"/>
    </row>
    <row r="131" spans="1:34" ht="47.25">
      <c r="A131" s="161"/>
      <c r="B131" s="168" t="s">
        <v>115</v>
      </c>
      <c r="C131" s="77" t="s">
        <v>99</v>
      </c>
      <c r="D131" s="77" t="s">
        <v>112</v>
      </c>
      <c r="E131" s="78" t="s">
        <v>114</v>
      </c>
      <c r="F131" s="77" t="s">
        <v>116</v>
      </c>
      <c r="G131" s="170"/>
      <c r="H131" s="170"/>
      <c r="I131" s="170"/>
      <c r="J131" s="173">
        <f>K131-G131</f>
        <v>15580</v>
      </c>
      <c r="K131" s="173">
        <f>15684-104</f>
        <v>15580</v>
      </c>
      <c r="L131" s="165"/>
      <c r="M131" s="175"/>
      <c r="N131" s="175"/>
      <c r="O131" s="173"/>
      <c r="P131" s="173"/>
      <c r="Q131" s="173"/>
      <c r="R131" s="173">
        <f>Q131+P131+O131+K131</f>
        <v>15580</v>
      </c>
      <c r="S131" s="173">
        <f>Q131+L131</f>
        <v>0</v>
      </c>
      <c r="T131" s="175"/>
      <c r="U131" s="176"/>
      <c r="V131" s="165"/>
      <c r="W131" s="176"/>
      <c r="X131" s="173">
        <f>W131+V131+U131+T131+R131</f>
        <v>15580</v>
      </c>
      <c r="Y131" s="173">
        <f>S131+W131</f>
        <v>0</v>
      </c>
      <c r="Z131" s="176"/>
      <c r="AA131" s="176"/>
      <c r="AB131" s="176"/>
      <c r="AC131" s="176"/>
      <c r="AD131" s="176"/>
      <c r="AE131" s="176"/>
      <c r="AF131" s="176"/>
      <c r="AG131" s="173">
        <f>X131+Z131+AA131+AB131+AC131+AD131+AE131+AF131</f>
        <v>15580</v>
      </c>
      <c r="AH131" s="173"/>
    </row>
    <row r="132" spans="1:34" ht="9.75" customHeight="1">
      <c r="A132" s="161"/>
      <c r="B132" s="168"/>
      <c r="C132" s="77"/>
      <c r="D132" s="77"/>
      <c r="E132" s="169"/>
      <c r="F132" s="77"/>
      <c r="G132" s="170"/>
      <c r="H132" s="170"/>
      <c r="I132" s="170"/>
      <c r="J132" s="165"/>
      <c r="K132" s="173"/>
      <c r="L132" s="165"/>
      <c r="M132" s="175"/>
      <c r="N132" s="175"/>
      <c r="O132" s="173"/>
      <c r="P132" s="173"/>
      <c r="Q132" s="173"/>
      <c r="R132" s="165"/>
      <c r="S132" s="165"/>
      <c r="T132" s="175"/>
      <c r="U132" s="176"/>
      <c r="V132" s="165"/>
      <c r="W132" s="176"/>
      <c r="X132" s="165"/>
      <c r="Y132" s="165"/>
      <c r="Z132" s="176"/>
      <c r="AA132" s="176"/>
      <c r="AB132" s="176"/>
      <c r="AC132" s="176"/>
      <c r="AD132" s="176"/>
      <c r="AE132" s="176"/>
      <c r="AF132" s="176"/>
      <c r="AG132" s="165"/>
      <c r="AH132" s="165"/>
    </row>
    <row r="133" spans="1:34" ht="36" customHeight="1">
      <c r="A133" s="161">
        <v>909</v>
      </c>
      <c r="B133" s="162" t="s">
        <v>404</v>
      </c>
      <c r="C133" s="77"/>
      <c r="D133" s="77"/>
      <c r="E133" s="169"/>
      <c r="F133" s="77"/>
      <c r="G133" s="166" t="e">
        <f>G150+G161+G134+G155+G158+G166</f>
        <v>#REF!</v>
      </c>
      <c r="H133" s="166" t="e">
        <f>H150+H161+H134+H155+H158+H166</f>
        <v>#REF!</v>
      </c>
      <c r="I133" s="166" t="e">
        <f>I150+I161+I134+I155+I158+I166</f>
        <v>#REF!</v>
      </c>
      <c r="J133" s="166" t="e">
        <f>J150+J161+J134+J155+J158+J166</f>
        <v>#REF!</v>
      </c>
      <c r="K133" s="166" t="e">
        <f>K134+K150+K155+K158+K161+K166</f>
        <v>#REF!</v>
      </c>
      <c r="L133" s="166" t="e">
        <f>L150+L161+L134+L155+L158+L166</f>
        <v>#REF!</v>
      </c>
      <c r="M133" s="166" t="e">
        <f>M150+M161+#REF!+M134+M155+M158</f>
        <v>#REF!</v>
      </c>
      <c r="N133" s="166" t="e">
        <f>N150+N161+#REF!+N134+N155+N158</f>
        <v>#REF!</v>
      </c>
      <c r="O133" s="166" t="e">
        <f aca="true" t="shared" si="72" ref="O133:Z133">O134+O150+O155+O158+O161+O166</f>
        <v>#REF!</v>
      </c>
      <c r="P133" s="166" t="e">
        <f t="shared" si="72"/>
        <v>#REF!</v>
      </c>
      <c r="Q133" s="166" t="e">
        <f t="shared" si="72"/>
        <v>#REF!</v>
      </c>
      <c r="R133" s="166" t="e">
        <f t="shared" si="72"/>
        <v>#REF!</v>
      </c>
      <c r="S133" s="166" t="e">
        <f t="shared" si="72"/>
        <v>#REF!</v>
      </c>
      <c r="T133" s="166" t="e">
        <f t="shared" si="72"/>
        <v>#REF!</v>
      </c>
      <c r="U133" s="167" t="e">
        <f t="shared" si="72"/>
        <v>#REF!</v>
      </c>
      <c r="V133" s="166" t="e">
        <f t="shared" si="72"/>
        <v>#REF!</v>
      </c>
      <c r="W133" s="167" t="e">
        <f t="shared" si="72"/>
        <v>#REF!</v>
      </c>
      <c r="X133" s="166" t="e">
        <f t="shared" si="72"/>
        <v>#REF!</v>
      </c>
      <c r="Y133" s="166" t="e">
        <f t="shared" si="72"/>
        <v>#REF!</v>
      </c>
      <c r="Z133" s="167" t="e">
        <f t="shared" si="72"/>
        <v>#REF!</v>
      </c>
      <c r="AA133" s="167" t="e">
        <f>AA134+AA150+AA155+AA158+AA161+AA166+#REF!</f>
        <v>#REF!</v>
      </c>
      <c r="AB133" s="167" t="e">
        <f>AB134+AB150+AB155+AB158+AB161+AB166+#REF!</f>
        <v>#REF!</v>
      </c>
      <c r="AC133" s="167" t="e">
        <f>AC134+AC150+AC155+AC158+AC161+AC166+#REF!</f>
        <v>#REF!</v>
      </c>
      <c r="AD133" s="167" t="e">
        <f>AD134+AD150+AD155+AD158+AD161+AD166+#REF!</f>
        <v>#REF!</v>
      </c>
      <c r="AE133" s="167" t="e">
        <f>AE134+AE150+AE155+AE158+AE161+AE166+#REF!</f>
        <v>#REF!</v>
      </c>
      <c r="AF133" s="167" t="e">
        <f>AF134+AF150+AF155+AF158+AF161+AF166+#REF!</f>
        <v>#REF!</v>
      </c>
      <c r="AG133" s="166">
        <v>708778</v>
      </c>
      <c r="AH133" s="166"/>
    </row>
    <row r="134" spans="1:34" ht="15.75">
      <c r="A134" s="161"/>
      <c r="B134" s="162" t="s">
        <v>157</v>
      </c>
      <c r="C134" s="68" t="s">
        <v>110</v>
      </c>
      <c r="D134" s="68" t="s">
        <v>158</v>
      </c>
      <c r="E134" s="92"/>
      <c r="F134" s="68"/>
      <c r="G134" s="166">
        <f aca="true" t="shared" si="73" ref="G134:L134">G135+G137+G143</f>
        <v>258208</v>
      </c>
      <c r="H134" s="166">
        <f t="shared" si="73"/>
        <v>258208</v>
      </c>
      <c r="I134" s="166">
        <f t="shared" si="73"/>
        <v>0</v>
      </c>
      <c r="J134" s="166">
        <f t="shared" si="73"/>
        <v>51019</v>
      </c>
      <c r="K134" s="166">
        <f t="shared" si="73"/>
        <v>309227</v>
      </c>
      <c r="L134" s="166">
        <f t="shared" si="73"/>
        <v>0</v>
      </c>
      <c r="M134" s="166" t="e">
        <f>M137+M143</f>
        <v>#REF!</v>
      </c>
      <c r="N134" s="166" t="e">
        <f>N137+N143</f>
        <v>#REF!</v>
      </c>
      <c r="O134" s="166">
        <f aca="true" t="shared" si="74" ref="O134:Y134">O135+O137+O143</f>
        <v>0</v>
      </c>
      <c r="P134" s="166">
        <f t="shared" si="74"/>
        <v>0</v>
      </c>
      <c r="Q134" s="166">
        <f t="shared" si="74"/>
        <v>0</v>
      </c>
      <c r="R134" s="166">
        <f t="shared" si="74"/>
        <v>309227</v>
      </c>
      <c r="S134" s="166">
        <f t="shared" si="74"/>
        <v>0</v>
      </c>
      <c r="T134" s="166">
        <f>T135+T137+T143</f>
        <v>0</v>
      </c>
      <c r="U134" s="167">
        <f>U135+U137+U143</f>
        <v>0</v>
      </c>
      <c r="V134" s="166">
        <f t="shared" si="74"/>
        <v>0</v>
      </c>
      <c r="W134" s="167">
        <f t="shared" si="74"/>
        <v>0</v>
      </c>
      <c r="X134" s="166">
        <f t="shared" si="74"/>
        <v>309227</v>
      </c>
      <c r="Y134" s="166">
        <f t="shared" si="74"/>
        <v>0</v>
      </c>
      <c r="Z134" s="167">
        <f>Z135+Z137+Z143+Z140</f>
        <v>0</v>
      </c>
      <c r="AA134" s="167">
        <f aca="true" t="shared" si="75" ref="AA134:AG134">AA135+AA137+AA143+AA140</f>
        <v>0</v>
      </c>
      <c r="AB134" s="167">
        <f t="shared" si="75"/>
        <v>0</v>
      </c>
      <c r="AC134" s="167">
        <f t="shared" si="75"/>
        <v>24961</v>
      </c>
      <c r="AD134" s="167">
        <f t="shared" si="75"/>
        <v>0</v>
      </c>
      <c r="AE134" s="167">
        <f t="shared" si="75"/>
        <v>0</v>
      </c>
      <c r="AF134" s="167">
        <f t="shared" si="75"/>
        <v>0</v>
      </c>
      <c r="AG134" s="166">
        <f t="shared" si="75"/>
        <v>334188</v>
      </c>
      <c r="AH134" s="166"/>
    </row>
    <row r="135" spans="1:34" ht="63">
      <c r="A135" s="161"/>
      <c r="B135" s="168" t="s">
        <v>101</v>
      </c>
      <c r="C135" s="77" t="s">
        <v>110</v>
      </c>
      <c r="D135" s="77" t="s">
        <v>158</v>
      </c>
      <c r="E135" s="169" t="s">
        <v>102</v>
      </c>
      <c r="F135" s="68"/>
      <c r="G135" s="170">
        <f>G136</f>
        <v>0</v>
      </c>
      <c r="H135" s="170">
        <f>H136</f>
        <v>0</v>
      </c>
      <c r="I135" s="170">
        <f>I136</f>
        <v>0</v>
      </c>
      <c r="J135" s="170">
        <f>J136</f>
        <v>10705</v>
      </c>
      <c r="K135" s="170">
        <f>K136</f>
        <v>10705</v>
      </c>
      <c r="L135" s="170"/>
      <c r="M135" s="166"/>
      <c r="N135" s="166"/>
      <c r="O135" s="170">
        <f aca="true" t="shared" si="76" ref="O135:AG135">O136</f>
        <v>0</v>
      </c>
      <c r="P135" s="170">
        <f t="shared" si="76"/>
        <v>0</v>
      </c>
      <c r="Q135" s="170">
        <f t="shared" si="76"/>
        <v>0</v>
      </c>
      <c r="R135" s="170">
        <f t="shared" si="76"/>
        <v>10705</v>
      </c>
      <c r="S135" s="170">
        <f t="shared" si="76"/>
        <v>0</v>
      </c>
      <c r="T135" s="170">
        <f t="shared" si="76"/>
        <v>0</v>
      </c>
      <c r="U135" s="171">
        <f t="shared" si="76"/>
        <v>0</v>
      </c>
      <c r="V135" s="170">
        <f t="shared" si="76"/>
        <v>0</v>
      </c>
      <c r="W135" s="171">
        <f t="shared" si="76"/>
        <v>0</v>
      </c>
      <c r="X135" s="170">
        <f t="shared" si="76"/>
        <v>10705</v>
      </c>
      <c r="Y135" s="170">
        <f t="shared" si="76"/>
        <v>0</v>
      </c>
      <c r="Z135" s="171">
        <f t="shared" si="76"/>
        <v>0</v>
      </c>
      <c r="AA135" s="171">
        <f t="shared" si="76"/>
        <v>0</v>
      </c>
      <c r="AB135" s="171">
        <f t="shared" si="76"/>
        <v>0</v>
      </c>
      <c r="AC135" s="171">
        <f t="shared" si="76"/>
        <v>0</v>
      </c>
      <c r="AD135" s="171">
        <f t="shared" si="76"/>
        <v>0</v>
      </c>
      <c r="AE135" s="171">
        <f t="shared" si="76"/>
        <v>0</v>
      </c>
      <c r="AF135" s="171">
        <f t="shared" si="76"/>
        <v>0</v>
      </c>
      <c r="AG135" s="170">
        <f t="shared" si="76"/>
        <v>10705</v>
      </c>
      <c r="AH135" s="170"/>
    </row>
    <row r="136" spans="1:34" ht="22.5" customHeight="1">
      <c r="A136" s="165"/>
      <c r="B136" s="168" t="s">
        <v>159</v>
      </c>
      <c r="C136" s="77" t="s">
        <v>110</v>
      </c>
      <c r="D136" s="77" t="s">
        <v>158</v>
      </c>
      <c r="E136" s="169" t="s">
        <v>102</v>
      </c>
      <c r="F136" s="77" t="s">
        <v>160</v>
      </c>
      <c r="G136" s="170"/>
      <c r="H136" s="170"/>
      <c r="I136" s="170"/>
      <c r="J136" s="170">
        <f>K136-G136</f>
        <v>10705</v>
      </c>
      <c r="K136" s="170">
        <v>10705</v>
      </c>
      <c r="L136" s="170"/>
      <c r="M136" s="170"/>
      <c r="N136" s="170"/>
      <c r="O136" s="173"/>
      <c r="P136" s="173"/>
      <c r="Q136" s="173"/>
      <c r="R136" s="173">
        <f>Q136+P136+O136+K136</f>
        <v>10705</v>
      </c>
      <c r="S136" s="173">
        <f>Q136+L136</f>
        <v>0</v>
      </c>
      <c r="T136" s="175"/>
      <c r="U136" s="176"/>
      <c r="V136" s="165"/>
      <c r="W136" s="176"/>
      <c r="X136" s="173">
        <f>W136+V136+U136+T136+R136</f>
        <v>10705</v>
      </c>
      <c r="Y136" s="173">
        <f>S136+W136</f>
        <v>0</v>
      </c>
      <c r="Z136" s="176"/>
      <c r="AA136" s="176"/>
      <c r="AB136" s="176"/>
      <c r="AC136" s="176"/>
      <c r="AD136" s="176"/>
      <c r="AE136" s="176"/>
      <c r="AF136" s="176"/>
      <c r="AG136" s="173">
        <f>X136+Z136+AA136+AB136+AC136+AD136+AE136+AF136</f>
        <v>10705</v>
      </c>
      <c r="AH136" s="173"/>
    </row>
    <row r="137" spans="1:34" ht="15.75">
      <c r="A137" s="161"/>
      <c r="B137" s="168" t="s">
        <v>161</v>
      </c>
      <c r="C137" s="77" t="s">
        <v>110</v>
      </c>
      <c r="D137" s="77" t="s">
        <v>158</v>
      </c>
      <c r="E137" s="169" t="s">
        <v>162</v>
      </c>
      <c r="F137" s="77"/>
      <c r="G137" s="170">
        <f>H137+I137</f>
        <v>1832</v>
      </c>
      <c r="H137" s="170">
        <f aca="true" t="shared" si="77" ref="H137:AA138">H138</f>
        <v>1832</v>
      </c>
      <c r="I137" s="170">
        <f t="shared" si="77"/>
        <v>0</v>
      </c>
      <c r="J137" s="170">
        <f t="shared" si="77"/>
        <v>192</v>
      </c>
      <c r="K137" s="170">
        <f t="shared" si="77"/>
        <v>2024</v>
      </c>
      <c r="L137" s="170">
        <f t="shared" si="77"/>
        <v>0</v>
      </c>
      <c r="M137" s="170" t="e">
        <f t="shared" si="77"/>
        <v>#REF!</v>
      </c>
      <c r="N137" s="170" t="e">
        <f t="shared" si="77"/>
        <v>#REF!</v>
      </c>
      <c r="O137" s="170">
        <f t="shared" si="77"/>
        <v>0</v>
      </c>
      <c r="P137" s="170">
        <f t="shared" si="77"/>
        <v>0</v>
      </c>
      <c r="Q137" s="170">
        <f t="shared" si="77"/>
        <v>0</v>
      </c>
      <c r="R137" s="170">
        <f t="shared" si="77"/>
        <v>2024</v>
      </c>
      <c r="S137" s="170">
        <f t="shared" si="77"/>
        <v>0</v>
      </c>
      <c r="T137" s="170">
        <f t="shared" si="77"/>
        <v>0</v>
      </c>
      <c r="U137" s="171">
        <f t="shared" si="77"/>
        <v>0</v>
      </c>
      <c r="V137" s="170">
        <f t="shared" si="77"/>
        <v>0</v>
      </c>
      <c r="W137" s="171">
        <f t="shared" si="77"/>
        <v>0</v>
      </c>
      <c r="X137" s="170">
        <f t="shared" si="77"/>
        <v>2024</v>
      </c>
      <c r="Y137" s="170">
        <f t="shared" si="77"/>
        <v>0</v>
      </c>
      <c r="Z137" s="171">
        <f t="shared" si="77"/>
        <v>0</v>
      </c>
      <c r="AA137" s="171">
        <f t="shared" si="77"/>
        <v>0</v>
      </c>
      <c r="AB137" s="171">
        <f aca="true" t="shared" si="78" ref="AB137:AG138">AB138</f>
        <v>0</v>
      </c>
      <c r="AC137" s="171">
        <f t="shared" si="78"/>
        <v>0</v>
      </c>
      <c r="AD137" s="171">
        <f t="shared" si="78"/>
        <v>0</v>
      </c>
      <c r="AE137" s="171">
        <f t="shared" si="78"/>
        <v>0</v>
      </c>
      <c r="AF137" s="171">
        <f t="shared" si="78"/>
        <v>0</v>
      </c>
      <c r="AG137" s="170">
        <f t="shared" si="78"/>
        <v>2024</v>
      </c>
      <c r="AH137" s="170"/>
    </row>
    <row r="138" spans="1:34" ht="63">
      <c r="A138" s="161"/>
      <c r="B138" s="168" t="s">
        <v>374</v>
      </c>
      <c r="C138" s="77" t="s">
        <v>110</v>
      </c>
      <c r="D138" s="77" t="s">
        <v>158</v>
      </c>
      <c r="E138" s="169" t="s">
        <v>163</v>
      </c>
      <c r="F138" s="77"/>
      <c r="G138" s="170">
        <f>H138+I138</f>
        <v>1832</v>
      </c>
      <c r="H138" s="170">
        <f t="shared" si="77"/>
        <v>1832</v>
      </c>
      <c r="I138" s="170">
        <f t="shared" si="77"/>
        <v>0</v>
      </c>
      <c r="J138" s="170">
        <f t="shared" si="77"/>
        <v>192</v>
      </c>
      <c r="K138" s="170">
        <f t="shared" si="77"/>
        <v>2024</v>
      </c>
      <c r="L138" s="170">
        <f t="shared" si="77"/>
        <v>0</v>
      </c>
      <c r="M138" s="170" t="e">
        <f t="shared" si="77"/>
        <v>#REF!</v>
      </c>
      <c r="N138" s="170" t="e">
        <f t="shared" si="77"/>
        <v>#REF!</v>
      </c>
      <c r="O138" s="170">
        <f t="shared" si="77"/>
        <v>0</v>
      </c>
      <c r="P138" s="170">
        <f t="shared" si="77"/>
        <v>0</v>
      </c>
      <c r="Q138" s="170">
        <f t="shared" si="77"/>
        <v>0</v>
      </c>
      <c r="R138" s="170">
        <f t="shared" si="77"/>
        <v>2024</v>
      </c>
      <c r="S138" s="170">
        <f t="shared" si="77"/>
        <v>0</v>
      </c>
      <c r="T138" s="170">
        <f t="shared" si="77"/>
        <v>0</v>
      </c>
      <c r="U138" s="171">
        <f t="shared" si="77"/>
        <v>0</v>
      </c>
      <c r="V138" s="170">
        <f t="shared" si="77"/>
        <v>0</v>
      </c>
      <c r="W138" s="171">
        <f t="shared" si="77"/>
        <v>0</v>
      </c>
      <c r="X138" s="170">
        <f t="shared" si="77"/>
        <v>2024</v>
      </c>
      <c r="Y138" s="170">
        <f t="shared" si="77"/>
        <v>0</v>
      </c>
      <c r="Z138" s="171">
        <f t="shared" si="77"/>
        <v>0</v>
      </c>
      <c r="AA138" s="171">
        <f t="shared" si="77"/>
        <v>0</v>
      </c>
      <c r="AB138" s="171">
        <f t="shared" si="78"/>
        <v>0</v>
      </c>
      <c r="AC138" s="171">
        <f t="shared" si="78"/>
        <v>0</v>
      </c>
      <c r="AD138" s="171">
        <f t="shared" si="78"/>
        <v>0</v>
      </c>
      <c r="AE138" s="171">
        <f t="shared" si="78"/>
        <v>0</v>
      </c>
      <c r="AF138" s="171">
        <f t="shared" si="78"/>
        <v>0</v>
      </c>
      <c r="AG138" s="170">
        <f t="shared" si="78"/>
        <v>2024</v>
      </c>
      <c r="AH138" s="170"/>
    </row>
    <row r="139" spans="1:34" ht="63">
      <c r="A139" s="161"/>
      <c r="B139" s="71" t="s">
        <v>378</v>
      </c>
      <c r="C139" s="77" t="s">
        <v>110</v>
      </c>
      <c r="D139" s="77" t="s">
        <v>158</v>
      </c>
      <c r="E139" s="169" t="s">
        <v>163</v>
      </c>
      <c r="F139" s="77" t="s">
        <v>164</v>
      </c>
      <c r="G139" s="170">
        <f>H139+I139</f>
        <v>1832</v>
      </c>
      <c r="H139" s="170">
        <v>1832</v>
      </c>
      <c r="I139" s="170"/>
      <c r="J139" s="173">
        <f>K139-G139</f>
        <v>192</v>
      </c>
      <c r="K139" s="173">
        <v>2024</v>
      </c>
      <c r="L139" s="173"/>
      <c r="M139" s="174" t="e">
        <f>#REF!+#REF!</f>
        <v>#REF!</v>
      </c>
      <c r="N139" s="174" t="e">
        <f>#REF!+#REF!</f>
        <v>#REF!</v>
      </c>
      <c r="O139" s="173"/>
      <c r="P139" s="173"/>
      <c r="Q139" s="173"/>
      <c r="R139" s="173">
        <f>Q139+P139+O139+K139</f>
        <v>2024</v>
      </c>
      <c r="S139" s="173">
        <f>Q139+L139</f>
        <v>0</v>
      </c>
      <c r="T139" s="175"/>
      <c r="U139" s="176"/>
      <c r="V139" s="165"/>
      <c r="W139" s="176"/>
      <c r="X139" s="173">
        <f>W139+V139+U139+T139+R139</f>
        <v>2024</v>
      </c>
      <c r="Y139" s="173">
        <f>S139+W139</f>
        <v>0</v>
      </c>
      <c r="Z139" s="176"/>
      <c r="AA139" s="176"/>
      <c r="AB139" s="176"/>
      <c r="AC139" s="176"/>
      <c r="AD139" s="176"/>
      <c r="AE139" s="176"/>
      <c r="AF139" s="176"/>
      <c r="AG139" s="173">
        <f>X139+Z139+AA139+AB139+AC139+AD139+AE139+AF139</f>
        <v>2024</v>
      </c>
      <c r="AH139" s="173"/>
    </row>
    <row r="140" spans="1:34" ht="15.75">
      <c r="A140" s="161"/>
      <c r="B140" s="71" t="s">
        <v>405</v>
      </c>
      <c r="C140" s="77" t="s">
        <v>110</v>
      </c>
      <c r="D140" s="77" t="s">
        <v>158</v>
      </c>
      <c r="E140" s="169" t="s">
        <v>166</v>
      </c>
      <c r="F140" s="77"/>
      <c r="G140" s="170"/>
      <c r="H140" s="170"/>
      <c r="I140" s="170"/>
      <c r="J140" s="173"/>
      <c r="K140" s="173"/>
      <c r="L140" s="173"/>
      <c r="M140" s="174"/>
      <c r="N140" s="174"/>
      <c r="O140" s="173"/>
      <c r="P140" s="173"/>
      <c r="Q140" s="173"/>
      <c r="R140" s="173"/>
      <c r="S140" s="173"/>
      <c r="T140" s="175"/>
      <c r="U140" s="176"/>
      <c r="V140" s="165"/>
      <c r="W140" s="176"/>
      <c r="X140" s="173"/>
      <c r="Y140" s="173"/>
      <c r="Z140" s="176">
        <f>Z141</f>
        <v>0</v>
      </c>
      <c r="AA140" s="176">
        <f aca="true" t="shared" si="79" ref="AA140:AG141">AA141</f>
        <v>0</v>
      </c>
      <c r="AB140" s="176">
        <f t="shared" si="79"/>
        <v>0</v>
      </c>
      <c r="AC140" s="177">
        <f t="shared" si="79"/>
        <v>24961</v>
      </c>
      <c r="AD140" s="177">
        <f t="shared" si="79"/>
        <v>0</v>
      </c>
      <c r="AE140" s="177">
        <f t="shared" si="79"/>
        <v>0</v>
      </c>
      <c r="AF140" s="177">
        <f t="shared" si="79"/>
        <v>0</v>
      </c>
      <c r="AG140" s="173">
        <f t="shared" si="79"/>
        <v>24961</v>
      </c>
      <c r="AH140" s="173"/>
    </row>
    <row r="141" spans="1:34" ht="31.5">
      <c r="A141" s="161"/>
      <c r="B141" s="71" t="s">
        <v>167</v>
      </c>
      <c r="C141" s="77" t="s">
        <v>110</v>
      </c>
      <c r="D141" s="77" t="s">
        <v>158</v>
      </c>
      <c r="E141" s="169" t="s">
        <v>168</v>
      </c>
      <c r="F141" s="77"/>
      <c r="G141" s="170"/>
      <c r="H141" s="170"/>
      <c r="I141" s="170"/>
      <c r="J141" s="173"/>
      <c r="K141" s="173"/>
      <c r="L141" s="173"/>
      <c r="M141" s="174"/>
      <c r="N141" s="174"/>
      <c r="O141" s="173"/>
      <c r="P141" s="173"/>
      <c r="Q141" s="173"/>
      <c r="R141" s="173"/>
      <c r="S141" s="173"/>
      <c r="T141" s="175"/>
      <c r="U141" s="176"/>
      <c r="V141" s="165"/>
      <c r="W141" s="176"/>
      <c r="X141" s="173"/>
      <c r="Y141" s="173"/>
      <c r="Z141" s="176">
        <f>Z142</f>
        <v>0</v>
      </c>
      <c r="AA141" s="176">
        <f t="shared" si="79"/>
        <v>0</v>
      </c>
      <c r="AB141" s="176">
        <f t="shared" si="79"/>
        <v>0</v>
      </c>
      <c r="AC141" s="177">
        <f t="shared" si="79"/>
        <v>24961</v>
      </c>
      <c r="AD141" s="177">
        <f t="shared" si="79"/>
        <v>0</v>
      </c>
      <c r="AE141" s="177">
        <f t="shared" si="79"/>
        <v>0</v>
      </c>
      <c r="AF141" s="177">
        <f t="shared" si="79"/>
        <v>0</v>
      </c>
      <c r="AG141" s="173">
        <f t="shared" si="79"/>
        <v>24961</v>
      </c>
      <c r="AH141" s="173"/>
    </row>
    <row r="142" spans="1:34" ht="26.25" customHeight="1">
      <c r="A142" s="161"/>
      <c r="B142" s="168" t="s">
        <v>159</v>
      </c>
      <c r="C142" s="77" t="s">
        <v>110</v>
      </c>
      <c r="D142" s="77" t="s">
        <v>158</v>
      </c>
      <c r="E142" s="169" t="s">
        <v>169</v>
      </c>
      <c r="F142" s="77" t="s">
        <v>160</v>
      </c>
      <c r="G142" s="170"/>
      <c r="H142" s="170"/>
      <c r="I142" s="170"/>
      <c r="J142" s="173"/>
      <c r="K142" s="173"/>
      <c r="L142" s="173"/>
      <c r="M142" s="174"/>
      <c r="N142" s="174"/>
      <c r="O142" s="173"/>
      <c r="P142" s="173"/>
      <c r="Q142" s="173"/>
      <c r="R142" s="173"/>
      <c r="S142" s="173"/>
      <c r="T142" s="175"/>
      <c r="U142" s="176"/>
      <c r="V142" s="165"/>
      <c r="W142" s="176"/>
      <c r="X142" s="173"/>
      <c r="Y142" s="173"/>
      <c r="Z142" s="176"/>
      <c r="AA142" s="176"/>
      <c r="AB142" s="176"/>
      <c r="AC142" s="177">
        <v>24961</v>
      </c>
      <c r="AD142" s="177"/>
      <c r="AE142" s="177"/>
      <c r="AF142" s="177"/>
      <c r="AG142" s="173">
        <f>X142+Z142+AA142+AB142+AC142+AD142+AE142+AF142</f>
        <v>24961</v>
      </c>
      <c r="AH142" s="173"/>
    </row>
    <row r="143" spans="1:34" ht="15.75">
      <c r="A143" s="161"/>
      <c r="B143" s="168" t="s">
        <v>170</v>
      </c>
      <c r="C143" s="77" t="s">
        <v>110</v>
      </c>
      <c r="D143" s="77" t="s">
        <v>158</v>
      </c>
      <c r="E143" s="169" t="s">
        <v>171</v>
      </c>
      <c r="F143" s="77"/>
      <c r="G143" s="170">
        <f aca="true" t="shared" si="80" ref="G143:AG143">G144+G146+G148</f>
        <v>256376</v>
      </c>
      <c r="H143" s="170">
        <f t="shared" si="80"/>
        <v>256376</v>
      </c>
      <c r="I143" s="170">
        <f t="shared" si="80"/>
        <v>0</v>
      </c>
      <c r="J143" s="170">
        <f t="shared" si="80"/>
        <v>40122</v>
      </c>
      <c r="K143" s="170">
        <f>K144+K146+K148</f>
        <v>296498</v>
      </c>
      <c r="L143" s="170">
        <f t="shared" si="80"/>
        <v>0</v>
      </c>
      <c r="M143" s="170" t="e">
        <f t="shared" si="80"/>
        <v>#REF!</v>
      </c>
      <c r="N143" s="170" t="e">
        <f t="shared" si="80"/>
        <v>#REF!</v>
      </c>
      <c r="O143" s="170">
        <f t="shared" si="80"/>
        <v>0</v>
      </c>
      <c r="P143" s="170">
        <f t="shared" si="80"/>
        <v>0</v>
      </c>
      <c r="Q143" s="170">
        <f t="shared" si="80"/>
        <v>0</v>
      </c>
      <c r="R143" s="170">
        <f t="shared" si="80"/>
        <v>296498</v>
      </c>
      <c r="S143" s="170">
        <f t="shared" si="80"/>
        <v>0</v>
      </c>
      <c r="T143" s="170">
        <f t="shared" si="80"/>
        <v>0</v>
      </c>
      <c r="U143" s="171">
        <f t="shared" si="80"/>
        <v>0</v>
      </c>
      <c r="V143" s="170">
        <f t="shared" si="80"/>
        <v>0</v>
      </c>
      <c r="W143" s="171">
        <f t="shared" si="80"/>
        <v>0</v>
      </c>
      <c r="X143" s="170">
        <f t="shared" si="80"/>
        <v>296498</v>
      </c>
      <c r="Y143" s="170">
        <f t="shared" si="80"/>
        <v>0</v>
      </c>
      <c r="Z143" s="171">
        <f t="shared" si="80"/>
        <v>0</v>
      </c>
      <c r="AA143" s="171">
        <f t="shared" si="80"/>
        <v>0</v>
      </c>
      <c r="AB143" s="171">
        <f t="shared" si="80"/>
        <v>0</v>
      </c>
      <c r="AC143" s="171">
        <f t="shared" si="80"/>
        <v>0</v>
      </c>
      <c r="AD143" s="171">
        <f t="shared" si="80"/>
        <v>0</v>
      </c>
      <c r="AE143" s="171">
        <f t="shared" si="80"/>
        <v>0</v>
      </c>
      <c r="AF143" s="171">
        <f t="shared" si="80"/>
        <v>0</v>
      </c>
      <c r="AG143" s="170">
        <f t="shared" si="80"/>
        <v>296498</v>
      </c>
      <c r="AH143" s="170"/>
    </row>
    <row r="144" spans="1:34" ht="72" customHeight="1">
      <c r="A144" s="161"/>
      <c r="B144" s="185" t="s">
        <v>172</v>
      </c>
      <c r="C144" s="77" t="s">
        <v>110</v>
      </c>
      <c r="D144" s="77" t="s">
        <v>158</v>
      </c>
      <c r="E144" s="169" t="s">
        <v>173</v>
      </c>
      <c r="F144" s="77"/>
      <c r="G144" s="170">
        <f aca="true" t="shared" si="81" ref="G144:G149">H144+I144</f>
        <v>120788</v>
      </c>
      <c r="H144" s="170">
        <f aca="true" t="shared" si="82" ref="H144:AG144">H145</f>
        <v>120788</v>
      </c>
      <c r="I144" s="170">
        <f t="shared" si="82"/>
        <v>0</v>
      </c>
      <c r="J144" s="170">
        <f t="shared" si="82"/>
        <v>-38928</v>
      </c>
      <c r="K144" s="170">
        <f t="shared" si="82"/>
        <v>81860</v>
      </c>
      <c r="L144" s="170">
        <f t="shared" si="82"/>
        <v>0</v>
      </c>
      <c r="M144" s="170" t="e">
        <f t="shared" si="82"/>
        <v>#REF!</v>
      </c>
      <c r="N144" s="170" t="e">
        <f t="shared" si="82"/>
        <v>#REF!</v>
      </c>
      <c r="O144" s="170">
        <f t="shared" si="82"/>
        <v>0</v>
      </c>
      <c r="P144" s="170">
        <f t="shared" si="82"/>
        <v>0</v>
      </c>
      <c r="Q144" s="170">
        <f t="shared" si="82"/>
        <v>0</v>
      </c>
      <c r="R144" s="170">
        <f t="shared" si="82"/>
        <v>81860</v>
      </c>
      <c r="S144" s="170">
        <f t="shared" si="82"/>
        <v>0</v>
      </c>
      <c r="T144" s="170">
        <f t="shared" si="82"/>
        <v>0</v>
      </c>
      <c r="U144" s="171">
        <f t="shared" si="82"/>
        <v>0</v>
      </c>
      <c r="V144" s="170">
        <f t="shared" si="82"/>
        <v>0</v>
      </c>
      <c r="W144" s="171">
        <f t="shared" si="82"/>
        <v>0</v>
      </c>
      <c r="X144" s="170">
        <f t="shared" si="82"/>
        <v>81860</v>
      </c>
      <c r="Y144" s="170">
        <f t="shared" si="82"/>
        <v>0</v>
      </c>
      <c r="Z144" s="171">
        <f t="shared" si="82"/>
        <v>0</v>
      </c>
      <c r="AA144" s="171">
        <f t="shared" si="82"/>
        <v>0</v>
      </c>
      <c r="AB144" s="171">
        <f t="shared" si="82"/>
        <v>0</v>
      </c>
      <c r="AC144" s="171">
        <f t="shared" si="82"/>
        <v>0</v>
      </c>
      <c r="AD144" s="171">
        <f t="shared" si="82"/>
        <v>0</v>
      </c>
      <c r="AE144" s="171">
        <f t="shared" si="82"/>
        <v>0</v>
      </c>
      <c r="AF144" s="171">
        <f t="shared" si="82"/>
        <v>0</v>
      </c>
      <c r="AG144" s="170">
        <f t="shared" si="82"/>
        <v>81860</v>
      </c>
      <c r="AH144" s="170"/>
    </row>
    <row r="145" spans="1:34" ht="71.25" customHeight="1">
      <c r="A145" s="161"/>
      <c r="B145" s="168" t="s">
        <v>378</v>
      </c>
      <c r="C145" s="77" t="s">
        <v>110</v>
      </c>
      <c r="D145" s="77" t="s">
        <v>158</v>
      </c>
      <c r="E145" s="169" t="s">
        <v>173</v>
      </c>
      <c r="F145" s="77" t="s">
        <v>164</v>
      </c>
      <c r="G145" s="170">
        <f t="shared" si="81"/>
        <v>120788</v>
      </c>
      <c r="H145" s="170">
        <v>120788</v>
      </c>
      <c r="I145" s="170">
        <v>0</v>
      </c>
      <c r="J145" s="173">
        <f>K145-G145</f>
        <v>-38928</v>
      </c>
      <c r="K145" s="173">
        <v>81860</v>
      </c>
      <c r="L145" s="173"/>
      <c r="M145" s="174" t="e">
        <f>#REF!+#REF!</f>
        <v>#REF!</v>
      </c>
      <c r="N145" s="174" t="e">
        <f>#REF!+#REF!</f>
        <v>#REF!</v>
      </c>
      <c r="O145" s="173"/>
      <c r="P145" s="173"/>
      <c r="Q145" s="173"/>
      <c r="R145" s="173">
        <f>Q145+P145+O145+K145</f>
        <v>81860</v>
      </c>
      <c r="S145" s="173">
        <f>Q145+L145</f>
        <v>0</v>
      </c>
      <c r="T145" s="175"/>
      <c r="U145" s="176"/>
      <c r="V145" s="165"/>
      <c r="W145" s="176"/>
      <c r="X145" s="173">
        <f>W145+V145+U145+T145+R145</f>
        <v>81860</v>
      </c>
      <c r="Y145" s="173">
        <f>S145+W145</f>
        <v>0</v>
      </c>
      <c r="Z145" s="176"/>
      <c r="AA145" s="176"/>
      <c r="AB145" s="176"/>
      <c r="AC145" s="176"/>
      <c r="AD145" s="176"/>
      <c r="AE145" s="176"/>
      <c r="AF145" s="176"/>
      <c r="AG145" s="173">
        <f>X145+Z145+AA145+AB145+AC145+AD145+AE145+AF145</f>
        <v>81860</v>
      </c>
      <c r="AH145" s="173"/>
    </row>
    <row r="146" spans="1:34" ht="31.5">
      <c r="A146" s="161"/>
      <c r="B146" s="185" t="s">
        <v>174</v>
      </c>
      <c r="C146" s="77" t="s">
        <v>110</v>
      </c>
      <c r="D146" s="77" t="s">
        <v>158</v>
      </c>
      <c r="E146" s="169" t="s">
        <v>175</v>
      </c>
      <c r="F146" s="77"/>
      <c r="G146" s="170">
        <f t="shared" si="81"/>
        <v>125119</v>
      </c>
      <c r="H146" s="170">
        <f aca="true" t="shared" si="83" ref="H146:AG146">H147</f>
        <v>125119</v>
      </c>
      <c r="I146" s="170">
        <f t="shared" si="83"/>
        <v>0</v>
      </c>
      <c r="J146" s="170">
        <f t="shared" si="83"/>
        <v>78990</v>
      </c>
      <c r="K146" s="170">
        <f t="shared" si="83"/>
        <v>204109</v>
      </c>
      <c r="L146" s="170">
        <f t="shared" si="83"/>
        <v>0</v>
      </c>
      <c r="M146" s="170" t="e">
        <f t="shared" si="83"/>
        <v>#REF!</v>
      </c>
      <c r="N146" s="170" t="e">
        <f t="shared" si="83"/>
        <v>#REF!</v>
      </c>
      <c r="O146" s="170">
        <f t="shared" si="83"/>
        <v>0</v>
      </c>
      <c r="P146" s="170">
        <f t="shared" si="83"/>
        <v>0</v>
      </c>
      <c r="Q146" s="170">
        <f t="shared" si="83"/>
        <v>0</v>
      </c>
      <c r="R146" s="170">
        <f t="shared" si="83"/>
        <v>204109</v>
      </c>
      <c r="S146" s="170">
        <f t="shared" si="83"/>
        <v>0</v>
      </c>
      <c r="T146" s="170">
        <f t="shared" si="83"/>
        <v>0</v>
      </c>
      <c r="U146" s="171">
        <f t="shared" si="83"/>
        <v>0</v>
      </c>
      <c r="V146" s="170">
        <f t="shared" si="83"/>
        <v>0</v>
      </c>
      <c r="W146" s="171">
        <f t="shared" si="83"/>
        <v>0</v>
      </c>
      <c r="X146" s="170">
        <f t="shared" si="83"/>
        <v>204109</v>
      </c>
      <c r="Y146" s="170">
        <f t="shared" si="83"/>
        <v>0</v>
      </c>
      <c r="Z146" s="171">
        <f t="shared" si="83"/>
        <v>0</v>
      </c>
      <c r="AA146" s="171">
        <f t="shared" si="83"/>
        <v>0</v>
      </c>
      <c r="AB146" s="171">
        <f t="shared" si="83"/>
        <v>0</v>
      </c>
      <c r="AC146" s="171">
        <f t="shared" si="83"/>
        <v>0</v>
      </c>
      <c r="AD146" s="171">
        <f t="shared" si="83"/>
        <v>0</v>
      </c>
      <c r="AE146" s="171">
        <f t="shared" si="83"/>
        <v>0</v>
      </c>
      <c r="AF146" s="171">
        <f t="shared" si="83"/>
        <v>0</v>
      </c>
      <c r="AG146" s="170">
        <f t="shared" si="83"/>
        <v>204109</v>
      </c>
      <c r="AH146" s="170"/>
    </row>
    <row r="147" spans="1:34" ht="70.5" customHeight="1">
      <c r="A147" s="161"/>
      <c r="B147" s="168" t="s">
        <v>378</v>
      </c>
      <c r="C147" s="77" t="s">
        <v>110</v>
      </c>
      <c r="D147" s="77" t="s">
        <v>158</v>
      </c>
      <c r="E147" s="169" t="s">
        <v>175</v>
      </c>
      <c r="F147" s="77" t="s">
        <v>164</v>
      </c>
      <c r="G147" s="170">
        <f t="shared" si="81"/>
        <v>125119</v>
      </c>
      <c r="H147" s="170">
        <v>125119</v>
      </c>
      <c r="I147" s="170">
        <v>0</v>
      </c>
      <c r="J147" s="173">
        <f>K147-G147</f>
        <v>78990</v>
      </c>
      <c r="K147" s="173">
        <v>204109</v>
      </c>
      <c r="L147" s="173"/>
      <c r="M147" s="174" t="e">
        <f>#REF!+#REF!</f>
        <v>#REF!</v>
      </c>
      <c r="N147" s="174" t="e">
        <f>#REF!+#REF!</f>
        <v>#REF!</v>
      </c>
      <c r="O147" s="173"/>
      <c r="P147" s="173"/>
      <c r="Q147" s="173"/>
      <c r="R147" s="173">
        <f>Q147+P147+O147+K147</f>
        <v>204109</v>
      </c>
      <c r="S147" s="173">
        <f>Q147+L147</f>
        <v>0</v>
      </c>
      <c r="T147" s="175"/>
      <c r="U147" s="176"/>
      <c r="V147" s="165"/>
      <c r="W147" s="176"/>
      <c r="X147" s="173">
        <f>W147+V147+U147+T147+R147</f>
        <v>204109</v>
      </c>
      <c r="Y147" s="173">
        <f>S147+W147</f>
        <v>0</v>
      </c>
      <c r="Z147" s="176"/>
      <c r="AA147" s="176"/>
      <c r="AB147" s="176"/>
      <c r="AC147" s="176"/>
      <c r="AD147" s="176"/>
      <c r="AE147" s="176"/>
      <c r="AF147" s="176"/>
      <c r="AG147" s="173">
        <f>X147+Z147+AA147+AB147+AC147+AD147+AE147+AF147</f>
        <v>204109</v>
      </c>
      <c r="AH147" s="173"/>
    </row>
    <row r="148" spans="1:34" ht="65.25" customHeight="1">
      <c r="A148" s="161"/>
      <c r="B148" s="168" t="s">
        <v>375</v>
      </c>
      <c r="C148" s="77" t="s">
        <v>110</v>
      </c>
      <c r="D148" s="77" t="s">
        <v>158</v>
      </c>
      <c r="E148" s="169" t="s">
        <v>176</v>
      </c>
      <c r="F148" s="77"/>
      <c r="G148" s="170">
        <f t="shared" si="81"/>
        <v>10469</v>
      </c>
      <c r="H148" s="170">
        <f aca="true" t="shared" si="84" ref="H148:AG148">H149</f>
        <v>10469</v>
      </c>
      <c r="I148" s="170">
        <f t="shared" si="84"/>
        <v>0</v>
      </c>
      <c r="J148" s="170">
        <f t="shared" si="84"/>
        <v>60</v>
      </c>
      <c r="K148" s="170">
        <f>K149</f>
        <v>10529</v>
      </c>
      <c r="L148" s="170">
        <f t="shared" si="84"/>
        <v>0</v>
      </c>
      <c r="M148" s="170" t="e">
        <f t="shared" si="84"/>
        <v>#REF!</v>
      </c>
      <c r="N148" s="170" t="e">
        <f t="shared" si="84"/>
        <v>#REF!</v>
      </c>
      <c r="O148" s="170">
        <f t="shared" si="84"/>
        <v>0</v>
      </c>
      <c r="P148" s="170">
        <f t="shared" si="84"/>
        <v>0</v>
      </c>
      <c r="Q148" s="170">
        <f t="shared" si="84"/>
        <v>0</v>
      </c>
      <c r="R148" s="170">
        <f t="shared" si="84"/>
        <v>10529</v>
      </c>
      <c r="S148" s="170">
        <f t="shared" si="84"/>
        <v>0</v>
      </c>
      <c r="T148" s="170">
        <f t="shared" si="84"/>
        <v>0</v>
      </c>
      <c r="U148" s="171">
        <f t="shared" si="84"/>
        <v>0</v>
      </c>
      <c r="V148" s="170">
        <f t="shared" si="84"/>
        <v>0</v>
      </c>
      <c r="W148" s="171">
        <f t="shared" si="84"/>
        <v>0</v>
      </c>
      <c r="X148" s="170">
        <f t="shared" si="84"/>
        <v>10529</v>
      </c>
      <c r="Y148" s="170">
        <f t="shared" si="84"/>
        <v>0</v>
      </c>
      <c r="Z148" s="171">
        <f t="shared" si="84"/>
        <v>0</v>
      </c>
      <c r="AA148" s="171">
        <f t="shared" si="84"/>
        <v>0</v>
      </c>
      <c r="AB148" s="171">
        <f t="shared" si="84"/>
        <v>0</v>
      </c>
      <c r="AC148" s="171">
        <f t="shared" si="84"/>
        <v>0</v>
      </c>
      <c r="AD148" s="171">
        <f t="shared" si="84"/>
        <v>0</v>
      </c>
      <c r="AE148" s="171">
        <f t="shared" si="84"/>
        <v>0</v>
      </c>
      <c r="AF148" s="171">
        <f t="shared" si="84"/>
        <v>0</v>
      </c>
      <c r="AG148" s="170">
        <f t="shared" si="84"/>
        <v>10529</v>
      </c>
      <c r="AH148" s="170"/>
    </row>
    <row r="149" spans="1:34" ht="63">
      <c r="A149" s="161"/>
      <c r="B149" s="168" t="s">
        <v>378</v>
      </c>
      <c r="C149" s="77" t="s">
        <v>110</v>
      </c>
      <c r="D149" s="77" t="s">
        <v>158</v>
      </c>
      <c r="E149" s="169" t="s">
        <v>176</v>
      </c>
      <c r="F149" s="77" t="s">
        <v>164</v>
      </c>
      <c r="G149" s="170">
        <f t="shared" si="81"/>
        <v>10469</v>
      </c>
      <c r="H149" s="170">
        <v>10469</v>
      </c>
      <c r="I149" s="170">
        <v>0</v>
      </c>
      <c r="J149" s="173">
        <f>K149-G149</f>
        <v>60</v>
      </c>
      <c r="K149" s="173">
        <v>10529</v>
      </c>
      <c r="L149" s="173"/>
      <c r="M149" s="174" t="e">
        <f>#REF!+#REF!</f>
        <v>#REF!</v>
      </c>
      <c r="N149" s="174" t="e">
        <f>#REF!+#REF!</f>
        <v>#REF!</v>
      </c>
      <c r="O149" s="173"/>
      <c r="P149" s="173"/>
      <c r="Q149" s="173"/>
      <c r="R149" s="173">
        <f>Q149+P149+O149+K149</f>
        <v>10529</v>
      </c>
      <c r="S149" s="173">
        <f>Q149+L149</f>
        <v>0</v>
      </c>
      <c r="T149" s="175"/>
      <c r="U149" s="176"/>
      <c r="V149" s="165"/>
      <c r="W149" s="176"/>
      <c r="X149" s="173">
        <f>W149+V149+U149+T149+R149</f>
        <v>10529</v>
      </c>
      <c r="Y149" s="173">
        <f>S149+W149</f>
        <v>0</v>
      </c>
      <c r="Z149" s="176"/>
      <c r="AA149" s="176"/>
      <c r="AB149" s="176"/>
      <c r="AC149" s="176"/>
      <c r="AD149" s="176"/>
      <c r="AE149" s="176"/>
      <c r="AF149" s="176"/>
      <c r="AG149" s="173">
        <f>X149+Z149+AA149+AB149+AC149+AD149+AE149+AF149</f>
        <v>10529</v>
      </c>
      <c r="AH149" s="173"/>
    </row>
    <row r="150" spans="1:34" ht="15.75">
      <c r="A150" s="161"/>
      <c r="B150" s="162" t="s">
        <v>177</v>
      </c>
      <c r="C150" s="68" t="s">
        <v>110</v>
      </c>
      <c r="D150" s="68" t="s">
        <v>144</v>
      </c>
      <c r="E150" s="92"/>
      <c r="F150" s="77"/>
      <c r="G150" s="166">
        <f>G151</f>
        <v>70456</v>
      </c>
      <c r="H150" s="166">
        <f>H151</f>
        <v>70456</v>
      </c>
      <c r="I150" s="166">
        <f>I151</f>
        <v>0</v>
      </c>
      <c r="J150" s="166">
        <f>J151+J153</f>
        <v>-26802</v>
      </c>
      <c r="K150" s="166">
        <f>K151+K153</f>
        <v>43654</v>
      </c>
      <c r="L150" s="166">
        <f>L151+L153</f>
        <v>0</v>
      </c>
      <c r="M150" s="166" t="e">
        <f>M151</f>
        <v>#REF!</v>
      </c>
      <c r="N150" s="166" t="e">
        <f>N151</f>
        <v>#REF!</v>
      </c>
      <c r="O150" s="166">
        <f aca="true" t="shared" si="85" ref="O150:AG150">O151+O153</f>
        <v>0</v>
      </c>
      <c r="P150" s="166">
        <f t="shared" si="85"/>
        <v>0</v>
      </c>
      <c r="Q150" s="166">
        <f t="shared" si="85"/>
        <v>0</v>
      </c>
      <c r="R150" s="166">
        <f t="shared" si="85"/>
        <v>43654</v>
      </c>
      <c r="S150" s="166">
        <f t="shared" si="85"/>
        <v>0</v>
      </c>
      <c r="T150" s="166">
        <f>T151+T153</f>
        <v>0</v>
      </c>
      <c r="U150" s="167">
        <f>U151+U153</f>
        <v>0</v>
      </c>
      <c r="V150" s="166">
        <f t="shared" si="85"/>
        <v>0</v>
      </c>
      <c r="W150" s="167">
        <f t="shared" si="85"/>
        <v>0</v>
      </c>
      <c r="X150" s="166">
        <f t="shared" si="85"/>
        <v>43654</v>
      </c>
      <c r="Y150" s="166">
        <f t="shared" si="85"/>
        <v>0</v>
      </c>
      <c r="Z150" s="167">
        <f t="shared" si="85"/>
        <v>0</v>
      </c>
      <c r="AA150" s="167">
        <f t="shared" si="85"/>
        <v>0</v>
      </c>
      <c r="AB150" s="167">
        <f t="shared" si="85"/>
        <v>0</v>
      </c>
      <c r="AC150" s="167">
        <f t="shared" si="85"/>
        <v>0</v>
      </c>
      <c r="AD150" s="167">
        <f t="shared" si="85"/>
        <v>0</v>
      </c>
      <c r="AE150" s="167">
        <f t="shared" si="85"/>
        <v>0</v>
      </c>
      <c r="AF150" s="167">
        <f t="shared" si="85"/>
        <v>0</v>
      </c>
      <c r="AG150" s="166">
        <f t="shared" si="85"/>
        <v>43654</v>
      </c>
      <c r="AH150" s="166"/>
    </row>
    <row r="151" spans="1:34" ht="31.5">
      <c r="A151" s="161"/>
      <c r="B151" s="168" t="s">
        <v>151</v>
      </c>
      <c r="C151" s="77" t="s">
        <v>110</v>
      </c>
      <c r="D151" s="77" t="s">
        <v>144</v>
      </c>
      <c r="E151" s="169" t="s">
        <v>152</v>
      </c>
      <c r="F151" s="77"/>
      <c r="G151" s="170">
        <f>G152</f>
        <v>70456</v>
      </c>
      <c r="H151" s="170">
        <f>H152</f>
        <v>70456</v>
      </c>
      <c r="I151" s="170"/>
      <c r="J151" s="170">
        <f aca="true" t="shared" si="86" ref="J151:AA151">J152</f>
        <v>-36664</v>
      </c>
      <c r="K151" s="170">
        <f t="shared" si="86"/>
        <v>33792</v>
      </c>
      <c r="L151" s="170">
        <f t="shared" si="86"/>
        <v>0</v>
      </c>
      <c r="M151" s="170" t="e">
        <f t="shared" si="86"/>
        <v>#REF!</v>
      </c>
      <c r="N151" s="170" t="e">
        <f t="shared" si="86"/>
        <v>#REF!</v>
      </c>
      <c r="O151" s="170">
        <f t="shared" si="86"/>
        <v>0</v>
      </c>
      <c r="P151" s="170">
        <f t="shared" si="86"/>
        <v>0</v>
      </c>
      <c r="Q151" s="170">
        <f t="shared" si="86"/>
        <v>0</v>
      </c>
      <c r="R151" s="170">
        <f t="shared" si="86"/>
        <v>33792</v>
      </c>
      <c r="S151" s="170">
        <f t="shared" si="86"/>
        <v>0</v>
      </c>
      <c r="T151" s="170">
        <f t="shared" si="86"/>
        <v>0</v>
      </c>
      <c r="U151" s="171">
        <f t="shared" si="86"/>
        <v>0</v>
      </c>
      <c r="V151" s="170">
        <f t="shared" si="86"/>
        <v>0</v>
      </c>
      <c r="W151" s="171">
        <f t="shared" si="86"/>
        <v>0</v>
      </c>
      <c r="X151" s="170">
        <f t="shared" si="86"/>
        <v>33792</v>
      </c>
      <c r="Y151" s="170">
        <f t="shared" si="86"/>
        <v>0</v>
      </c>
      <c r="Z151" s="171">
        <f t="shared" si="86"/>
        <v>0</v>
      </c>
      <c r="AA151" s="171">
        <f t="shared" si="86"/>
        <v>0</v>
      </c>
      <c r="AB151" s="171">
        <f aca="true" t="shared" si="87" ref="AB151:AG151">AB152</f>
        <v>0</v>
      </c>
      <c r="AC151" s="171">
        <f t="shared" si="87"/>
        <v>0</v>
      </c>
      <c r="AD151" s="171">
        <f t="shared" si="87"/>
        <v>0</v>
      </c>
      <c r="AE151" s="171">
        <f t="shared" si="87"/>
        <v>0</v>
      </c>
      <c r="AF151" s="171">
        <f t="shared" si="87"/>
        <v>0</v>
      </c>
      <c r="AG151" s="170">
        <f t="shared" si="87"/>
        <v>33792</v>
      </c>
      <c r="AH151" s="170"/>
    </row>
    <row r="152" spans="1:34" ht="73.5" customHeight="1">
      <c r="A152" s="161"/>
      <c r="B152" s="168" t="s">
        <v>373</v>
      </c>
      <c r="C152" s="77" t="s">
        <v>110</v>
      </c>
      <c r="D152" s="77" t="s">
        <v>144</v>
      </c>
      <c r="E152" s="169" t="s">
        <v>152</v>
      </c>
      <c r="F152" s="77" t="s">
        <v>153</v>
      </c>
      <c r="G152" s="170">
        <f>H152</f>
        <v>70456</v>
      </c>
      <c r="H152" s="170">
        <f>76956-6500</f>
        <v>70456</v>
      </c>
      <c r="I152" s="170"/>
      <c r="J152" s="173">
        <f>K152-G152</f>
        <v>-36664</v>
      </c>
      <c r="K152" s="173">
        <v>33792</v>
      </c>
      <c r="L152" s="173"/>
      <c r="M152" s="174" t="e">
        <f>#REF!+#REF!</f>
        <v>#REF!</v>
      </c>
      <c r="N152" s="174" t="e">
        <f>#REF!+#REF!</f>
        <v>#REF!</v>
      </c>
      <c r="O152" s="173"/>
      <c r="P152" s="173"/>
      <c r="Q152" s="173"/>
      <c r="R152" s="173">
        <f>Q152+P152+O152+K152</f>
        <v>33792</v>
      </c>
      <c r="S152" s="173">
        <f>Q152+L152</f>
        <v>0</v>
      </c>
      <c r="T152" s="175"/>
      <c r="U152" s="176"/>
      <c r="V152" s="165"/>
      <c r="W152" s="176"/>
      <c r="X152" s="173">
        <f>W152+V152+U152+T152+R152</f>
        <v>33792</v>
      </c>
      <c r="Y152" s="173">
        <f>S152+W152</f>
        <v>0</v>
      </c>
      <c r="Z152" s="176"/>
      <c r="AA152" s="176"/>
      <c r="AB152" s="176"/>
      <c r="AC152" s="176"/>
      <c r="AD152" s="176"/>
      <c r="AE152" s="176"/>
      <c r="AF152" s="176"/>
      <c r="AG152" s="173">
        <f>X152+Z152+AA152+AB152+AC152+AD152+AE152+AF152</f>
        <v>33792</v>
      </c>
      <c r="AH152" s="173"/>
    </row>
    <row r="153" spans="1:34" ht="15.75">
      <c r="A153" s="161"/>
      <c r="B153" s="168" t="s">
        <v>136</v>
      </c>
      <c r="C153" s="77" t="s">
        <v>110</v>
      </c>
      <c r="D153" s="77" t="s">
        <v>144</v>
      </c>
      <c r="E153" s="169" t="s">
        <v>137</v>
      </c>
      <c r="F153" s="77"/>
      <c r="G153" s="170"/>
      <c r="H153" s="170"/>
      <c r="I153" s="170"/>
      <c r="J153" s="173">
        <f>J154</f>
        <v>9862</v>
      </c>
      <c r="K153" s="173">
        <f>K154</f>
        <v>9862</v>
      </c>
      <c r="L153" s="173">
        <f>L154</f>
        <v>0</v>
      </c>
      <c r="M153" s="174"/>
      <c r="N153" s="174"/>
      <c r="O153" s="173">
        <f aca="true" t="shared" si="88" ref="O153:AG153">O154</f>
        <v>0</v>
      </c>
      <c r="P153" s="173">
        <f t="shared" si="88"/>
        <v>0</v>
      </c>
      <c r="Q153" s="173">
        <f t="shared" si="88"/>
        <v>0</v>
      </c>
      <c r="R153" s="173">
        <f t="shared" si="88"/>
        <v>9862</v>
      </c>
      <c r="S153" s="173">
        <f t="shared" si="88"/>
        <v>0</v>
      </c>
      <c r="T153" s="173">
        <f t="shared" si="88"/>
        <v>0</v>
      </c>
      <c r="U153" s="177">
        <f t="shared" si="88"/>
        <v>0</v>
      </c>
      <c r="V153" s="173">
        <f t="shared" si="88"/>
        <v>0</v>
      </c>
      <c r="W153" s="177">
        <f t="shared" si="88"/>
        <v>0</v>
      </c>
      <c r="X153" s="173">
        <f t="shared" si="88"/>
        <v>9862</v>
      </c>
      <c r="Y153" s="173">
        <f t="shared" si="88"/>
        <v>0</v>
      </c>
      <c r="Z153" s="177">
        <f t="shared" si="88"/>
        <v>0</v>
      </c>
      <c r="AA153" s="177">
        <f t="shared" si="88"/>
        <v>0</v>
      </c>
      <c r="AB153" s="177">
        <f t="shared" si="88"/>
        <v>0</v>
      </c>
      <c r="AC153" s="177">
        <f t="shared" si="88"/>
        <v>0</v>
      </c>
      <c r="AD153" s="177">
        <f t="shared" si="88"/>
        <v>0</v>
      </c>
      <c r="AE153" s="177">
        <f t="shared" si="88"/>
        <v>0</v>
      </c>
      <c r="AF153" s="177">
        <f t="shared" si="88"/>
        <v>0</v>
      </c>
      <c r="AG153" s="173">
        <f t="shared" si="88"/>
        <v>9862</v>
      </c>
      <c r="AH153" s="173"/>
    </row>
    <row r="154" spans="1:34" ht="67.5" customHeight="1">
      <c r="A154" s="161"/>
      <c r="B154" s="168" t="s">
        <v>373</v>
      </c>
      <c r="C154" s="77" t="s">
        <v>110</v>
      </c>
      <c r="D154" s="77" t="s">
        <v>144</v>
      </c>
      <c r="E154" s="169" t="s">
        <v>137</v>
      </c>
      <c r="F154" s="77" t="s">
        <v>153</v>
      </c>
      <c r="G154" s="170"/>
      <c r="H154" s="170"/>
      <c r="I154" s="170"/>
      <c r="J154" s="173">
        <f>K154-G154</f>
        <v>9862</v>
      </c>
      <c r="K154" s="173">
        <v>9862</v>
      </c>
      <c r="L154" s="173"/>
      <c r="M154" s="174"/>
      <c r="N154" s="174"/>
      <c r="O154" s="173"/>
      <c r="P154" s="173"/>
      <c r="Q154" s="173"/>
      <c r="R154" s="173">
        <f>Q154+P154+O154+K154</f>
        <v>9862</v>
      </c>
      <c r="S154" s="173">
        <f>Q154+L154</f>
        <v>0</v>
      </c>
      <c r="T154" s="175"/>
      <c r="U154" s="176"/>
      <c r="V154" s="165"/>
      <c r="W154" s="176"/>
      <c r="X154" s="173">
        <f>W154+V154+U154+T154+R154</f>
        <v>9862</v>
      </c>
      <c r="Y154" s="173">
        <f>S154+W154</f>
        <v>0</v>
      </c>
      <c r="Z154" s="176"/>
      <c r="AA154" s="176"/>
      <c r="AB154" s="176"/>
      <c r="AC154" s="176"/>
      <c r="AD154" s="176"/>
      <c r="AE154" s="176"/>
      <c r="AF154" s="176"/>
      <c r="AG154" s="173">
        <f>X154+Z154+AA154+AB154+AC154+AD154+AE154+AF154</f>
        <v>9862</v>
      </c>
      <c r="AH154" s="173"/>
    </row>
    <row r="155" spans="1:34" ht="33.75" customHeight="1">
      <c r="A155" s="161"/>
      <c r="B155" s="162" t="s">
        <v>184</v>
      </c>
      <c r="C155" s="68" t="s">
        <v>110</v>
      </c>
      <c r="D155" s="68" t="s">
        <v>118</v>
      </c>
      <c r="E155" s="92"/>
      <c r="F155" s="68"/>
      <c r="G155" s="166">
        <f>G156</f>
        <v>1404</v>
      </c>
      <c r="H155" s="166">
        <f>H156</f>
        <v>1404</v>
      </c>
      <c r="I155" s="166"/>
      <c r="J155" s="166">
        <f aca="true" t="shared" si="89" ref="J155:AA156">J156</f>
        <v>257</v>
      </c>
      <c r="K155" s="166">
        <f t="shared" si="89"/>
        <v>1661</v>
      </c>
      <c r="L155" s="166">
        <f t="shared" si="89"/>
        <v>0</v>
      </c>
      <c r="M155" s="166" t="e">
        <f t="shared" si="89"/>
        <v>#REF!</v>
      </c>
      <c r="N155" s="166" t="e">
        <f t="shared" si="89"/>
        <v>#REF!</v>
      </c>
      <c r="O155" s="166">
        <f t="shared" si="89"/>
        <v>0</v>
      </c>
      <c r="P155" s="166">
        <f t="shared" si="89"/>
        <v>0</v>
      </c>
      <c r="Q155" s="166">
        <f t="shared" si="89"/>
        <v>0</v>
      </c>
      <c r="R155" s="166">
        <f t="shared" si="89"/>
        <v>1661</v>
      </c>
      <c r="S155" s="166">
        <f t="shared" si="89"/>
        <v>0</v>
      </c>
      <c r="T155" s="166">
        <f t="shared" si="89"/>
        <v>0</v>
      </c>
      <c r="U155" s="167">
        <f t="shared" si="89"/>
        <v>0</v>
      </c>
      <c r="V155" s="166">
        <f t="shared" si="89"/>
        <v>0</v>
      </c>
      <c r="W155" s="167">
        <f t="shared" si="89"/>
        <v>0</v>
      </c>
      <c r="X155" s="166">
        <f t="shared" si="89"/>
        <v>1661</v>
      </c>
      <c r="Y155" s="166">
        <f t="shared" si="89"/>
        <v>0</v>
      </c>
      <c r="Z155" s="167">
        <f t="shared" si="89"/>
        <v>0</v>
      </c>
      <c r="AA155" s="167">
        <f t="shared" si="89"/>
        <v>0</v>
      </c>
      <c r="AB155" s="167">
        <f aca="true" t="shared" si="90" ref="AA155:AG156">AB156</f>
        <v>0</v>
      </c>
      <c r="AC155" s="167">
        <f t="shared" si="90"/>
        <v>0</v>
      </c>
      <c r="AD155" s="167">
        <f t="shared" si="90"/>
        <v>0</v>
      </c>
      <c r="AE155" s="167">
        <f t="shared" si="90"/>
        <v>0</v>
      </c>
      <c r="AF155" s="167">
        <f t="shared" si="90"/>
        <v>0</v>
      </c>
      <c r="AG155" s="166">
        <f t="shared" si="90"/>
        <v>1661</v>
      </c>
      <c r="AH155" s="166"/>
    </row>
    <row r="156" spans="1:34" ht="15.75">
      <c r="A156" s="161"/>
      <c r="B156" s="168" t="s">
        <v>185</v>
      </c>
      <c r="C156" s="77" t="s">
        <v>110</v>
      </c>
      <c r="D156" s="77" t="s">
        <v>118</v>
      </c>
      <c r="E156" s="169" t="s">
        <v>406</v>
      </c>
      <c r="F156" s="77"/>
      <c r="G156" s="170">
        <f>G157</f>
        <v>1404</v>
      </c>
      <c r="H156" s="170">
        <f>H157</f>
        <v>1404</v>
      </c>
      <c r="I156" s="170"/>
      <c r="J156" s="170">
        <f t="shared" si="89"/>
        <v>257</v>
      </c>
      <c r="K156" s="170">
        <f t="shared" si="89"/>
        <v>1661</v>
      </c>
      <c r="L156" s="170">
        <f t="shared" si="89"/>
        <v>0</v>
      </c>
      <c r="M156" s="170" t="e">
        <f t="shared" si="89"/>
        <v>#REF!</v>
      </c>
      <c r="N156" s="170" t="e">
        <f t="shared" si="89"/>
        <v>#REF!</v>
      </c>
      <c r="O156" s="170">
        <f t="shared" si="89"/>
        <v>0</v>
      </c>
      <c r="P156" s="170">
        <f t="shared" si="89"/>
        <v>0</v>
      </c>
      <c r="Q156" s="170">
        <f t="shared" si="89"/>
        <v>0</v>
      </c>
      <c r="R156" s="170">
        <f t="shared" si="89"/>
        <v>1661</v>
      </c>
      <c r="S156" s="170">
        <f t="shared" si="89"/>
        <v>0</v>
      </c>
      <c r="T156" s="170">
        <f t="shared" si="89"/>
        <v>0</v>
      </c>
      <c r="U156" s="171">
        <f t="shared" si="89"/>
        <v>0</v>
      </c>
      <c r="V156" s="170">
        <f t="shared" si="89"/>
        <v>0</v>
      </c>
      <c r="W156" s="171">
        <f t="shared" si="89"/>
        <v>0</v>
      </c>
      <c r="X156" s="170">
        <f t="shared" si="89"/>
        <v>1661</v>
      </c>
      <c r="Y156" s="170">
        <f t="shared" si="89"/>
        <v>0</v>
      </c>
      <c r="Z156" s="171">
        <f t="shared" si="89"/>
        <v>0</v>
      </c>
      <c r="AA156" s="171">
        <f t="shared" si="90"/>
        <v>0</v>
      </c>
      <c r="AB156" s="171">
        <f t="shared" si="90"/>
        <v>0</v>
      </c>
      <c r="AC156" s="171">
        <f t="shared" si="90"/>
        <v>0</v>
      </c>
      <c r="AD156" s="171">
        <f t="shared" si="90"/>
        <v>0</v>
      </c>
      <c r="AE156" s="171">
        <f t="shared" si="90"/>
        <v>0</v>
      </c>
      <c r="AF156" s="171">
        <f t="shared" si="90"/>
        <v>0</v>
      </c>
      <c r="AG156" s="170">
        <f t="shared" si="90"/>
        <v>1661</v>
      </c>
      <c r="AH156" s="170"/>
    </row>
    <row r="157" spans="1:34" ht="31.5">
      <c r="A157" s="161"/>
      <c r="B157" s="168" t="s">
        <v>103</v>
      </c>
      <c r="C157" s="77" t="s">
        <v>110</v>
      </c>
      <c r="D157" s="77" t="s">
        <v>118</v>
      </c>
      <c r="E157" s="169" t="s">
        <v>406</v>
      </c>
      <c r="F157" s="77" t="s">
        <v>104</v>
      </c>
      <c r="G157" s="170">
        <f>H157</f>
        <v>1404</v>
      </c>
      <c r="H157" s="170">
        <v>1404</v>
      </c>
      <c r="I157" s="170"/>
      <c r="J157" s="173">
        <f>K157-G157</f>
        <v>257</v>
      </c>
      <c r="K157" s="173">
        <v>1661</v>
      </c>
      <c r="L157" s="173"/>
      <c r="M157" s="174" t="e">
        <f>#REF!+#REF!</f>
        <v>#REF!</v>
      </c>
      <c r="N157" s="174" t="e">
        <f>#REF!+#REF!</f>
        <v>#REF!</v>
      </c>
      <c r="O157" s="173"/>
      <c r="P157" s="173"/>
      <c r="Q157" s="173"/>
      <c r="R157" s="173">
        <f>Q157+P157+O157+K157</f>
        <v>1661</v>
      </c>
      <c r="S157" s="173">
        <f>Q157+L157</f>
        <v>0</v>
      </c>
      <c r="T157" s="175"/>
      <c r="U157" s="176"/>
      <c r="V157" s="165"/>
      <c r="W157" s="176"/>
      <c r="X157" s="173">
        <f>W157+V157+U157+T157+R157</f>
        <v>1661</v>
      </c>
      <c r="Y157" s="173">
        <f>S157+W157</f>
        <v>0</v>
      </c>
      <c r="Z157" s="176"/>
      <c r="AA157" s="176"/>
      <c r="AB157" s="176"/>
      <c r="AC157" s="176"/>
      <c r="AD157" s="176"/>
      <c r="AE157" s="176"/>
      <c r="AF157" s="176"/>
      <c r="AG157" s="173">
        <f>X157+Z157+AA157+AB157+AC157+AD157+AE157+AF157</f>
        <v>1661</v>
      </c>
      <c r="AH157" s="173"/>
    </row>
    <row r="158" spans="1:34" ht="24.75" customHeight="1">
      <c r="A158" s="161"/>
      <c r="B158" s="162" t="s">
        <v>407</v>
      </c>
      <c r="C158" s="68" t="s">
        <v>110</v>
      </c>
      <c r="D158" s="68" t="s">
        <v>124</v>
      </c>
      <c r="E158" s="92"/>
      <c r="F158" s="68"/>
      <c r="G158" s="166" t="e">
        <f aca="true" t="shared" si="91" ref="G158:AF158">G159</f>
        <v>#REF!</v>
      </c>
      <c r="H158" s="166" t="e">
        <f t="shared" si="91"/>
        <v>#REF!</v>
      </c>
      <c r="I158" s="166" t="e">
        <f t="shared" si="91"/>
        <v>#REF!</v>
      </c>
      <c r="J158" s="166" t="e">
        <f t="shared" si="91"/>
        <v>#REF!</v>
      </c>
      <c r="K158" s="166" t="e">
        <f t="shared" si="91"/>
        <v>#REF!</v>
      </c>
      <c r="L158" s="166" t="e">
        <f t="shared" si="91"/>
        <v>#REF!</v>
      </c>
      <c r="M158" s="166" t="e">
        <f t="shared" si="91"/>
        <v>#REF!</v>
      </c>
      <c r="N158" s="166" t="e">
        <f t="shared" si="91"/>
        <v>#REF!</v>
      </c>
      <c r="O158" s="166" t="e">
        <f t="shared" si="91"/>
        <v>#REF!</v>
      </c>
      <c r="P158" s="166" t="e">
        <f t="shared" si="91"/>
        <v>#REF!</v>
      </c>
      <c r="Q158" s="166" t="e">
        <f t="shared" si="91"/>
        <v>#REF!</v>
      </c>
      <c r="R158" s="166" t="e">
        <f t="shared" si="91"/>
        <v>#REF!</v>
      </c>
      <c r="S158" s="166" t="e">
        <f t="shared" si="91"/>
        <v>#REF!</v>
      </c>
      <c r="T158" s="166" t="e">
        <f t="shared" si="91"/>
        <v>#REF!</v>
      </c>
      <c r="U158" s="167" t="e">
        <f t="shared" si="91"/>
        <v>#REF!</v>
      </c>
      <c r="V158" s="166" t="e">
        <f t="shared" si="91"/>
        <v>#REF!</v>
      </c>
      <c r="W158" s="167" t="e">
        <f t="shared" si="91"/>
        <v>#REF!</v>
      </c>
      <c r="X158" s="166" t="e">
        <f t="shared" si="91"/>
        <v>#REF!</v>
      </c>
      <c r="Y158" s="166" t="e">
        <f t="shared" si="91"/>
        <v>#REF!</v>
      </c>
      <c r="Z158" s="167" t="e">
        <f t="shared" si="91"/>
        <v>#REF!</v>
      </c>
      <c r="AA158" s="167" t="e">
        <f t="shared" si="91"/>
        <v>#REF!</v>
      </c>
      <c r="AB158" s="167" t="e">
        <f t="shared" si="91"/>
        <v>#REF!</v>
      </c>
      <c r="AC158" s="167" t="e">
        <f t="shared" si="91"/>
        <v>#REF!</v>
      </c>
      <c r="AD158" s="167" t="e">
        <f t="shared" si="91"/>
        <v>#REF!</v>
      </c>
      <c r="AE158" s="167" t="e">
        <f t="shared" si="91"/>
        <v>#REF!</v>
      </c>
      <c r="AF158" s="167" t="e">
        <f t="shared" si="91"/>
        <v>#REF!</v>
      </c>
      <c r="AG158" s="166">
        <v>47681</v>
      </c>
      <c r="AH158" s="166"/>
    </row>
    <row r="159" spans="1:34" ht="68.25" customHeight="1">
      <c r="A159" s="161"/>
      <c r="B159" s="168" t="s">
        <v>101</v>
      </c>
      <c r="C159" s="77" t="s">
        <v>110</v>
      </c>
      <c r="D159" s="77" t="s">
        <v>124</v>
      </c>
      <c r="E159" s="169" t="s">
        <v>102</v>
      </c>
      <c r="F159" s="77"/>
      <c r="G159" s="170" t="e">
        <f>#REF!+G160</f>
        <v>#REF!</v>
      </c>
      <c r="H159" s="170" t="e">
        <f>#REF!+H160</f>
        <v>#REF!</v>
      </c>
      <c r="I159" s="170" t="e">
        <f>#REF!+I160</f>
        <v>#REF!</v>
      </c>
      <c r="J159" s="170" t="e">
        <f>#REF!+J160</f>
        <v>#REF!</v>
      </c>
      <c r="K159" s="170" t="e">
        <f>#REF!+K160</f>
        <v>#REF!</v>
      </c>
      <c r="L159" s="170" t="e">
        <f>#REF!+L160</f>
        <v>#REF!</v>
      </c>
      <c r="M159" s="170" t="e">
        <f>#REF!</f>
        <v>#REF!</v>
      </c>
      <c r="N159" s="170" t="e">
        <f>#REF!</f>
        <v>#REF!</v>
      </c>
      <c r="O159" s="170" t="e">
        <f>#REF!+O160</f>
        <v>#REF!</v>
      </c>
      <c r="P159" s="170" t="e">
        <f>#REF!+P160</f>
        <v>#REF!</v>
      </c>
      <c r="Q159" s="170" t="e">
        <f>#REF!+Q160</f>
        <v>#REF!</v>
      </c>
      <c r="R159" s="170" t="e">
        <f>#REF!+R160</f>
        <v>#REF!</v>
      </c>
      <c r="S159" s="170" t="e">
        <f>#REF!+S160</f>
        <v>#REF!</v>
      </c>
      <c r="T159" s="170" t="e">
        <f>#REF!+T160</f>
        <v>#REF!</v>
      </c>
      <c r="U159" s="171" t="e">
        <f>#REF!+U160</f>
        <v>#REF!</v>
      </c>
      <c r="V159" s="170" t="e">
        <f>#REF!+V160</f>
        <v>#REF!</v>
      </c>
      <c r="W159" s="171" t="e">
        <f>#REF!+W160</f>
        <v>#REF!</v>
      </c>
      <c r="X159" s="170" t="e">
        <f>#REF!+X160</f>
        <v>#REF!</v>
      </c>
      <c r="Y159" s="170" t="e">
        <f>#REF!+Y160</f>
        <v>#REF!</v>
      </c>
      <c r="Z159" s="171" t="e">
        <f>#REF!+Z160</f>
        <v>#REF!</v>
      </c>
      <c r="AA159" s="171" t="e">
        <f>#REF!+AA160</f>
        <v>#REF!</v>
      </c>
      <c r="AB159" s="171" t="e">
        <f>#REF!+AB160</f>
        <v>#REF!</v>
      </c>
      <c r="AC159" s="171" t="e">
        <f>#REF!+AC160</f>
        <v>#REF!</v>
      </c>
      <c r="AD159" s="171" t="e">
        <f>#REF!+AD160</f>
        <v>#REF!</v>
      </c>
      <c r="AE159" s="171" t="e">
        <f>#REF!+AE160</f>
        <v>#REF!</v>
      </c>
      <c r="AF159" s="171" t="e">
        <f>#REF!+AF160</f>
        <v>#REF!</v>
      </c>
      <c r="AG159" s="170">
        <v>47681</v>
      </c>
      <c r="AH159" s="170"/>
    </row>
    <row r="160" spans="1:34" ht="31.5">
      <c r="A160" s="161"/>
      <c r="B160" s="168" t="s">
        <v>159</v>
      </c>
      <c r="C160" s="77" t="s">
        <v>110</v>
      </c>
      <c r="D160" s="77" t="s">
        <v>124</v>
      </c>
      <c r="E160" s="169" t="s">
        <v>102</v>
      </c>
      <c r="F160" s="77" t="s">
        <v>160</v>
      </c>
      <c r="G160" s="170"/>
      <c r="H160" s="170"/>
      <c r="I160" s="170"/>
      <c r="J160" s="173">
        <f>K160-G160</f>
        <v>47681</v>
      </c>
      <c r="K160" s="173">
        <v>47681</v>
      </c>
      <c r="L160" s="173"/>
      <c r="M160" s="174"/>
      <c r="N160" s="174"/>
      <c r="O160" s="173"/>
      <c r="P160" s="173"/>
      <c r="Q160" s="173"/>
      <c r="R160" s="173">
        <f>Q160+P160+O160+K160</f>
        <v>47681</v>
      </c>
      <c r="S160" s="173">
        <f>Q160+L160</f>
        <v>0</v>
      </c>
      <c r="T160" s="175"/>
      <c r="U160" s="176"/>
      <c r="V160" s="165"/>
      <c r="W160" s="176"/>
      <c r="X160" s="173">
        <f>W160+V160+U160+T160+R160</f>
        <v>47681</v>
      </c>
      <c r="Y160" s="173">
        <f>S160+W160</f>
        <v>0</v>
      </c>
      <c r="Z160" s="176"/>
      <c r="AA160" s="176"/>
      <c r="AB160" s="176"/>
      <c r="AC160" s="176"/>
      <c r="AD160" s="176"/>
      <c r="AE160" s="176"/>
      <c r="AF160" s="176"/>
      <c r="AG160" s="173">
        <f>X160+Z160+AA160+AB160+AC160+AD160+AE160+AF160</f>
        <v>47681</v>
      </c>
      <c r="AH160" s="173"/>
    </row>
    <row r="161" spans="1:34" ht="15.75">
      <c r="A161" s="161"/>
      <c r="B161" s="186" t="s">
        <v>225</v>
      </c>
      <c r="C161" s="68" t="s">
        <v>197</v>
      </c>
      <c r="D161" s="68" t="s">
        <v>106</v>
      </c>
      <c r="E161" s="92"/>
      <c r="F161" s="77"/>
      <c r="G161" s="166">
        <f>G162</f>
        <v>199337</v>
      </c>
      <c r="H161" s="166">
        <f aca="true" t="shared" si="92" ref="H161:AA162">H162</f>
        <v>199337</v>
      </c>
      <c r="I161" s="166"/>
      <c r="J161" s="166">
        <f>J162+J164</f>
        <v>99449</v>
      </c>
      <c r="K161" s="166">
        <f>K162+K164</f>
        <v>298786</v>
      </c>
      <c r="L161" s="166">
        <f>L162+L164</f>
        <v>0</v>
      </c>
      <c r="M161" s="166" t="e">
        <f t="shared" si="92"/>
        <v>#REF!</v>
      </c>
      <c r="N161" s="166" t="e">
        <f t="shared" si="92"/>
        <v>#REF!</v>
      </c>
      <c r="O161" s="166">
        <f aca="true" t="shared" si="93" ref="O161:AG161">O162+O164</f>
        <v>0</v>
      </c>
      <c r="P161" s="166">
        <f t="shared" si="93"/>
        <v>0</v>
      </c>
      <c r="Q161" s="166">
        <f t="shared" si="93"/>
        <v>0</v>
      </c>
      <c r="R161" s="166">
        <f t="shared" si="93"/>
        <v>298786</v>
      </c>
      <c r="S161" s="166">
        <f t="shared" si="93"/>
        <v>0</v>
      </c>
      <c r="T161" s="166">
        <f>T162+T164</f>
        <v>0</v>
      </c>
      <c r="U161" s="167">
        <f>U162+U164</f>
        <v>0</v>
      </c>
      <c r="V161" s="166">
        <f t="shared" si="93"/>
        <v>0</v>
      </c>
      <c r="W161" s="167">
        <f t="shared" si="93"/>
        <v>0</v>
      </c>
      <c r="X161" s="166">
        <f t="shared" si="93"/>
        <v>298786</v>
      </c>
      <c r="Y161" s="166">
        <f t="shared" si="93"/>
        <v>0</v>
      </c>
      <c r="Z161" s="167">
        <f t="shared" si="93"/>
        <v>0</v>
      </c>
      <c r="AA161" s="167">
        <f t="shared" si="93"/>
        <v>0</v>
      </c>
      <c r="AB161" s="167">
        <f t="shared" si="93"/>
        <v>0</v>
      </c>
      <c r="AC161" s="167">
        <f t="shared" si="93"/>
        <v>-24961</v>
      </c>
      <c r="AD161" s="167">
        <f t="shared" si="93"/>
        <v>0</v>
      </c>
      <c r="AE161" s="167">
        <f t="shared" si="93"/>
        <v>0</v>
      </c>
      <c r="AF161" s="167">
        <f t="shared" si="93"/>
        <v>0</v>
      </c>
      <c r="AG161" s="166">
        <f t="shared" si="93"/>
        <v>273825</v>
      </c>
      <c r="AH161" s="166"/>
    </row>
    <row r="162" spans="1:34" ht="15.75">
      <c r="A162" s="161"/>
      <c r="B162" s="187" t="s">
        <v>225</v>
      </c>
      <c r="C162" s="77" t="s">
        <v>197</v>
      </c>
      <c r="D162" s="77" t="s">
        <v>106</v>
      </c>
      <c r="E162" s="188" t="s">
        <v>226</v>
      </c>
      <c r="F162" s="77"/>
      <c r="G162" s="170">
        <f>G163</f>
        <v>199337</v>
      </c>
      <c r="H162" s="170">
        <f t="shared" si="92"/>
        <v>199337</v>
      </c>
      <c r="I162" s="170"/>
      <c r="J162" s="170">
        <f t="shared" si="92"/>
        <v>95056</v>
      </c>
      <c r="K162" s="170">
        <f t="shared" si="92"/>
        <v>294393</v>
      </c>
      <c r="L162" s="170">
        <f t="shared" si="92"/>
        <v>0</v>
      </c>
      <c r="M162" s="170" t="e">
        <f t="shared" si="92"/>
        <v>#REF!</v>
      </c>
      <c r="N162" s="170" t="e">
        <f t="shared" si="92"/>
        <v>#REF!</v>
      </c>
      <c r="O162" s="170">
        <f t="shared" si="92"/>
        <v>0</v>
      </c>
      <c r="P162" s="170">
        <f t="shared" si="92"/>
        <v>0</v>
      </c>
      <c r="Q162" s="170">
        <f t="shared" si="92"/>
        <v>0</v>
      </c>
      <c r="R162" s="170">
        <f t="shared" si="92"/>
        <v>294393</v>
      </c>
      <c r="S162" s="170">
        <f t="shared" si="92"/>
        <v>0</v>
      </c>
      <c r="T162" s="170">
        <f t="shared" si="92"/>
        <v>0</v>
      </c>
      <c r="U162" s="171">
        <f t="shared" si="92"/>
        <v>0</v>
      </c>
      <c r="V162" s="170">
        <f t="shared" si="92"/>
        <v>0</v>
      </c>
      <c r="W162" s="171">
        <f t="shared" si="92"/>
        <v>0</v>
      </c>
      <c r="X162" s="170">
        <f t="shared" si="92"/>
        <v>294393</v>
      </c>
      <c r="Y162" s="170">
        <f>Y163</f>
        <v>0</v>
      </c>
      <c r="Z162" s="171">
        <f t="shared" si="92"/>
        <v>0</v>
      </c>
      <c r="AA162" s="171">
        <f t="shared" si="92"/>
        <v>0</v>
      </c>
      <c r="AB162" s="171">
        <f aca="true" t="shared" si="94" ref="AB162:AG162">AB163</f>
        <v>0</v>
      </c>
      <c r="AC162" s="171">
        <f t="shared" si="94"/>
        <v>-24961</v>
      </c>
      <c r="AD162" s="171">
        <f t="shared" si="94"/>
        <v>0</v>
      </c>
      <c r="AE162" s="171">
        <f t="shared" si="94"/>
        <v>0</v>
      </c>
      <c r="AF162" s="171">
        <f t="shared" si="94"/>
        <v>0</v>
      </c>
      <c r="AG162" s="170">
        <f t="shared" si="94"/>
        <v>269432</v>
      </c>
      <c r="AH162" s="170"/>
    </row>
    <row r="163" spans="1:34" ht="47.25">
      <c r="A163" s="161"/>
      <c r="B163" s="113" t="s">
        <v>115</v>
      </c>
      <c r="C163" s="77" t="s">
        <v>197</v>
      </c>
      <c r="D163" s="77" t="s">
        <v>106</v>
      </c>
      <c r="E163" s="188" t="s">
        <v>226</v>
      </c>
      <c r="F163" s="77" t="s">
        <v>116</v>
      </c>
      <c r="G163" s="170">
        <f>H163</f>
        <v>199337</v>
      </c>
      <c r="H163" s="170">
        <f>192837+6500</f>
        <v>199337</v>
      </c>
      <c r="I163" s="170"/>
      <c r="J163" s="173">
        <f>K163-G163</f>
        <v>95056</v>
      </c>
      <c r="K163" s="173">
        <v>294393</v>
      </c>
      <c r="L163" s="173"/>
      <c r="M163" s="174" t="e">
        <f>#REF!+#REF!</f>
        <v>#REF!</v>
      </c>
      <c r="N163" s="174" t="e">
        <f>#REF!+#REF!</f>
        <v>#REF!</v>
      </c>
      <c r="O163" s="173"/>
      <c r="P163" s="173"/>
      <c r="Q163" s="173"/>
      <c r="R163" s="173">
        <f>Q163+P163+O163+K163</f>
        <v>294393</v>
      </c>
      <c r="S163" s="173">
        <f>Q163+L163</f>
        <v>0</v>
      </c>
      <c r="T163" s="175"/>
      <c r="U163" s="176"/>
      <c r="V163" s="165"/>
      <c r="W163" s="176"/>
      <c r="X163" s="173">
        <f>W163+V163+U163+T163+R163</f>
        <v>294393</v>
      </c>
      <c r="Y163" s="173">
        <f>S163+W163</f>
        <v>0</v>
      </c>
      <c r="Z163" s="176"/>
      <c r="AA163" s="176"/>
      <c r="AB163" s="176"/>
      <c r="AC163" s="176">
        <v>-24961</v>
      </c>
      <c r="AD163" s="176"/>
      <c r="AE163" s="176"/>
      <c r="AF163" s="176"/>
      <c r="AG163" s="173">
        <f>X163+Z163+AA163+AB163+AC163+AD163+AE163+AF163</f>
        <v>269432</v>
      </c>
      <c r="AH163" s="173"/>
    </row>
    <row r="164" spans="1:34" ht="15.75">
      <c r="A164" s="161"/>
      <c r="B164" s="168" t="s">
        <v>136</v>
      </c>
      <c r="C164" s="77" t="s">
        <v>197</v>
      </c>
      <c r="D164" s="77" t="s">
        <v>106</v>
      </c>
      <c r="E164" s="169" t="s">
        <v>137</v>
      </c>
      <c r="F164" s="77"/>
      <c r="G164" s="170"/>
      <c r="H164" s="170"/>
      <c r="I164" s="170"/>
      <c r="J164" s="173">
        <f>J165</f>
        <v>4393</v>
      </c>
      <c r="K164" s="173">
        <f>K165</f>
        <v>4393</v>
      </c>
      <c r="L164" s="173">
        <f>L165</f>
        <v>0</v>
      </c>
      <c r="M164" s="174"/>
      <c r="N164" s="174"/>
      <c r="O164" s="173">
        <f aca="true" t="shared" si="95" ref="O164:AG164">O165</f>
        <v>0</v>
      </c>
      <c r="P164" s="173">
        <f t="shared" si="95"/>
        <v>0</v>
      </c>
      <c r="Q164" s="173">
        <f t="shared" si="95"/>
        <v>0</v>
      </c>
      <c r="R164" s="173">
        <f t="shared" si="95"/>
        <v>4393</v>
      </c>
      <c r="S164" s="173">
        <f t="shared" si="95"/>
        <v>0</v>
      </c>
      <c r="T164" s="173">
        <f t="shared" si="95"/>
        <v>0</v>
      </c>
      <c r="U164" s="177">
        <f t="shared" si="95"/>
        <v>0</v>
      </c>
      <c r="V164" s="173">
        <f t="shared" si="95"/>
        <v>0</v>
      </c>
      <c r="W164" s="177">
        <f t="shared" si="95"/>
        <v>0</v>
      </c>
      <c r="X164" s="173">
        <f t="shared" si="95"/>
        <v>4393</v>
      </c>
      <c r="Y164" s="173">
        <f t="shared" si="95"/>
        <v>0</v>
      </c>
      <c r="Z164" s="177">
        <f t="shared" si="95"/>
        <v>0</v>
      </c>
      <c r="AA164" s="177">
        <f t="shared" si="95"/>
        <v>0</v>
      </c>
      <c r="AB164" s="177">
        <f t="shared" si="95"/>
        <v>0</v>
      </c>
      <c r="AC164" s="177">
        <f t="shared" si="95"/>
        <v>0</v>
      </c>
      <c r="AD164" s="177">
        <f t="shared" si="95"/>
        <v>0</v>
      </c>
      <c r="AE164" s="177">
        <f t="shared" si="95"/>
        <v>0</v>
      </c>
      <c r="AF164" s="177">
        <f t="shared" si="95"/>
        <v>0</v>
      </c>
      <c r="AG164" s="173">
        <f t="shared" si="95"/>
        <v>4393</v>
      </c>
      <c r="AH164" s="173"/>
    </row>
    <row r="165" spans="1:34" ht="47.25">
      <c r="A165" s="161"/>
      <c r="B165" s="168" t="s">
        <v>115</v>
      </c>
      <c r="C165" s="77" t="s">
        <v>197</v>
      </c>
      <c r="D165" s="77" t="s">
        <v>106</v>
      </c>
      <c r="E165" s="169" t="s">
        <v>137</v>
      </c>
      <c r="F165" s="77" t="s">
        <v>116</v>
      </c>
      <c r="G165" s="170"/>
      <c r="H165" s="170"/>
      <c r="I165" s="170"/>
      <c r="J165" s="173">
        <f>K165-G165</f>
        <v>4393</v>
      </c>
      <c r="K165" s="173">
        <v>4393</v>
      </c>
      <c r="L165" s="173"/>
      <c r="M165" s="174"/>
      <c r="N165" s="174"/>
      <c r="O165" s="173"/>
      <c r="P165" s="173"/>
      <c r="Q165" s="173"/>
      <c r="R165" s="173">
        <f>Q165+P165+O165+K165</f>
        <v>4393</v>
      </c>
      <c r="S165" s="173">
        <f>Q165+L165</f>
        <v>0</v>
      </c>
      <c r="T165" s="175"/>
      <c r="U165" s="176"/>
      <c r="V165" s="165"/>
      <c r="W165" s="176"/>
      <c r="X165" s="173">
        <f>W165+V165+U165+T165+R165</f>
        <v>4393</v>
      </c>
      <c r="Y165" s="173">
        <f>S165+W165</f>
        <v>0</v>
      </c>
      <c r="Z165" s="176"/>
      <c r="AA165" s="176"/>
      <c r="AB165" s="176"/>
      <c r="AC165" s="176"/>
      <c r="AD165" s="176"/>
      <c r="AE165" s="176"/>
      <c r="AF165" s="176"/>
      <c r="AG165" s="173">
        <f>X165+Z165+AA165+AB165+AC165+AD165+AE165+AF165</f>
        <v>4393</v>
      </c>
      <c r="AH165" s="173"/>
    </row>
    <row r="166" spans="1:34" ht="40.5" customHeight="1">
      <c r="A166" s="161"/>
      <c r="B166" s="93" t="s">
        <v>231</v>
      </c>
      <c r="C166" s="68" t="s">
        <v>197</v>
      </c>
      <c r="D166" s="68" t="s">
        <v>197</v>
      </c>
      <c r="E166" s="75"/>
      <c r="F166" s="68"/>
      <c r="G166" s="166">
        <f>G167</f>
        <v>0</v>
      </c>
      <c r="H166" s="166">
        <f aca="true" t="shared" si="96" ref="H166:L167">H167</f>
        <v>0</v>
      </c>
      <c r="I166" s="166">
        <f t="shared" si="96"/>
        <v>0</v>
      </c>
      <c r="J166" s="166">
        <f t="shared" si="96"/>
        <v>7769</v>
      </c>
      <c r="K166" s="166">
        <f t="shared" si="96"/>
        <v>7769</v>
      </c>
      <c r="L166" s="166">
        <f t="shared" si="96"/>
        <v>0</v>
      </c>
      <c r="M166" s="175"/>
      <c r="N166" s="175"/>
      <c r="O166" s="166">
        <f aca="true" t="shared" si="97" ref="O166:AD167">O167</f>
        <v>0</v>
      </c>
      <c r="P166" s="166">
        <f t="shared" si="97"/>
        <v>0</v>
      </c>
      <c r="Q166" s="166">
        <f t="shared" si="97"/>
        <v>0</v>
      </c>
      <c r="R166" s="166">
        <f t="shared" si="97"/>
        <v>7769</v>
      </c>
      <c r="S166" s="166">
        <f t="shared" si="97"/>
        <v>0</v>
      </c>
      <c r="T166" s="166">
        <f t="shared" si="97"/>
        <v>0</v>
      </c>
      <c r="U166" s="167">
        <f t="shared" si="97"/>
        <v>0</v>
      </c>
      <c r="V166" s="166">
        <f t="shared" si="97"/>
        <v>0</v>
      </c>
      <c r="W166" s="167">
        <f t="shared" si="97"/>
        <v>0</v>
      </c>
      <c r="X166" s="166">
        <f t="shared" si="97"/>
        <v>7769</v>
      </c>
      <c r="Y166" s="166">
        <f t="shared" si="97"/>
        <v>0</v>
      </c>
      <c r="Z166" s="167">
        <f t="shared" si="97"/>
        <v>0</v>
      </c>
      <c r="AA166" s="167">
        <f t="shared" si="97"/>
        <v>0</v>
      </c>
      <c r="AB166" s="167">
        <f t="shared" si="97"/>
        <v>0</v>
      </c>
      <c r="AC166" s="167">
        <f t="shared" si="97"/>
        <v>0</v>
      </c>
      <c r="AD166" s="167">
        <f t="shared" si="97"/>
        <v>0</v>
      </c>
      <c r="AE166" s="167">
        <f aca="true" t="shared" si="98" ref="AA166:AG167">AE167</f>
        <v>0</v>
      </c>
      <c r="AF166" s="167">
        <f t="shared" si="98"/>
        <v>0</v>
      </c>
      <c r="AG166" s="166">
        <f t="shared" si="98"/>
        <v>7769</v>
      </c>
      <c r="AH166" s="166"/>
    </row>
    <row r="167" spans="1:34" ht="66.75" customHeight="1">
      <c r="A167" s="161"/>
      <c r="B167" s="71" t="s">
        <v>101</v>
      </c>
      <c r="C167" s="77" t="s">
        <v>197</v>
      </c>
      <c r="D167" s="77" t="s">
        <v>197</v>
      </c>
      <c r="E167" s="78" t="s">
        <v>232</v>
      </c>
      <c r="F167" s="77"/>
      <c r="G167" s="170">
        <f>G168</f>
        <v>0</v>
      </c>
      <c r="H167" s="170">
        <f t="shared" si="96"/>
        <v>0</v>
      </c>
      <c r="I167" s="170">
        <f t="shared" si="96"/>
        <v>0</v>
      </c>
      <c r="J167" s="170">
        <f t="shared" si="96"/>
        <v>7769</v>
      </c>
      <c r="K167" s="170">
        <f t="shared" si="96"/>
        <v>7769</v>
      </c>
      <c r="L167" s="170">
        <f t="shared" si="96"/>
        <v>0</v>
      </c>
      <c r="M167" s="175"/>
      <c r="N167" s="175"/>
      <c r="O167" s="170">
        <f t="shared" si="97"/>
        <v>0</v>
      </c>
      <c r="P167" s="170">
        <f t="shared" si="97"/>
        <v>0</v>
      </c>
      <c r="Q167" s="170">
        <f t="shared" si="97"/>
        <v>0</v>
      </c>
      <c r="R167" s="170">
        <f t="shared" si="97"/>
        <v>7769</v>
      </c>
      <c r="S167" s="170">
        <f t="shared" si="97"/>
        <v>0</v>
      </c>
      <c r="T167" s="170">
        <f t="shared" si="97"/>
        <v>0</v>
      </c>
      <c r="U167" s="171">
        <f t="shared" si="97"/>
        <v>0</v>
      </c>
      <c r="V167" s="170">
        <f t="shared" si="97"/>
        <v>0</v>
      </c>
      <c r="W167" s="171">
        <f t="shared" si="97"/>
        <v>0</v>
      </c>
      <c r="X167" s="170">
        <f t="shared" si="97"/>
        <v>7769</v>
      </c>
      <c r="Y167" s="170">
        <f t="shared" si="97"/>
        <v>0</v>
      </c>
      <c r="Z167" s="171">
        <f t="shared" si="97"/>
        <v>0</v>
      </c>
      <c r="AA167" s="171">
        <f t="shared" si="98"/>
        <v>0</v>
      </c>
      <c r="AB167" s="171">
        <f t="shared" si="98"/>
        <v>0</v>
      </c>
      <c r="AC167" s="171">
        <f t="shared" si="98"/>
        <v>0</v>
      </c>
      <c r="AD167" s="171">
        <f t="shared" si="98"/>
        <v>0</v>
      </c>
      <c r="AE167" s="171">
        <f t="shared" si="98"/>
        <v>0</v>
      </c>
      <c r="AF167" s="171">
        <f t="shared" si="98"/>
        <v>0</v>
      </c>
      <c r="AG167" s="170">
        <f t="shared" si="98"/>
        <v>7769</v>
      </c>
      <c r="AH167" s="170"/>
    </row>
    <row r="168" spans="1:34" ht="31.5">
      <c r="A168" s="161"/>
      <c r="B168" s="71" t="s">
        <v>103</v>
      </c>
      <c r="C168" s="77" t="s">
        <v>197</v>
      </c>
      <c r="D168" s="77" t="s">
        <v>197</v>
      </c>
      <c r="E168" s="78" t="s">
        <v>102</v>
      </c>
      <c r="F168" s="77" t="s">
        <v>104</v>
      </c>
      <c r="G168" s="170"/>
      <c r="H168" s="170"/>
      <c r="I168" s="170"/>
      <c r="J168" s="173">
        <f>K168-G168</f>
        <v>7769</v>
      </c>
      <c r="K168" s="173">
        <v>7769</v>
      </c>
      <c r="L168" s="165"/>
      <c r="M168" s="175"/>
      <c r="N168" s="175"/>
      <c r="O168" s="173"/>
      <c r="P168" s="173"/>
      <c r="Q168" s="173"/>
      <c r="R168" s="173">
        <f>Q168+P168+O168+K168</f>
        <v>7769</v>
      </c>
      <c r="S168" s="173">
        <f>Q168+L168</f>
        <v>0</v>
      </c>
      <c r="T168" s="175"/>
      <c r="U168" s="176"/>
      <c r="V168" s="165"/>
      <c r="W168" s="176"/>
      <c r="X168" s="173">
        <f>W168+V168+U168+T168+R168</f>
        <v>7769</v>
      </c>
      <c r="Y168" s="173">
        <f>S168+W168</f>
        <v>0</v>
      </c>
      <c r="Z168" s="176"/>
      <c r="AA168" s="176"/>
      <c r="AB168" s="176"/>
      <c r="AC168" s="176"/>
      <c r="AD168" s="176"/>
      <c r="AE168" s="176"/>
      <c r="AF168" s="176"/>
      <c r="AG168" s="173">
        <f>X168+Z168+AA168+AB168+AC168+AD168+AE168+AF168</f>
        <v>7769</v>
      </c>
      <c r="AH168" s="173"/>
    </row>
    <row r="169" spans="1:34" ht="10.5" customHeight="1">
      <c r="A169" s="161"/>
      <c r="B169" s="71"/>
      <c r="C169" s="77"/>
      <c r="D169" s="77"/>
      <c r="E169" s="78"/>
      <c r="F169" s="77"/>
      <c r="G169" s="170"/>
      <c r="H169" s="170"/>
      <c r="I169" s="170"/>
      <c r="J169" s="173"/>
      <c r="K169" s="173"/>
      <c r="L169" s="165"/>
      <c r="M169" s="175"/>
      <c r="N169" s="175"/>
      <c r="O169" s="173"/>
      <c r="P169" s="173"/>
      <c r="Q169" s="173"/>
      <c r="R169" s="173"/>
      <c r="S169" s="173"/>
      <c r="T169" s="175"/>
      <c r="U169" s="176"/>
      <c r="V169" s="165"/>
      <c r="W169" s="176"/>
      <c r="X169" s="165"/>
      <c r="Y169" s="165"/>
      <c r="Z169" s="176"/>
      <c r="AA169" s="176"/>
      <c r="AB169" s="176"/>
      <c r="AC169" s="176"/>
      <c r="AD169" s="176"/>
      <c r="AE169" s="176"/>
      <c r="AF169" s="176"/>
      <c r="AG169" s="165"/>
      <c r="AH169" s="165"/>
    </row>
    <row r="170" spans="1:34" ht="33.75" customHeight="1">
      <c r="A170" s="161">
        <v>910</v>
      </c>
      <c r="B170" s="162" t="s">
        <v>408</v>
      </c>
      <c r="C170" s="68"/>
      <c r="D170" s="68"/>
      <c r="E170" s="92"/>
      <c r="F170" s="68"/>
      <c r="G170" s="163" t="e">
        <f aca="true" t="shared" si="99" ref="G170:L170">G171+G180+G177+G183+G186</f>
        <v>#REF!</v>
      </c>
      <c r="H170" s="163" t="e">
        <f t="shared" si="99"/>
        <v>#REF!</v>
      </c>
      <c r="I170" s="163" t="e">
        <f t="shared" si="99"/>
        <v>#REF!</v>
      </c>
      <c r="J170" s="163" t="e">
        <f t="shared" si="99"/>
        <v>#REF!</v>
      </c>
      <c r="K170" s="163" t="e">
        <f t="shared" si="99"/>
        <v>#REF!</v>
      </c>
      <c r="L170" s="163" t="e">
        <f t="shared" si="99"/>
        <v>#REF!</v>
      </c>
      <c r="M170" s="166" t="e">
        <f>M171</f>
        <v>#REF!</v>
      </c>
      <c r="N170" s="166" t="e">
        <f>N171</f>
        <v>#REF!</v>
      </c>
      <c r="O170" s="163" t="e">
        <f>O171+O180+O177+O183+O186</f>
        <v>#REF!</v>
      </c>
      <c r="P170" s="163" t="e">
        <f>P171+P180+P177+P183+P186</f>
        <v>#REF!</v>
      </c>
      <c r="Q170" s="163" t="e">
        <f aca="true" t="shared" si="100" ref="Q170:AF170">Q171+Q180+Q177+Q183+Q186+Q174</f>
        <v>#REF!</v>
      </c>
      <c r="R170" s="163" t="e">
        <f t="shared" si="100"/>
        <v>#REF!</v>
      </c>
      <c r="S170" s="163" t="e">
        <f t="shared" si="100"/>
        <v>#REF!</v>
      </c>
      <c r="T170" s="163" t="e">
        <f t="shared" si="100"/>
        <v>#REF!</v>
      </c>
      <c r="U170" s="164" t="e">
        <f t="shared" si="100"/>
        <v>#REF!</v>
      </c>
      <c r="V170" s="163" t="e">
        <f t="shared" si="100"/>
        <v>#REF!</v>
      </c>
      <c r="W170" s="164" t="e">
        <f t="shared" si="100"/>
        <v>#REF!</v>
      </c>
      <c r="X170" s="163" t="e">
        <f t="shared" si="100"/>
        <v>#REF!</v>
      </c>
      <c r="Y170" s="163" t="e">
        <f t="shared" si="100"/>
        <v>#REF!</v>
      </c>
      <c r="Z170" s="164" t="e">
        <f t="shared" si="100"/>
        <v>#REF!</v>
      </c>
      <c r="AA170" s="164" t="e">
        <f t="shared" si="100"/>
        <v>#REF!</v>
      </c>
      <c r="AB170" s="164" t="e">
        <f t="shared" si="100"/>
        <v>#REF!</v>
      </c>
      <c r="AC170" s="164" t="e">
        <f t="shared" si="100"/>
        <v>#REF!</v>
      </c>
      <c r="AD170" s="164" t="e">
        <f t="shared" si="100"/>
        <v>#REF!</v>
      </c>
      <c r="AE170" s="164" t="e">
        <f t="shared" si="100"/>
        <v>#REF!</v>
      </c>
      <c r="AF170" s="164" t="e">
        <f t="shared" si="100"/>
        <v>#REF!</v>
      </c>
      <c r="AG170" s="163">
        <v>149413</v>
      </c>
      <c r="AH170" s="163">
        <v>24072</v>
      </c>
    </row>
    <row r="171" spans="1:34" ht="23.25" customHeight="1">
      <c r="A171" s="165"/>
      <c r="B171" s="162" t="s">
        <v>126</v>
      </c>
      <c r="C171" s="68" t="s">
        <v>99</v>
      </c>
      <c r="D171" s="68" t="s">
        <v>127</v>
      </c>
      <c r="E171" s="92"/>
      <c r="F171" s="68"/>
      <c r="G171" s="163">
        <f aca="true" t="shared" si="101" ref="G171:W172">G172</f>
        <v>6361</v>
      </c>
      <c r="H171" s="163">
        <f t="shared" si="101"/>
        <v>6361</v>
      </c>
      <c r="I171" s="163">
        <f t="shared" si="101"/>
        <v>0</v>
      </c>
      <c r="J171" s="163">
        <f t="shared" si="101"/>
        <v>17244</v>
      </c>
      <c r="K171" s="163">
        <f t="shared" si="101"/>
        <v>23605</v>
      </c>
      <c r="L171" s="163">
        <f t="shared" si="101"/>
        <v>0</v>
      </c>
      <c r="M171" s="163" t="e">
        <f t="shared" si="101"/>
        <v>#REF!</v>
      </c>
      <c r="N171" s="163" t="e">
        <f t="shared" si="101"/>
        <v>#REF!</v>
      </c>
      <c r="O171" s="163">
        <f t="shared" si="101"/>
        <v>0</v>
      </c>
      <c r="P171" s="163">
        <f t="shared" si="101"/>
        <v>0</v>
      </c>
      <c r="Q171" s="163">
        <f t="shared" si="101"/>
        <v>0</v>
      </c>
      <c r="R171" s="163">
        <f t="shared" si="101"/>
        <v>23605</v>
      </c>
      <c r="S171" s="163">
        <f t="shared" si="101"/>
        <v>0</v>
      </c>
      <c r="T171" s="163">
        <f t="shared" si="101"/>
        <v>0</v>
      </c>
      <c r="U171" s="164">
        <f t="shared" si="101"/>
        <v>0</v>
      </c>
      <c r="V171" s="163">
        <f t="shared" si="101"/>
        <v>0</v>
      </c>
      <c r="W171" s="164">
        <f t="shared" si="101"/>
        <v>0</v>
      </c>
      <c r="X171" s="163">
        <f aca="true" t="shared" si="102" ref="T171:AG172">X172</f>
        <v>23605</v>
      </c>
      <c r="Y171" s="163">
        <f t="shared" si="102"/>
        <v>0</v>
      </c>
      <c r="Z171" s="164">
        <f t="shared" si="102"/>
        <v>0</v>
      </c>
      <c r="AA171" s="164">
        <f t="shared" si="102"/>
        <v>0</v>
      </c>
      <c r="AB171" s="164">
        <f t="shared" si="102"/>
        <v>0</v>
      </c>
      <c r="AC171" s="164">
        <f t="shared" si="102"/>
        <v>0</v>
      </c>
      <c r="AD171" s="164">
        <f t="shared" si="102"/>
        <v>0</v>
      </c>
      <c r="AE171" s="164">
        <f t="shared" si="102"/>
        <v>0</v>
      </c>
      <c r="AF171" s="164">
        <f t="shared" si="102"/>
        <v>0</v>
      </c>
      <c r="AG171" s="163">
        <f t="shared" si="102"/>
        <v>23605</v>
      </c>
      <c r="AH171" s="163"/>
    </row>
    <row r="172" spans="1:34" ht="37.5" customHeight="1">
      <c r="A172" s="165"/>
      <c r="B172" s="168" t="s">
        <v>132</v>
      </c>
      <c r="C172" s="77" t="s">
        <v>99</v>
      </c>
      <c r="D172" s="77" t="s">
        <v>127</v>
      </c>
      <c r="E172" s="169" t="s">
        <v>133</v>
      </c>
      <c r="F172" s="77"/>
      <c r="G172" s="173">
        <f t="shared" si="101"/>
        <v>6361</v>
      </c>
      <c r="H172" s="173">
        <f t="shared" si="101"/>
        <v>6361</v>
      </c>
      <c r="I172" s="173">
        <f t="shared" si="101"/>
        <v>0</v>
      </c>
      <c r="J172" s="173">
        <f t="shared" si="101"/>
        <v>17244</v>
      </c>
      <c r="K172" s="173">
        <f t="shared" si="101"/>
        <v>23605</v>
      </c>
      <c r="L172" s="173">
        <f t="shared" si="101"/>
        <v>0</v>
      </c>
      <c r="M172" s="173" t="e">
        <f t="shared" si="101"/>
        <v>#REF!</v>
      </c>
      <c r="N172" s="173" t="e">
        <f t="shared" si="101"/>
        <v>#REF!</v>
      </c>
      <c r="O172" s="173">
        <f t="shared" si="101"/>
        <v>0</v>
      </c>
      <c r="P172" s="173">
        <f t="shared" si="101"/>
        <v>0</v>
      </c>
      <c r="Q172" s="173">
        <f t="shared" si="101"/>
        <v>0</v>
      </c>
      <c r="R172" s="173">
        <f t="shared" si="101"/>
        <v>23605</v>
      </c>
      <c r="S172" s="173">
        <f t="shared" si="101"/>
        <v>0</v>
      </c>
      <c r="T172" s="173">
        <f t="shared" si="102"/>
        <v>0</v>
      </c>
      <c r="U172" s="177">
        <f t="shared" si="102"/>
        <v>0</v>
      </c>
      <c r="V172" s="173">
        <f t="shared" si="102"/>
        <v>0</v>
      </c>
      <c r="W172" s="177">
        <f t="shared" si="102"/>
        <v>0</v>
      </c>
      <c r="X172" s="173">
        <f t="shared" si="102"/>
        <v>23605</v>
      </c>
      <c r="Y172" s="173">
        <f t="shared" si="102"/>
        <v>0</v>
      </c>
      <c r="Z172" s="177">
        <f t="shared" si="102"/>
        <v>0</v>
      </c>
      <c r="AA172" s="177">
        <f t="shared" si="102"/>
        <v>0</v>
      </c>
      <c r="AB172" s="177">
        <f t="shared" si="102"/>
        <v>0</v>
      </c>
      <c r="AC172" s="177">
        <f t="shared" si="102"/>
        <v>0</v>
      </c>
      <c r="AD172" s="177">
        <f t="shared" si="102"/>
        <v>0</v>
      </c>
      <c r="AE172" s="177">
        <f t="shared" si="102"/>
        <v>0</v>
      </c>
      <c r="AF172" s="177">
        <f t="shared" si="102"/>
        <v>0</v>
      </c>
      <c r="AG172" s="173">
        <f t="shared" si="102"/>
        <v>23605</v>
      </c>
      <c r="AH172" s="173"/>
    </row>
    <row r="173" spans="1:34" ht="47.25">
      <c r="A173" s="165"/>
      <c r="B173" s="168" t="s">
        <v>115</v>
      </c>
      <c r="C173" s="77" t="s">
        <v>99</v>
      </c>
      <c r="D173" s="77" t="s">
        <v>127</v>
      </c>
      <c r="E173" s="169" t="s">
        <v>133</v>
      </c>
      <c r="F173" s="77" t="s">
        <v>116</v>
      </c>
      <c r="G173" s="173">
        <f>H173+I173</f>
        <v>6361</v>
      </c>
      <c r="H173" s="173">
        <f>1458+1446+2158+1299</f>
        <v>6361</v>
      </c>
      <c r="I173" s="173"/>
      <c r="J173" s="173">
        <f>K173-G173</f>
        <v>17244</v>
      </c>
      <c r="K173" s="173">
        <f>28605-5000</f>
        <v>23605</v>
      </c>
      <c r="L173" s="173"/>
      <c r="M173" s="174" t="e">
        <f>#REF!+#REF!</f>
        <v>#REF!</v>
      </c>
      <c r="N173" s="174" t="e">
        <f>#REF!+#REF!</f>
        <v>#REF!</v>
      </c>
      <c r="O173" s="173"/>
      <c r="P173" s="173"/>
      <c r="Q173" s="173"/>
      <c r="R173" s="173">
        <f>Q173+P173+O173+K173</f>
        <v>23605</v>
      </c>
      <c r="S173" s="173">
        <f>Q173+L173</f>
        <v>0</v>
      </c>
      <c r="T173" s="175"/>
      <c r="U173" s="176"/>
      <c r="V173" s="165"/>
      <c r="W173" s="176"/>
      <c r="X173" s="173">
        <f>W173+V173+U173+T173+R173</f>
        <v>23605</v>
      </c>
      <c r="Y173" s="173">
        <f>S173+W173</f>
        <v>0</v>
      </c>
      <c r="Z173" s="176"/>
      <c r="AA173" s="176"/>
      <c r="AB173" s="176"/>
      <c r="AC173" s="176"/>
      <c r="AD173" s="176"/>
      <c r="AE173" s="176"/>
      <c r="AF173" s="176"/>
      <c r="AG173" s="173">
        <f>X173+Z173+AA173+AB173+AC173+AD173+AE173+AF173</f>
        <v>23605</v>
      </c>
      <c r="AH173" s="173"/>
    </row>
    <row r="174" spans="1:34" ht="21.75" customHeight="1">
      <c r="A174" s="165"/>
      <c r="B174" s="162" t="s">
        <v>407</v>
      </c>
      <c r="C174" s="68" t="s">
        <v>110</v>
      </c>
      <c r="D174" s="68" t="s">
        <v>124</v>
      </c>
      <c r="E174" s="169"/>
      <c r="F174" s="77"/>
      <c r="G174" s="173"/>
      <c r="H174" s="173"/>
      <c r="I174" s="173"/>
      <c r="J174" s="173"/>
      <c r="K174" s="173"/>
      <c r="L174" s="173"/>
      <c r="M174" s="174"/>
      <c r="N174" s="174"/>
      <c r="O174" s="173">
        <f>O175</f>
        <v>0</v>
      </c>
      <c r="P174" s="173">
        <f aca="true" t="shared" si="103" ref="P174:AE175">P175</f>
        <v>0</v>
      </c>
      <c r="Q174" s="163">
        <f t="shared" si="103"/>
        <v>15938</v>
      </c>
      <c r="R174" s="163">
        <f t="shared" si="103"/>
        <v>15938</v>
      </c>
      <c r="S174" s="163">
        <f t="shared" si="103"/>
        <v>15938</v>
      </c>
      <c r="T174" s="163">
        <f t="shared" si="103"/>
        <v>0</v>
      </c>
      <c r="U174" s="164">
        <f t="shared" si="103"/>
        <v>0</v>
      </c>
      <c r="V174" s="163">
        <f t="shared" si="103"/>
        <v>0</v>
      </c>
      <c r="W174" s="164">
        <f t="shared" si="103"/>
        <v>0</v>
      </c>
      <c r="X174" s="163">
        <f t="shared" si="103"/>
        <v>15938</v>
      </c>
      <c r="Y174" s="163">
        <f t="shared" si="103"/>
        <v>15938</v>
      </c>
      <c r="Z174" s="164">
        <f t="shared" si="103"/>
        <v>0</v>
      </c>
      <c r="AA174" s="164">
        <f t="shared" si="103"/>
        <v>0</v>
      </c>
      <c r="AB174" s="164">
        <f t="shared" si="103"/>
        <v>0</v>
      </c>
      <c r="AC174" s="164">
        <f t="shared" si="103"/>
        <v>0</v>
      </c>
      <c r="AD174" s="164">
        <f t="shared" si="103"/>
        <v>0</v>
      </c>
      <c r="AE174" s="164">
        <f t="shared" si="103"/>
        <v>0</v>
      </c>
      <c r="AF174" s="164">
        <f aca="true" t="shared" si="104" ref="AA174:AH175">AF175</f>
        <v>0</v>
      </c>
      <c r="AG174" s="163">
        <f t="shared" si="104"/>
        <v>15938</v>
      </c>
      <c r="AH174" s="163">
        <f t="shared" si="104"/>
        <v>15938</v>
      </c>
    </row>
    <row r="175" spans="1:34" ht="15.75">
      <c r="A175" s="165"/>
      <c r="B175" s="182" t="s">
        <v>192</v>
      </c>
      <c r="C175" s="77" t="s">
        <v>110</v>
      </c>
      <c r="D175" s="77" t="s">
        <v>124</v>
      </c>
      <c r="E175" s="169" t="s">
        <v>193</v>
      </c>
      <c r="F175" s="77"/>
      <c r="G175" s="173"/>
      <c r="H175" s="173"/>
      <c r="I175" s="173"/>
      <c r="J175" s="173"/>
      <c r="K175" s="173"/>
      <c r="L175" s="173"/>
      <c r="M175" s="174"/>
      <c r="N175" s="174"/>
      <c r="O175" s="173">
        <f>O176</f>
        <v>0</v>
      </c>
      <c r="P175" s="173">
        <f t="shared" si="103"/>
        <v>0</v>
      </c>
      <c r="Q175" s="173">
        <f t="shared" si="103"/>
        <v>15938</v>
      </c>
      <c r="R175" s="173">
        <f t="shared" si="103"/>
        <v>15938</v>
      </c>
      <c r="S175" s="173">
        <f t="shared" si="103"/>
        <v>15938</v>
      </c>
      <c r="T175" s="173">
        <f t="shared" si="103"/>
        <v>0</v>
      </c>
      <c r="U175" s="177">
        <f t="shared" si="103"/>
        <v>0</v>
      </c>
      <c r="V175" s="173">
        <f t="shared" si="103"/>
        <v>0</v>
      </c>
      <c r="W175" s="177">
        <f t="shared" si="103"/>
        <v>0</v>
      </c>
      <c r="X175" s="173">
        <f t="shared" si="103"/>
        <v>15938</v>
      </c>
      <c r="Y175" s="173">
        <f t="shared" si="103"/>
        <v>15938</v>
      </c>
      <c r="Z175" s="177">
        <f t="shared" si="103"/>
        <v>0</v>
      </c>
      <c r="AA175" s="177">
        <f t="shared" si="104"/>
        <v>0</v>
      </c>
      <c r="AB175" s="177">
        <f t="shared" si="104"/>
        <v>0</v>
      </c>
      <c r="AC175" s="177">
        <f t="shared" si="104"/>
        <v>0</v>
      </c>
      <c r="AD175" s="177">
        <f t="shared" si="104"/>
        <v>0</v>
      </c>
      <c r="AE175" s="177">
        <f t="shared" si="104"/>
        <v>0</v>
      </c>
      <c r="AF175" s="177">
        <f t="shared" si="104"/>
        <v>0</v>
      </c>
      <c r="AG175" s="173">
        <f t="shared" si="104"/>
        <v>15938</v>
      </c>
      <c r="AH175" s="173">
        <f t="shared" si="104"/>
        <v>15938</v>
      </c>
    </row>
    <row r="176" spans="1:34" ht="47.25">
      <c r="A176" s="165"/>
      <c r="B176" s="168" t="s">
        <v>115</v>
      </c>
      <c r="C176" s="77" t="s">
        <v>110</v>
      </c>
      <c r="D176" s="77" t="s">
        <v>124</v>
      </c>
      <c r="E176" s="169" t="s">
        <v>193</v>
      </c>
      <c r="F176" s="77" t="s">
        <v>116</v>
      </c>
      <c r="G176" s="173"/>
      <c r="H176" s="173"/>
      <c r="I176" s="173"/>
      <c r="J176" s="173"/>
      <c r="K176" s="173"/>
      <c r="L176" s="173"/>
      <c r="M176" s="174"/>
      <c r="N176" s="174"/>
      <c r="O176" s="173"/>
      <c r="P176" s="173"/>
      <c r="Q176" s="173">
        <v>15938</v>
      </c>
      <c r="R176" s="173">
        <f>Q176+P176+O176+K176</f>
        <v>15938</v>
      </c>
      <c r="S176" s="173">
        <f>Q176+L176</f>
        <v>15938</v>
      </c>
      <c r="T176" s="175"/>
      <c r="U176" s="176"/>
      <c r="V176" s="165"/>
      <c r="W176" s="176"/>
      <c r="X176" s="173">
        <f>W176+V176+U176+T176+R176</f>
        <v>15938</v>
      </c>
      <c r="Y176" s="173">
        <f>S176+W176</f>
        <v>15938</v>
      </c>
      <c r="Z176" s="176"/>
      <c r="AA176" s="176"/>
      <c r="AB176" s="176"/>
      <c r="AC176" s="176"/>
      <c r="AD176" s="176"/>
      <c r="AE176" s="176"/>
      <c r="AF176" s="176"/>
      <c r="AG176" s="173">
        <f>X176+Z176+AA176+AB176+AC176+AD176+AE176+AF176</f>
        <v>15938</v>
      </c>
      <c r="AH176" s="173">
        <f>Y176+AE176+AF176</f>
        <v>15938</v>
      </c>
    </row>
    <row r="177" spans="1:34" ht="15.75">
      <c r="A177" s="165"/>
      <c r="B177" s="162" t="s">
        <v>333</v>
      </c>
      <c r="C177" s="68" t="s">
        <v>179</v>
      </c>
      <c r="D177" s="68" t="s">
        <v>99</v>
      </c>
      <c r="E177" s="92"/>
      <c r="F177" s="68"/>
      <c r="G177" s="166" t="e">
        <f>#REF!</f>
        <v>#REF!</v>
      </c>
      <c r="H177" s="166" t="e">
        <f>#REF!</f>
        <v>#REF!</v>
      </c>
      <c r="I177" s="166" t="e">
        <f>#REF!</f>
        <v>#REF!</v>
      </c>
      <c r="J177" s="166" t="e">
        <f>#REF!</f>
        <v>#REF!</v>
      </c>
      <c r="K177" s="166" t="e">
        <f>#REF!</f>
        <v>#REF!</v>
      </c>
      <c r="L177" s="166" t="e">
        <f>#REF!</f>
        <v>#REF!</v>
      </c>
      <c r="M177" s="174"/>
      <c r="N177" s="174"/>
      <c r="O177" s="166" t="e">
        <f>#REF!</f>
        <v>#REF!</v>
      </c>
      <c r="P177" s="166" t="e">
        <f>#REF!</f>
        <v>#REF!</v>
      </c>
      <c r="Q177" s="166" t="e">
        <f>#REF!</f>
        <v>#REF!</v>
      </c>
      <c r="R177" s="166" t="e">
        <f>#REF!+R178</f>
        <v>#REF!</v>
      </c>
      <c r="S177" s="166" t="e">
        <f>#REF!</f>
        <v>#REF!</v>
      </c>
      <c r="T177" s="166" t="e">
        <f>#REF!+T178</f>
        <v>#REF!</v>
      </c>
      <c r="U177" s="167" t="e">
        <f>#REF!+U178</f>
        <v>#REF!</v>
      </c>
      <c r="V177" s="166" t="e">
        <f>#REF!+V178</f>
        <v>#REF!</v>
      </c>
      <c r="W177" s="167" t="e">
        <f>#REF!+W178</f>
        <v>#REF!</v>
      </c>
      <c r="X177" s="166" t="e">
        <f>#REF!+X178</f>
        <v>#REF!</v>
      </c>
      <c r="Y177" s="166" t="e">
        <f>#REF!</f>
        <v>#REF!</v>
      </c>
      <c r="Z177" s="167" t="e">
        <f>#REF!+Z178</f>
        <v>#REF!</v>
      </c>
      <c r="AA177" s="167" t="e">
        <f>#REF!+AA178</f>
        <v>#REF!</v>
      </c>
      <c r="AB177" s="167" t="e">
        <f>#REF!+AB178</f>
        <v>#REF!</v>
      </c>
      <c r="AC177" s="167" t="e">
        <f>#REF!+AC178</f>
        <v>#REF!</v>
      </c>
      <c r="AD177" s="167" t="e">
        <f>#REF!+AD178</f>
        <v>#REF!</v>
      </c>
      <c r="AE177" s="167" t="e">
        <f>#REF!+AE178</f>
        <v>#REF!</v>
      </c>
      <c r="AF177" s="167" t="e">
        <f>#REF!+AF178</f>
        <v>#REF!</v>
      </c>
      <c r="AG177" s="166">
        <v>25105</v>
      </c>
      <c r="AH177" s="166"/>
    </row>
    <row r="178" spans="1:34" ht="31.5">
      <c r="A178" s="165"/>
      <c r="B178" s="168" t="s">
        <v>334</v>
      </c>
      <c r="C178" s="77" t="s">
        <v>179</v>
      </c>
      <c r="D178" s="77" t="s">
        <v>99</v>
      </c>
      <c r="E178" s="169" t="s">
        <v>336</v>
      </c>
      <c r="F178" s="77"/>
      <c r="G178" s="173"/>
      <c r="H178" s="173"/>
      <c r="I178" s="173"/>
      <c r="J178" s="173"/>
      <c r="K178" s="173"/>
      <c r="L178" s="173"/>
      <c r="M178" s="174"/>
      <c r="N178" s="174"/>
      <c r="O178" s="173"/>
      <c r="P178" s="173"/>
      <c r="Q178" s="173"/>
      <c r="R178" s="173">
        <f>R179</f>
        <v>0</v>
      </c>
      <c r="S178" s="173">
        <f aca="true" t="shared" si="105" ref="S178:AG178">S179</f>
        <v>0</v>
      </c>
      <c r="T178" s="173">
        <f t="shared" si="105"/>
        <v>0</v>
      </c>
      <c r="U178" s="177">
        <f t="shared" si="105"/>
        <v>0</v>
      </c>
      <c r="V178" s="173">
        <f t="shared" si="105"/>
        <v>0</v>
      </c>
      <c r="W178" s="177">
        <f t="shared" si="105"/>
        <v>0</v>
      </c>
      <c r="X178" s="173">
        <f t="shared" si="105"/>
        <v>0</v>
      </c>
      <c r="Y178" s="173">
        <f t="shared" si="105"/>
        <v>0</v>
      </c>
      <c r="Z178" s="177">
        <f t="shared" si="105"/>
        <v>0</v>
      </c>
      <c r="AA178" s="177">
        <f t="shared" si="105"/>
        <v>0</v>
      </c>
      <c r="AB178" s="177">
        <f t="shared" si="105"/>
        <v>0</v>
      </c>
      <c r="AC178" s="177">
        <f t="shared" si="105"/>
        <v>25105</v>
      </c>
      <c r="AD178" s="177">
        <f t="shared" si="105"/>
        <v>0</v>
      </c>
      <c r="AE178" s="177">
        <f t="shared" si="105"/>
        <v>0</v>
      </c>
      <c r="AF178" s="177">
        <f t="shared" si="105"/>
        <v>0</v>
      </c>
      <c r="AG178" s="173">
        <f t="shared" si="105"/>
        <v>25105</v>
      </c>
      <c r="AH178" s="173"/>
    </row>
    <row r="179" spans="1:34" ht="15.75">
      <c r="A179" s="165"/>
      <c r="B179" s="168" t="s">
        <v>335</v>
      </c>
      <c r="C179" s="77" t="s">
        <v>179</v>
      </c>
      <c r="D179" s="77" t="s">
        <v>99</v>
      </c>
      <c r="E179" s="169" t="s">
        <v>336</v>
      </c>
      <c r="F179" s="77" t="s">
        <v>325</v>
      </c>
      <c r="G179" s="173"/>
      <c r="H179" s="173"/>
      <c r="I179" s="173"/>
      <c r="J179" s="173"/>
      <c r="K179" s="173"/>
      <c r="L179" s="173"/>
      <c r="M179" s="174"/>
      <c r="N179" s="174"/>
      <c r="O179" s="173"/>
      <c r="P179" s="173"/>
      <c r="Q179" s="173"/>
      <c r="R179" s="173"/>
      <c r="S179" s="173"/>
      <c r="T179" s="175"/>
      <c r="U179" s="176"/>
      <c r="V179" s="165"/>
      <c r="W179" s="176"/>
      <c r="X179" s="173">
        <f>W179+V179+U179+T179+R179</f>
        <v>0</v>
      </c>
      <c r="Y179" s="173"/>
      <c r="Z179" s="176"/>
      <c r="AA179" s="176"/>
      <c r="AB179" s="176"/>
      <c r="AC179" s="176">
        <v>25105</v>
      </c>
      <c r="AD179" s="176"/>
      <c r="AE179" s="176"/>
      <c r="AF179" s="176"/>
      <c r="AG179" s="173">
        <f>X179+Z179+AA179+AB179+AC179+AD179+AE179+AF179</f>
        <v>25105</v>
      </c>
      <c r="AH179" s="173"/>
    </row>
    <row r="180" spans="1:34" ht="25.5" customHeight="1">
      <c r="A180" s="165"/>
      <c r="B180" s="162" t="s">
        <v>337</v>
      </c>
      <c r="C180" s="68" t="s">
        <v>179</v>
      </c>
      <c r="D180" s="68" t="s">
        <v>100</v>
      </c>
      <c r="E180" s="92"/>
      <c r="F180" s="68"/>
      <c r="G180" s="163">
        <f>G181</f>
        <v>0</v>
      </c>
      <c r="H180" s="163">
        <f aca="true" t="shared" si="106" ref="H180:L181">H181</f>
        <v>0</v>
      </c>
      <c r="I180" s="163">
        <f t="shared" si="106"/>
        <v>0</v>
      </c>
      <c r="J180" s="163">
        <f t="shared" si="106"/>
        <v>38757</v>
      </c>
      <c r="K180" s="163">
        <f t="shared" si="106"/>
        <v>38757</v>
      </c>
      <c r="L180" s="163">
        <f t="shared" si="106"/>
        <v>8134</v>
      </c>
      <c r="M180" s="174"/>
      <c r="N180" s="174"/>
      <c r="O180" s="163">
        <f aca="true" t="shared" si="107" ref="O180:AD181">O181</f>
        <v>0</v>
      </c>
      <c r="P180" s="163">
        <f t="shared" si="107"/>
        <v>0</v>
      </c>
      <c r="Q180" s="163">
        <f t="shared" si="107"/>
        <v>0</v>
      </c>
      <c r="R180" s="163">
        <f t="shared" si="107"/>
        <v>38757</v>
      </c>
      <c r="S180" s="163">
        <f t="shared" si="107"/>
        <v>8134</v>
      </c>
      <c r="T180" s="163">
        <f t="shared" si="107"/>
        <v>0</v>
      </c>
      <c r="U180" s="164">
        <f t="shared" si="107"/>
        <v>0</v>
      </c>
      <c r="V180" s="163">
        <f t="shared" si="107"/>
        <v>0</v>
      </c>
      <c r="W180" s="164">
        <f t="shared" si="107"/>
        <v>0</v>
      </c>
      <c r="X180" s="163">
        <f t="shared" si="107"/>
        <v>38757</v>
      </c>
      <c r="Y180" s="163">
        <f t="shared" si="107"/>
        <v>8134</v>
      </c>
      <c r="Z180" s="164">
        <f t="shared" si="107"/>
        <v>0</v>
      </c>
      <c r="AA180" s="164">
        <f t="shared" si="107"/>
        <v>0</v>
      </c>
      <c r="AB180" s="164">
        <f t="shared" si="107"/>
        <v>0</v>
      </c>
      <c r="AC180" s="164">
        <f t="shared" si="107"/>
        <v>0</v>
      </c>
      <c r="AD180" s="164">
        <f t="shared" si="107"/>
        <v>0</v>
      </c>
      <c r="AE180" s="164">
        <f aca="true" t="shared" si="108" ref="AA180:AH181">AE181</f>
        <v>0</v>
      </c>
      <c r="AF180" s="164">
        <f t="shared" si="108"/>
        <v>0</v>
      </c>
      <c r="AG180" s="163">
        <f t="shared" si="108"/>
        <v>38757</v>
      </c>
      <c r="AH180" s="163">
        <f t="shared" si="108"/>
        <v>8134</v>
      </c>
    </row>
    <row r="181" spans="1:34" ht="15.75">
      <c r="A181" s="165"/>
      <c r="B181" s="168" t="s">
        <v>409</v>
      </c>
      <c r="C181" s="77" t="s">
        <v>179</v>
      </c>
      <c r="D181" s="77" t="s">
        <v>100</v>
      </c>
      <c r="E181" s="169" t="s">
        <v>339</v>
      </c>
      <c r="F181" s="77"/>
      <c r="G181" s="173">
        <f>G182</f>
        <v>0</v>
      </c>
      <c r="H181" s="173">
        <f t="shared" si="106"/>
        <v>0</v>
      </c>
      <c r="I181" s="173">
        <f t="shared" si="106"/>
        <v>0</v>
      </c>
      <c r="J181" s="173">
        <f t="shared" si="106"/>
        <v>38757</v>
      </c>
      <c r="K181" s="173">
        <f t="shared" si="106"/>
        <v>38757</v>
      </c>
      <c r="L181" s="173">
        <f t="shared" si="106"/>
        <v>8134</v>
      </c>
      <c r="M181" s="174"/>
      <c r="N181" s="174"/>
      <c r="O181" s="173">
        <f t="shared" si="107"/>
        <v>0</v>
      </c>
      <c r="P181" s="173">
        <f t="shared" si="107"/>
        <v>0</v>
      </c>
      <c r="Q181" s="173">
        <f t="shared" si="107"/>
        <v>0</v>
      </c>
      <c r="R181" s="173">
        <f t="shared" si="107"/>
        <v>38757</v>
      </c>
      <c r="S181" s="173">
        <f t="shared" si="107"/>
        <v>8134</v>
      </c>
      <c r="T181" s="173">
        <f t="shared" si="107"/>
        <v>0</v>
      </c>
      <c r="U181" s="177">
        <f t="shared" si="107"/>
        <v>0</v>
      </c>
      <c r="V181" s="173">
        <f t="shared" si="107"/>
        <v>0</v>
      </c>
      <c r="W181" s="177">
        <f t="shared" si="107"/>
        <v>0</v>
      </c>
      <c r="X181" s="173">
        <f t="shared" si="107"/>
        <v>38757</v>
      </c>
      <c r="Y181" s="173">
        <f t="shared" si="107"/>
        <v>8134</v>
      </c>
      <c r="Z181" s="177">
        <f t="shared" si="107"/>
        <v>0</v>
      </c>
      <c r="AA181" s="177">
        <f t="shared" si="108"/>
        <v>0</v>
      </c>
      <c r="AB181" s="177">
        <f t="shared" si="108"/>
        <v>0</v>
      </c>
      <c r="AC181" s="177">
        <f t="shared" si="108"/>
        <v>0</v>
      </c>
      <c r="AD181" s="177">
        <f t="shared" si="108"/>
        <v>0</v>
      </c>
      <c r="AE181" s="177">
        <f t="shared" si="108"/>
        <v>0</v>
      </c>
      <c r="AF181" s="177">
        <f t="shared" si="108"/>
        <v>0</v>
      </c>
      <c r="AG181" s="173">
        <f t="shared" si="108"/>
        <v>38757</v>
      </c>
      <c r="AH181" s="173">
        <f t="shared" si="108"/>
        <v>8134</v>
      </c>
    </row>
    <row r="182" spans="1:34" ht="31.5">
      <c r="A182" s="165"/>
      <c r="B182" s="168" t="s">
        <v>103</v>
      </c>
      <c r="C182" s="77" t="s">
        <v>179</v>
      </c>
      <c r="D182" s="77" t="s">
        <v>100</v>
      </c>
      <c r="E182" s="169" t="s">
        <v>339</v>
      </c>
      <c r="F182" s="77" t="s">
        <v>104</v>
      </c>
      <c r="G182" s="173"/>
      <c r="H182" s="173"/>
      <c r="I182" s="173"/>
      <c r="J182" s="173">
        <f>K182-G182</f>
        <v>38757</v>
      </c>
      <c r="K182" s="173">
        <v>38757</v>
      </c>
      <c r="L182" s="173">
        <v>8134</v>
      </c>
      <c r="M182" s="174"/>
      <c r="N182" s="174"/>
      <c r="O182" s="173"/>
      <c r="P182" s="173"/>
      <c r="Q182" s="173"/>
      <c r="R182" s="173">
        <f>Q182+P182+O182+K182</f>
        <v>38757</v>
      </c>
      <c r="S182" s="173">
        <f>Q182+L182</f>
        <v>8134</v>
      </c>
      <c r="T182" s="175"/>
      <c r="U182" s="176"/>
      <c r="V182" s="165"/>
      <c r="W182" s="176"/>
      <c r="X182" s="173">
        <f>W182+V182+U182+T182+R182</f>
        <v>38757</v>
      </c>
      <c r="Y182" s="173">
        <f>S182+W182</f>
        <v>8134</v>
      </c>
      <c r="Z182" s="176"/>
      <c r="AA182" s="176"/>
      <c r="AB182" s="176"/>
      <c r="AC182" s="176"/>
      <c r="AD182" s="176"/>
      <c r="AE182" s="176"/>
      <c r="AF182" s="176"/>
      <c r="AG182" s="173">
        <f>X182+Z182+AA182+AB182+AC182+AD182+AE182+AF182</f>
        <v>38757</v>
      </c>
      <c r="AH182" s="173">
        <f>Y182+AE182+AF182</f>
        <v>8134</v>
      </c>
    </row>
    <row r="183" spans="1:34" ht="22.5" customHeight="1">
      <c r="A183" s="161"/>
      <c r="B183" s="162" t="s">
        <v>324</v>
      </c>
      <c r="C183" s="68" t="s">
        <v>179</v>
      </c>
      <c r="D183" s="68" t="s">
        <v>106</v>
      </c>
      <c r="E183" s="92"/>
      <c r="F183" s="68"/>
      <c r="G183" s="163">
        <f>G184</f>
        <v>0</v>
      </c>
      <c r="H183" s="163">
        <f aca="true" t="shared" si="109" ref="H183:L184">H184</f>
        <v>0</v>
      </c>
      <c r="I183" s="163">
        <f t="shared" si="109"/>
        <v>0</v>
      </c>
      <c r="J183" s="163">
        <f t="shared" si="109"/>
        <v>44843</v>
      </c>
      <c r="K183" s="163">
        <f t="shared" si="109"/>
        <v>44843</v>
      </c>
      <c r="L183" s="163">
        <f t="shared" si="109"/>
        <v>0</v>
      </c>
      <c r="M183" s="189"/>
      <c r="N183" s="189"/>
      <c r="O183" s="163">
        <f aca="true" t="shared" si="110" ref="O183:AD184">O184</f>
        <v>0</v>
      </c>
      <c r="P183" s="163">
        <f t="shared" si="110"/>
        <v>0</v>
      </c>
      <c r="Q183" s="163">
        <f t="shared" si="110"/>
        <v>0</v>
      </c>
      <c r="R183" s="163">
        <f t="shared" si="110"/>
        <v>44843</v>
      </c>
      <c r="S183" s="163">
        <f t="shared" si="110"/>
        <v>0</v>
      </c>
      <c r="T183" s="163">
        <f t="shared" si="110"/>
        <v>0</v>
      </c>
      <c r="U183" s="164">
        <f t="shared" si="110"/>
        <v>0</v>
      </c>
      <c r="V183" s="163">
        <f t="shared" si="110"/>
        <v>0</v>
      </c>
      <c r="W183" s="164">
        <f t="shared" si="110"/>
        <v>0</v>
      </c>
      <c r="X183" s="163">
        <f t="shared" si="110"/>
        <v>44843</v>
      </c>
      <c r="Y183" s="163">
        <f t="shared" si="110"/>
        <v>0</v>
      </c>
      <c r="Z183" s="164">
        <f t="shared" si="110"/>
        <v>0</v>
      </c>
      <c r="AA183" s="164">
        <f t="shared" si="110"/>
        <v>0</v>
      </c>
      <c r="AB183" s="164">
        <f t="shared" si="110"/>
        <v>0</v>
      </c>
      <c r="AC183" s="164">
        <f t="shared" si="110"/>
        <v>0</v>
      </c>
      <c r="AD183" s="164">
        <f t="shared" si="110"/>
        <v>0</v>
      </c>
      <c r="AE183" s="164">
        <f aca="true" t="shared" si="111" ref="AA183:AG184">AE184</f>
        <v>0</v>
      </c>
      <c r="AF183" s="164">
        <f t="shared" si="111"/>
        <v>0</v>
      </c>
      <c r="AG183" s="163">
        <f t="shared" si="111"/>
        <v>44843</v>
      </c>
      <c r="AH183" s="163"/>
    </row>
    <row r="184" spans="1:34" ht="15.75">
      <c r="A184" s="165"/>
      <c r="B184" s="168" t="s">
        <v>136</v>
      </c>
      <c r="C184" s="77" t="s">
        <v>179</v>
      </c>
      <c r="D184" s="77" t="s">
        <v>106</v>
      </c>
      <c r="E184" s="169" t="s">
        <v>137</v>
      </c>
      <c r="F184" s="77"/>
      <c r="G184" s="173">
        <f>G185</f>
        <v>0</v>
      </c>
      <c r="H184" s="173">
        <f t="shared" si="109"/>
        <v>0</v>
      </c>
      <c r="I184" s="173">
        <f t="shared" si="109"/>
        <v>0</v>
      </c>
      <c r="J184" s="173">
        <f t="shared" si="109"/>
        <v>44843</v>
      </c>
      <c r="K184" s="173">
        <f t="shared" si="109"/>
        <v>44843</v>
      </c>
      <c r="L184" s="173">
        <f t="shared" si="109"/>
        <v>0</v>
      </c>
      <c r="M184" s="174"/>
      <c r="N184" s="174"/>
      <c r="O184" s="173">
        <f t="shared" si="110"/>
        <v>0</v>
      </c>
      <c r="P184" s="173">
        <f t="shared" si="110"/>
        <v>0</v>
      </c>
      <c r="Q184" s="173">
        <f t="shared" si="110"/>
        <v>0</v>
      </c>
      <c r="R184" s="173">
        <f t="shared" si="110"/>
        <v>44843</v>
      </c>
      <c r="S184" s="173">
        <f t="shared" si="110"/>
        <v>0</v>
      </c>
      <c r="T184" s="173">
        <f t="shared" si="110"/>
        <v>0</v>
      </c>
      <c r="U184" s="177">
        <f t="shared" si="110"/>
        <v>0</v>
      </c>
      <c r="V184" s="173">
        <f t="shared" si="110"/>
        <v>0</v>
      </c>
      <c r="W184" s="177">
        <f t="shared" si="110"/>
        <v>0</v>
      </c>
      <c r="X184" s="173">
        <f t="shared" si="110"/>
        <v>44843</v>
      </c>
      <c r="Y184" s="173">
        <f t="shared" si="110"/>
        <v>0</v>
      </c>
      <c r="Z184" s="177">
        <f t="shared" si="110"/>
        <v>0</v>
      </c>
      <c r="AA184" s="177">
        <f t="shared" si="111"/>
        <v>0</v>
      </c>
      <c r="AB184" s="177">
        <f t="shared" si="111"/>
        <v>0</v>
      </c>
      <c r="AC184" s="177">
        <f t="shared" si="111"/>
        <v>0</v>
      </c>
      <c r="AD184" s="177">
        <f t="shared" si="111"/>
        <v>0</v>
      </c>
      <c r="AE184" s="177">
        <f t="shared" si="111"/>
        <v>0</v>
      </c>
      <c r="AF184" s="177">
        <f t="shared" si="111"/>
        <v>0</v>
      </c>
      <c r="AG184" s="173">
        <f t="shared" si="111"/>
        <v>44843</v>
      </c>
      <c r="AH184" s="173"/>
    </row>
    <row r="185" spans="1:34" ht="15.75">
      <c r="A185" s="165"/>
      <c r="B185" s="168" t="s">
        <v>335</v>
      </c>
      <c r="C185" s="77" t="s">
        <v>179</v>
      </c>
      <c r="D185" s="77" t="s">
        <v>106</v>
      </c>
      <c r="E185" s="169" t="s">
        <v>137</v>
      </c>
      <c r="F185" s="77" t="s">
        <v>325</v>
      </c>
      <c r="G185" s="173"/>
      <c r="H185" s="173"/>
      <c r="I185" s="173"/>
      <c r="J185" s="173">
        <f>K185-G185</f>
        <v>44843</v>
      </c>
      <c r="K185" s="173">
        <v>44843</v>
      </c>
      <c r="L185" s="173"/>
      <c r="M185" s="174"/>
      <c r="N185" s="174"/>
      <c r="O185" s="173"/>
      <c r="P185" s="173"/>
      <c r="Q185" s="173"/>
      <c r="R185" s="173">
        <f>Q185+P185+O185+K185</f>
        <v>44843</v>
      </c>
      <c r="S185" s="173">
        <f>Q185+L185</f>
        <v>0</v>
      </c>
      <c r="T185" s="175"/>
      <c r="U185" s="176"/>
      <c r="V185" s="165"/>
      <c r="W185" s="176"/>
      <c r="X185" s="173">
        <f>W185+V185+U185+T185+R185</f>
        <v>44843</v>
      </c>
      <c r="Y185" s="173">
        <f>S185+W185</f>
        <v>0</v>
      </c>
      <c r="Z185" s="176"/>
      <c r="AA185" s="176"/>
      <c r="AB185" s="176"/>
      <c r="AC185" s="176"/>
      <c r="AD185" s="176"/>
      <c r="AE185" s="176"/>
      <c r="AF185" s="176"/>
      <c r="AG185" s="173">
        <f>X185+Z185+AA185+AB185+AC185+AD185+AE185+AF185</f>
        <v>44843</v>
      </c>
      <c r="AH185" s="173"/>
    </row>
    <row r="186" spans="1:34" ht="15.75">
      <c r="A186" s="165"/>
      <c r="B186" s="162" t="s">
        <v>362</v>
      </c>
      <c r="C186" s="68" t="s">
        <v>179</v>
      </c>
      <c r="D186" s="68" t="s">
        <v>150</v>
      </c>
      <c r="E186" s="92"/>
      <c r="F186" s="68"/>
      <c r="G186" s="163">
        <f aca="true" t="shared" si="112" ref="G186:L186">G187</f>
        <v>0</v>
      </c>
      <c r="H186" s="163">
        <f t="shared" si="112"/>
        <v>0</v>
      </c>
      <c r="I186" s="163">
        <f t="shared" si="112"/>
        <v>0</v>
      </c>
      <c r="J186" s="163">
        <f t="shared" si="112"/>
        <v>1165</v>
      </c>
      <c r="K186" s="163">
        <f t="shared" si="112"/>
        <v>1165</v>
      </c>
      <c r="L186" s="163">
        <f t="shared" si="112"/>
        <v>0</v>
      </c>
      <c r="M186" s="174"/>
      <c r="N186" s="174"/>
      <c r="O186" s="163">
        <f aca="true" t="shared" si="113" ref="O186:AG186">O187</f>
        <v>0</v>
      </c>
      <c r="P186" s="163">
        <f t="shared" si="113"/>
        <v>0</v>
      </c>
      <c r="Q186" s="163">
        <f t="shared" si="113"/>
        <v>0</v>
      </c>
      <c r="R186" s="163">
        <f t="shared" si="113"/>
        <v>1165</v>
      </c>
      <c r="S186" s="163">
        <f t="shared" si="113"/>
        <v>0</v>
      </c>
      <c r="T186" s="163">
        <f t="shared" si="113"/>
        <v>0</v>
      </c>
      <c r="U186" s="164">
        <f t="shared" si="113"/>
        <v>0</v>
      </c>
      <c r="V186" s="163">
        <f t="shared" si="113"/>
        <v>0</v>
      </c>
      <c r="W186" s="164">
        <f t="shared" si="113"/>
        <v>0</v>
      </c>
      <c r="X186" s="163">
        <f t="shared" si="113"/>
        <v>1165</v>
      </c>
      <c r="Y186" s="163">
        <f t="shared" si="113"/>
        <v>0</v>
      </c>
      <c r="Z186" s="164">
        <f t="shared" si="113"/>
        <v>0</v>
      </c>
      <c r="AA186" s="164">
        <f t="shared" si="113"/>
        <v>0</v>
      </c>
      <c r="AB186" s="164">
        <f t="shared" si="113"/>
        <v>0</v>
      </c>
      <c r="AC186" s="164">
        <f t="shared" si="113"/>
        <v>0</v>
      </c>
      <c r="AD186" s="164">
        <f t="shared" si="113"/>
        <v>0</v>
      </c>
      <c r="AE186" s="164">
        <f t="shared" si="113"/>
        <v>0</v>
      </c>
      <c r="AF186" s="164">
        <f t="shared" si="113"/>
        <v>0</v>
      </c>
      <c r="AG186" s="163">
        <f t="shared" si="113"/>
        <v>1165</v>
      </c>
      <c r="AH186" s="163"/>
    </row>
    <row r="187" spans="1:34" ht="15.75">
      <c r="A187" s="161"/>
      <c r="B187" s="168" t="s">
        <v>136</v>
      </c>
      <c r="C187" s="77" t="s">
        <v>179</v>
      </c>
      <c r="D187" s="77" t="s">
        <v>150</v>
      </c>
      <c r="E187" s="169" t="s">
        <v>137</v>
      </c>
      <c r="F187" s="77"/>
      <c r="G187" s="170">
        <f aca="true" t="shared" si="114" ref="G187:L187">G188+G189</f>
        <v>0</v>
      </c>
      <c r="H187" s="170">
        <f t="shared" si="114"/>
        <v>0</v>
      </c>
      <c r="I187" s="170">
        <f t="shared" si="114"/>
        <v>0</v>
      </c>
      <c r="J187" s="170">
        <f t="shared" si="114"/>
        <v>1165</v>
      </c>
      <c r="K187" s="170">
        <f t="shared" si="114"/>
        <v>1165</v>
      </c>
      <c r="L187" s="170">
        <f t="shared" si="114"/>
        <v>0</v>
      </c>
      <c r="M187" s="175"/>
      <c r="N187" s="175"/>
      <c r="O187" s="170">
        <f aca="true" t="shared" si="115" ref="O187:AG187">O188+O189</f>
        <v>0</v>
      </c>
      <c r="P187" s="170">
        <f t="shared" si="115"/>
        <v>0</v>
      </c>
      <c r="Q187" s="170">
        <f t="shared" si="115"/>
        <v>0</v>
      </c>
      <c r="R187" s="170">
        <f t="shared" si="115"/>
        <v>1165</v>
      </c>
      <c r="S187" s="170">
        <f t="shared" si="115"/>
        <v>0</v>
      </c>
      <c r="T187" s="170">
        <f>T188+T189</f>
        <v>0</v>
      </c>
      <c r="U187" s="171">
        <f>U188+U189</f>
        <v>0</v>
      </c>
      <c r="V187" s="170">
        <f t="shared" si="115"/>
        <v>0</v>
      </c>
      <c r="W187" s="171">
        <f t="shared" si="115"/>
        <v>0</v>
      </c>
      <c r="X187" s="170">
        <f t="shared" si="115"/>
        <v>1165</v>
      </c>
      <c r="Y187" s="170">
        <f t="shared" si="115"/>
        <v>0</v>
      </c>
      <c r="Z187" s="171">
        <f t="shared" si="115"/>
        <v>0</v>
      </c>
      <c r="AA187" s="171">
        <f t="shared" si="115"/>
        <v>0</v>
      </c>
      <c r="AB187" s="171">
        <f t="shared" si="115"/>
        <v>0</v>
      </c>
      <c r="AC187" s="171">
        <f t="shared" si="115"/>
        <v>0</v>
      </c>
      <c r="AD187" s="171">
        <f t="shared" si="115"/>
        <v>0</v>
      </c>
      <c r="AE187" s="171">
        <f t="shared" si="115"/>
        <v>0</v>
      </c>
      <c r="AF187" s="171">
        <f t="shared" si="115"/>
        <v>0</v>
      </c>
      <c r="AG187" s="170">
        <f t="shared" si="115"/>
        <v>1165</v>
      </c>
      <c r="AH187" s="170"/>
    </row>
    <row r="188" spans="1:34" ht="47.25">
      <c r="A188" s="161"/>
      <c r="B188" s="168" t="s">
        <v>115</v>
      </c>
      <c r="C188" s="77" t="s">
        <v>179</v>
      </c>
      <c r="D188" s="77" t="s">
        <v>150</v>
      </c>
      <c r="E188" s="169" t="s">
        <v>137</v>
      </c>
      <c r="F188" s="77" t="s">
        <v>116</v>
      </c>
      <c r="G188" s="170"/>
      <c r="H188" s="170"/>
      <c r="I188" s="170"/>
      <c r="J188" s="173">
        <f>K188-G188</f>
        <v>1075</v>
      </c>
      <c r="K188" s="173">
        <v>1075</v>
      </c>
      <c r="L188" s="165"/>
      <c r="M188" s="175"/>
      <c r="N188" s="175"/>
      <c r="O188" s="173"/>
      <c r="P188" s="173"/>
      <c r="Q188" s="173"/>
      <c r="R188" s="173">
        <f>Q188+P188+O188+K188</f>
        <v>1075</v>
      </c>
      <c r="S188" s="173">
        <f>Q188+L188</f>
        <v>0</v>
      </c>
      <c r="T188" s="175"/>
      <c r="U188" s="176"/>
      <c r="V188" s="165"/>
      <c r="W188" s="176"/>
      <c r="X188" s="173">
        <f>W188+V188+U188+T188+R188</f>
        <v>1075</v>
      </c>
      <c r="Y188" s="173">
        <f>S188+W188</f>
        <v>0</v>
      </c>
      <c r="Z188" s="176"/>
      <c r="AA188" s="176"/>
      <c r="AB188" s="176"/>
      <c r="AC188" s="176"/>
      <c r="AD188" s="176"/>
      <c r="AE188" s="176"/>
      <c r="AF188" s="176"/>
      <c r="AG188" s="173">
        <f>X188+Z188+AA188+AB188+AC188+AD188+AE188+AF188</f>
        <v>1075</v>
      </c>
      <c r="AH188" s="173"/>
    </row>
    <row r="189" spans="1:34" ht="15.75">
      <c r="A189" s="161"/>
      <c r="B189" s="168" t="s">
        <v>335</v>
      </c>
      <c r="C189" s="77" t="s">
        <v>179</v>
      </c>
      <c r="D189" s="77" t="s">
        <v>150</v>
      </c>
      <c r="E189" s="169" t="s">
        <v>137</v>
      </c>
      <c r="F189" s="77" t="s">
        <v>325</v>
      </c>
      <c r="G189" s="170"/>
      <c r="H189" s="170"/>
      <c r="I189" s="170"/>
      <c r="J189" s="173">
        <f>K189-G189</f>
        <v>90</v>
      </c>
      <c r="K189" s="173">
        <v>90</v>
      </c>
      <c r="L189" s="165"/>
      <c r="M189" s="175"/>
      <c r="N189" s="175"/>
      <c r="O189" s="173"/>
      <c r="P189" s="173"/>
      <c r="Q189" s="173"/>
      <c r="R189" s="173">
        <f>Q189+P189+O189+K189</f>
        <v>90</v>
      </c>
      <c r="S189" s="173">
        <f>Q189+L189</f>
        <v>0</v>
      </c>
      <c r="T189" s="175"/>
      <c r="U189" s="176"/>
      <c r="V189" s="165"/>
      <c r="W189" s="176"/>
      <c r="X189" s="173">
        <f>W189+V189+U189+T189+R189</f>
        <v>90</v>
      </c>
      <c r="Y189" s="173">
        <f>S189+W189</f>
        <v>0</v>
      </c>
      <c r="Z189" s="176"/>
      <c r="AA189" s="176"/>
      <c r="AB189" s="176"/>
      <c r="AC189" s="176"/>
      <c r="AD189" s="176"/>
      <c r="AE189" s="176"/>
      <c r="AF189" s="176"/>
      <c r="AG189" s="173">
        <f>X189+Z189+AA189+AB189+AC189+AD189+AE189+AF189</f>
        <v>90</v>
      </c>
      <c r="AH189" s="173"/>
    </row>
    <row r="190" spans="1:34" ht="10.5" customHeight="1">
      <c r="A190" s="161"/>
      <c r="B190" s="162"/>
      <c r="C190" s="68"/>
      <c r="D190" s="68"/>
      <c r="E190" s="92"/>
      <c r="F190" s="68"/>
      <c r="G190" s="166"/>
      <c r="H190" s="166"/>
      <c r="I190" s="166"/>
      <c r="J190" s="165"/>
      <c r="K190" s="173"/>
      <c r="L190" s="165"/>
      <c r="M190" s="175"/>
      <c r="N190" s="175"/>
      <c r="O190" s="173"/>
      <c r="P190" s="173"/>
      <c r="Q190" s="173"/>
      <c r="R190" s="165"/>
      <c r="S190" s="165"/>
      <c r="T190" s="175"/>
      <c r="U190" s="176"/>
      <c r="V190" s="165"/>
      <c r="W190" s="176"/>
      <c r="X190" s="165"/>
      <c r="Y190" s="165"/>
      <c r="Z190" s="176"/>
      <c r="AA190" s="176"/>
      <c r="AB190" s="176"/>
      <c r="AC190" s="176"/>
      <c r="AD190" s="176"/>
      <c r="AE190" s="176"/>
      <c r="AF190" s="176"/>
      <c r="AG190" s="165"/>
      <c r="AH190" s="165"/>
    </row>
    <row r="191" spans="1:34" ht="34.5" customHeight="1">
      <c r="A191" s="161">
        <v>911</v>
      </c>
      <c r="B191" s="162" t="s">
        <v>410</v>
      </c>
      <c r="C191" s="68"/>
      <c r="D191" s="68"/>
      <c r="E191" s="92"/>
      <c r="F191" s="68"/>
      <c r="G191" s="166" t="e">
        <f aca="true" t="shared" si="116" ref="G191:AF191">G192+G195+G198+G204+G207+G214</f>
        <v>#REF!</v>
      </c>
      <c r="H191" s="166" t="e">
        <f t="shared" si="116"/>
        <v>#REF!</v>
      </c>
      <c r="I191" s="166" t="e">
        <f t="shared" si="116"/>
        <v>#REF!</v>
      </c>
      <c r="J191" s="166" t="e">
        <f t="shared" si="116"/>
        <v>#REF!</v>
      </c>
      <c r="K191" s="166" t="e">
        <f t="shared" si="116"/>
        <v>#REF!</v>
      </c>
      <c r="L191" s="166" t="e">
        <f t="shared" si="116"/>
        <v>#REF!</v>
      </c>
      <c r="M191" s="166" t="e">
        <f t="shared" si="116"/>
        <v>#REF!</v>
      </c>
      <c r="N191" s="166" t="e">
        <f t="shared" si="116"/>
        <v>#REF!</v>
      </c>
      <c r="O191" s="166" t="e">
        <f t="shared" si="116"/>
        <v>#REF!</v>
      </c>
      <c r="P191" s="166" t="e">
        <f t="shared" si="116"/>
        <v>#REF!</v>
      </c>
      <c r="Q191" s="166" t="e">
        <f t="shared" si="116"/>
        <v>#REF!</v>
      </c>
      <c r="R191" s="166" t="e">
        <f t="shared" si="116"/>
        <v>#REF!</v>
      </c>
      <c r="S191" s="166" t="e">
        <f t="shared" si="116"/>
        <v>#REF!</v>
      </c>
      <c r="T191" s="166" t="e">
        <f t="shared" si="116"/>
        <v>#REF!</v>
      </c>
      <c r="U191" s="167" t="e">
        <f t="shared" si="116"/>
        <v>#REF!</v>
      </c>
      <c r="V191" s="166" t="e">
        <f t="shared" si="116"/>
        <v>#REF!</v>
      </c>
      <c r="W191" s="167" t="e">
        <f t="shared" si="116"/>
        <v>#REF!</v>
      </c>
      <c r="X191" s="166" t="e">
        <f t="shared" si="116"/>
        <v>#REF!</v>
      </c>
      <c r="Y191" s="166" t="e">
        <f t="shared" si="116"/>
        <v>#REF!</v>
      </c>
      <c r="Z191" s="167" t="e">
        <f t="shared" si="116"/>
        <v>#REF!</v>
      </c>
      <c r="AA191" s="167" t="e">
        <f t="shared" si="116"/>
        <v>#REF!</v>
      </c>
      <c r="AB191" s="167" t="e">
        <f t="shared" si="116"/>
        <v>#REF!</v>
      </c>
      <c r="AC191" s="167" t="e">
        <f t="shared" si="116"/>
        <v>#REF!</v>
      </c>
      <c r="AD191" s="167" t="e">
        <f t="shared" si="116"/>
        <v>#REF!</v>
      </c>
      <c r="AE191" s="167" t="e">
        <f t="shared" si="116"/>
        <v>#REF!</v>
      </c>
      <c r="AF191" s="167" t="e">
        <f t="shared" si="116"/>
        <v>#REF!</v>
      </c>
      <c r="AG191" s="166">
        <v>1443654</v>
      </c>
      <c r="AH191" s="166">
        <v>165759</v>
      </c>
    </row>
    <row r="192" spans="1:34" ht="22.5" customHeight="1">
      <c r="A192" s="161"/>
      <c r="B192" s="162" t="s">
        <v>295</v>
      </c>
      <c r="C192" s="68" t="s">
        <v>144</v>
      </c>
      <c r="D192" s="68" t="s">
        <v>99</v>
      </c>
      <c r="E192" s="92"/>
      <c r="F192" s="68"/>
      <c r="G192" s="166" t="e">
        <f>G193+#REF!</f>
        <v>#REF!</v>
      </c>
      <c r="H192" s="166" t="e">
        <f>H193+#REF!</f>
        <v>#REF!</v>
      </c>
      <c r="I192" s="166" t="e">
        <f>I193+#REF!</f>
        <v>#REF!</v>
      </c>
      <c r="J192" s="166" t="e">
        <f>J193+#REF!</f>
        <v>#REF!</v>
      </c>
      <c r="K192" s="166" t="e">
        <f>K193+#REF!</f>
        <v>#REF!</v>
      </c>
      <c r="L192" s="166" t="e">
        <f>L193+#REF!</f>
        <v>#REF!</v>
      </c>
      <c r="M192" s="166" t="e">
        <f>M193</f>
        <v>#REF!</v>
      </c>
      <c r="N192" s="166" t="e">
        <f>N193</f>
        <v>#REF!</v>
      </c>
      <c r="O192" s="166" t="e">
        <f>O193+#REF!</f>
        <v>#REF!</v>
      </c>
      <c r="P192" s="166" t="e">
        <f>P193+#REF!</f>
        <v>#REF!</v>
      </c>
      <c r="Q192" s="166" t="e">
        <f>Q193+#REF!</f>
        <v>#REF!</v>
      </c>
      <c r="R192" s="166" t="e">
        <f>R193+#REF!</f>
        <v>#REF!</v>
      </c>
      <c r="S192" s="166" t="e">
        <f>S193+#REF!</f>
        <v>#REF!</v>
      </c>
      <c r="T192" s="166" t="e">
        <f>T193+#REF!</f>
        <v>#REF!</v>
      </c>
      <c r="U192" s="167" t="e">
        <f>U193+#REF!</f>
        <v>#REF!</v>
      </c>
      <c r="V192" s="166" t="e">
        <f>V193+#REF!</f>
        <v>#REF!</v>
      </c>
      <c r="W192" s="167" t="e">
        <f>W193+#REF!</f>
        <v>#REF!</v>
      </c>
      <c r="X192" s="166" t="e">
        <f>X193+#REF!</f>
        <v>#REF!</v>
      </c>
      <c r="Y192" s="166" t="e">
        <f>Y193+#REF!</f>
        <v>#REF!</v>
      </c>
      <c r="Z192" s="167" t="e">
        <f>Z193+#REF!</f>
        <v>#REF!</v>
      </c>
      <c r="AA192" s="167" t="e">
        <f>AA193+#REF!</f>
        <v>#REF!</v>
      </c>
      <c r="AB192" s="167" t="e">
        <f>AB193+#REF!</f>
        <v>#REF!</v>
      </c>
      <c r="AC192" s="167" t="e">
        <f>AC193+#REF!</f>
        <v>#REF!</v>
      </c>
      <c r="AD192" s="167" t="e">
        <f>AD193+#REF!</f>
        <v>#REF!</v>
      </c>
      <c r="AE192" s="167" t="e">
        <f>AE193+#REF!</f>
        <v>#REF!</v>
      </c>
      <c r="AF192" s="167" t="e">
        <f>AF193+#REF!</f>
        <v>#REF!</v>
      </c>
      <c r="AG192" s="166">
        <v>688216</v>
      </c>
      <c r="AH192" s="166">
        <v>111665</v>
      </c>
    </row>
    <row r="193" spans="1:34" ht="25.5" customHeight="1">
      <c r="A193" s="165"/>
      <c r="B193" s="168" t="s">
        <v>377</v>
      </c>
      <c r="C193" s="77" t="s">
        <v>144</v>
      </c>
      <c r="D193" s="77" t="s">
        <v>99</v>
      </c>
      <c r="E193" s="169" t="s">
        <v>296</v>
      </c>
      <c r="F193" s="77"/>
      <c r="G193" s="170">
        <f aca="true" t="shared" si="117" ref="G193:W193">G194</f>
        <v>439332</v>
      </c>
      <c r="H193" s="170">
        <f t="shared" si="117"/>
        <v>439332</v>
      </c>
      <c r="I193" s="170">
        <f t="shared" si="117"/>
        <v>0</v>
      </c>
      <c r="J193" s="170">
        <f t="shared" si="117"/>
        <v>248884</v>
      </c>
      <c r="K193" s="170">
        <f t="shared" si="117"/>
        <v>688216</v>
      </c>
      <c r="L193" s="170">
        <f t="shared" si="117"/>
        <v>111665</v>
      </c>
      <c r="M193" s="170" t="e">
        <f t="shared" si="117"/>
        <v>#REF!</v>
      </c>
      <c r="N193" s="170" t="e">
        <f t="shared" si="117"/>
        <v>#REF!</v>
      </c>
      <c r="O193" s="170">
        <f t="shared" si="117"/>
        <v>0</v>
      </c>
      <c r="P193" s="170">
        <f t="shared" si="117"/>
        <v>0</v>
      </c>
      <c r="Q193" s="170">
        <f t="shared" si="117"/>
        <v>0</v>
      </c>
      <c r="R193" s="170">
        <f t="shared" si="117"/>
        <v>688216</v>
      </c>
      <c r="S193" s="170">
        <f t="shared" si="117"/>
        <v>111665</v>
      </c>
      <c r="T193" s="170">
        <f t="shared" si="117"/>
        <v>0</v>
      </c>
      <c r="U193" s="171">
        <f t="shared" si="117"/>
        <v>0</v>
      </c>
      <c r="V193" s="170">
        <f t="shared" si="117"/>
        <v>0</v>
      </c>
      <c r="W193" s="171">
        <f t="shared" si="117"/>
        <v>0</v>
      </c>
      <c r="X193" s="170">
        <f>X194</f>
        <v>688216</v>
      </c>
      <c r="Y193" s="170">
        <f>Y194</f>
        <v>111665</v>
      </c>
      <c r="Z193" s="171">
        <f aca="true" t="shared" si="118" ref="Z193:AH193">Z194</f>
        <v>0</v>
      </c>
      <c r="AA193" s="171">
        <f t="shared" si="118"/>
        <v>0</v>
      </c>
      <c r="AB193" s="171">
        <f t="shared" si="118"/>
        <v>0</v>
      </c>
      <c r="AC193" s="171">
        <f t="shared" si="118"/>
        <v>0</v>
      </c>
      <c r="AD193" s="171">
        <f t="shared" si="118"/>
        <v>0</v>
      </c>
      <c r="AE193" s="171">
        <f t="shared" si="118"/>
        <v>0</v>
      </c>
      <c r="AF193" s="171">
        <f t="shared" si="118"/>
        <v>0</v>
      </c>
      <c r="AG193" s="170">
        <f t="shared" si="118"/>
        <v>688216</v>
      </c>
      <c r="AH193" s="170">
        <f t="shared" si="118"/>
        <v>111665</v>
      </c>
    </row>
    <row r="194" spans="1:34" ht="31.5">
      <c r="A194" s="165"/>
      <c r="B194" s="168" t="s">
        <v>103</v>
      </c>
      <c r="C194" s="77" t="s">
        <v>144</v>
      </c>
      <c r="D194" s="77" t="s">
        <v>99</v>
      </c>
      <c r="E194" s="169" t="s">
        <v>296</v>
      </c>
      <c r="F194" s="77" t="s">
        <v>104</v>
      </c>
      <c r="G194" s="170">
        <f>H194+I194</f>
        <v>439332</v>
      </c>
      <c r="H194" s="170">
        <v>439332</v>
      </c>
      <c r="I194" s="170"/>
      <c r="J194" s="173">
        <f>K194-G194</f>
        <v>248884</v>
      </c>
      <c r="K194" s="173">
        <v>688216</v>
      </c>
      <c r="L194" s="173">
        <v>111665</v>
      </c>
      <c r="M194" s="174" t="e">
        <f>#REF!+#REF!</f>
        <v>#REF!</v>
      </c>
      <c r="N194" s="174" t="e">
        <f>#REF!+#REF!</f>
        <v>#REF!</v>
      </c>
      <c r="O194" s="173"/>
      <c r="P194" s="173"/>
      <c r="Q194" s="173"/>
      <c r="R194" s="173">
        <f>Q194+P194+O194+K194</f>
        <v>688216</v>
      </c>
      <c r="S194" s="173">
        <f>Q194+L194</f>
        <v>111665</v>
      </c>
      <c r="T194" s="175"/>
      <c r="U194" s="176"/>
      <c r="V194" s="165"/>
      <c r="W194" s="176"/>
      <c r="X194" s="173">
        <f>W194+V194+U194+T194+R194</f>
        <v>688216</v>
      </c>
      <c r="Y194" s="173">
        <f>S194+W194</f>
        <v>111665</v>
      </c>
      <c r="Z194" s="176"/>
      <c r="AA194" s="176"/>
      <c r="AB194" s="176"/>
      <c r="AC194" s="176"/>
      <c r="AD194" s="176"/>
      <c r="AE194" s="176"/>
      <c r="AF194" s="176"/>
      <c r="AG194" s="173">
        <f>X194+Z194+AA194+AB194+AC194+AD194+AE194+AF194</f>
        <v>688216</v>
      </c>
      <c r="AH194" s="173">
        <f>Y194+AE194+AF194</f>
        <v>111665</v>
      </c>
    </row>
    <row r="195" spans="1:34" ht="15.75">
      <c r="A195" s="161"/>
      <c r="B195" s="162" t="s">
        <v>303</v>
      </c>
      <c r="C195" s="68" t="s">
        <v>144</v>
      </c>
      <c r="D195" s="68" t="s">
        <v>100</v>
      </c>
      <c r="E195" s="92"/>
      <c r="F195" s="68"/>
      <c r="G195" s="166" t="e">
        <f>G196+#REF!</f>
        <v>#REF!</v>
      </c>
      <c r="H195" s="166" t="e">
        <f>H196+#REF!</f>
        <v>#REF!</v>
      </c>
      <c r="I195" s="166" t="e">
        <f>I196+#REF!</f>
        <v>#REF!</v>
      </c>
      <c r="J195" s="166" t="e">
        <f>J196+#REF!</f>
        <v>#REF!</v>
      </c>
      <c r="K195" s="166" t="e">
        <f>K196+#REF!</f>
        <v>#REF!</v>
      </c>
      <c r="L195" s="166" t="e">
        <f>L196+#REF!</f>
        <v>#REF!</v>
      </c>
      <c r="M195" s="166" t="e">
        <f>M196</f>
        <v>#REF!</v>
      </c>
      <c r="N195" s="166" t="e">
        <f>N196</f>
        <v>#REF!</v>
      </c>
      <c r="O195" s="166" t="e">
        <f>O196+#REF!</f>
        <v>#REF!</v>
      </c>
      <c r="P195" s="166" t="e">
        <f>P196+#REF!</f>
        <v>#REF!</v>
      </c>
      <c r="Q195" s="166" t="e">
        <f>Q196+#REF!</f>
        <v>#REF!</v>
      </c>
      <c r="R195" s="166" t="e">
        <f>R196+#REF!</f>
        <v>#REF!</v>
      </c>
      <c r="S195" s="166" t="e">
        <f>S196+#REF!</f>
        <v>#REF!</v>
      </c>
      <c r="T195" s="166" t="e">
        <f>T196+#REF!</f>
        <v>#REF!</v>
      </c>
      <c r="U195" s="167" t="e">
        <f>U196+#REF!</f>
        <v>#REF!</v>
      </c>
      <c r="V195" s="166" t="e">
        <f>V196+#REF!</f>
        <v>#REF!</v>
      </c>
      <c r="W195" s="167" t="e">
        <f>W196+#REF!</f>
        <v>#REF!</v>
      </c>
      <c r="X195" s="166" t="e">
        <f>X196+#REF!</f>
        <v>#REF!</v>
      </c>
      <c r="Y195" s="166" t="e">
        <f>Y196+#REF!</f>
        <v>#REF!</v>
      </c>
      <c r="Z195" s="167" t="e">
        <f>Z196+#REF!</f>
        <v>#REF!</v>
      </c>
      <c r="AA195" s="167" t="e">
        <f>AA196+#REF!</f>
        <v>#REF!</v>
      </c>
      <c r="AB195" s="167" t="e">
        <f>AB196+#REF!</f>
        <v>#REF!</v>
      </c>
      <c r="AC195" s="167" t="e">
        <f>AC196+#REF!</f>
        <v>#REF!</v>
      </c>
      <c r="AD195" s="167" t="e">
        <f>AD196+#REF!</f>
        <v>#REF!</v>
      </c>
      <c r="AE195" s="167" t="e">
        <f>AE196+#REF!</f>
        <v>#REF!</v>
      </c>
      <c r="AF195" s="167" t="e">
        <f>AF196+#REF!</f>
        <v>#REF!</v>
      </c>
      <c r="AG195" s="166">
        <v>232429</v>
      </c>
      <c r="AH195" s="166">
        <v>15557</v>
      </c>
    </row>
    <row r="196" spans="1:34" ht="15.75">
      <c r="A196" s="165"/>
      <c r="B196" s="168" t="s">
        <v>304</v>
      </c>
      <c r="C196" s="77" t="s">
        <v>144</v>
      </c>
      <c r="D196" s="77" t="s">
        <v>100</v>
      </c>
      <c r="E196" s="169" t="s">
        <v>305</v>
      </c>
      <c r="F196" s="77"/>
      <c r="G196" s="170">
        <f aca="true" t="shared" si="119" ref="G196:W196">G197</f>
        <v>167701</v>
      </c>
      <c r="H196" s="170">
        <f t="shared" si="119"/>
        <v>167701</v>
      </c>
      <c r="I196" s="170">
        <f t="shared" si="119"/>
        <v>0</v>
      </c>
      <c r="J196" s="170">
        <f t="shared" si="119"/>
        <v>64728</v>
      </c>
      <c r="K196" s="170">
        <f t="shared" si="119"/>
        <v>232429</v>
      </c>
      <c r="L196" s="170">
        <f t="shared" si="119"/>
        <v>15557</v>
      </c>
      <c r="M196" s="170" t="e">
        <f t="shared" si="119"/>
        <v>#REF!</v>
      </c>
      <c r="N196" s="170" t="e">
        <f t="shared" si="119"/>
        <v>#REF!</v>
      </c>
      <c r="O196" s="170">
        <f t="shared" si="119"/>
        <v>0</v>
      </c>
      <c r="P196" s="170">
        <f t="shared" si="119"/>
        <v>0</v>
      </c>
      <c r="Q196" s="170">
        <f t="shared" si="119"/>
        <v>0</v>
      </c>
      <c r="R196" s="170">
        <f t="shared" si="119"/>
        <v>232429</v>
      </c>
      <c r="S196" s="170">
        <f t="shared" si="119"/>
        <v>15557</v>
      </c>
      <c r="T196" s="170">
        <f t="shared" si="119"/>
        <v>0</v>
      </c>
      <c r="U196" s="171">
        <f t="shared" si="119"/>
        <v>0</v>
      </c>
      <c r="V196" s="170">
        <f t="shared" si="119"/>
        <v>0</v>
      </c>
      <c r="W196" s="171">
        <f t="shared" si="119"/>
        <v>0</v>
      </c>
      <c r="X196" s="170">
        <f>X197</f>
        <v>232429</v>
      </c>
      <c r="Y196" s="170">
        <f>Y197</f>
        <v>15557</v>
      </c>
      <c r="Z196" s="171">
        <f aca="true" t="shared" si="120" ref="Z196:AH196">Z197</f>
        <v>0</v>
      </c>
      <c r="AA196" s="171">
        <f t="shared" si="120"/>
        <v>0</v>
      </c>
      <c r="AB196" s="171">
        <f t="shared" si="120"/>
        <v>0</v>
      </c>
      <c r="AC196" s="171">
        <f t="shared" si="120"/>
        <v>0</v>
      </c>
      <c r="AD196" s="171">
        <f t="shared" si="120"/>
        <v>0</v>
      </c>
      <c r="AE196" s="171">
        <f t="shared" si="120"/>
        <v>0</v>
      </c>
      <c r="AF196" s="171">
        <f t="shared" si="120"/>
        <v>0</v>
      </c>
      <c r="AG196" s="170">
        <f t="shared" si="120"/>
        <v>232429</v>
      </c>
      <c r="AH196" s="170">
        <f t="shared" si="120"/>
        <v>15557</v>
      </c>
    </row>
    <row r="197" spans="1:34" ht="31.5">
      <c r="A197" s="165"/>
      <c r="B197" s="168" t="s">
        <v>103</v>
      </c>
      <c r="C197" s="77" t="s">
        <v>144</v>
      </c>
      <c r="D197" s="77" t="s">
        <v>100</v>
      </c>
      <c r="E197" s="169" t="s">
        <v>305</v>
      </c>
      <c r="F197" s="77" t="s">
        <v>104</v>
      </c>
      <c r="G197" s="170">
        <f>H197+I197</f>
        <v>167701</v>
      </c>
      <c r="H197" s="170">
        <v>167701</v>
      </c>
      <c r="I197" s="170"/>
      <c r="J197" s="173">
        <f>K197-G197</f>
        <v>64728</v>
      </c>
      <c r="K197" s="173">
        <v>232429</v>
      </c>
      <c r="L197" s="173">
        <v>15557</v>
      </c>
      <c r="M197" s="174" t="e">
        <f>#REF!+#REF!</f>
        <v>#REF!</v>
      </c>
      <c r="N197" s="174" t="e">
        <f>#REF!+#REF!</f>
        <v>#REF!</v>
      </c>
      <c r="O197" s="173"/>
      <c r="P197" s="173"/>
      <c r="Q197" s="173"/>
      <c r="R197" s="173">
        <f>Q197+P197+O197+K197</f>
        <v>232429</v>
      </c>
      <c r="S197" s="173">
        <f>Q197+L197</f>
        <v>15557</v>
      </c>
      <c r="T197" s="175"/>
      <c r="U197" s="176"/>
      <c r="V197" s="165"/>
      <c r="W197" s="176"/>
      <c r="X197" s="173">
        <f>W197+V197+U197+T197+R197</f>
        <v>232429</v>
      </c>
      <c r="Y197" s="173">
        <f>S197+W197</f>
        <v>15557</v>
      </c>
      <c r="Z197" s="176"/>
      <c r="AA197" s="176"/>
      <c r="AB197" s="176"/>
      <c r="AC197" s="176"/>
      <c r="AD197" s="176"/>
      <c r="AE197" s="176"/>
      <c r="AF197" s="176"/>
      <c r="AG197" s="173">
        <f>X197+Z197+AA197+AB197+AC197+AD197+AE197+AF197</f>
        <v>232429</v>
      </c>
      <c r="AH197" s="173">
        <f>Y197+AE197+AF197</f>
        <v>15557</v>
      </c>
    </row>
    <row r="198" spans="1:34" ht="15.75">
      <c r="A198" s="161"/>
      <c r="B198" s="162" t="s">
        <v>306</v>
      </c>
      <c r="C198" s="68" t="s">
        <v>144</v>
      </c>
      <c r="D198" s="68" t="s">
        <v>110</v>
      </c>
      <c r="E198" s="92"/>
      <c r="F198" s="68"/>
      <c r="G198" s="166">
        <f aca="true" t="shared" si="121" ref="G198:L198">G199+G201</f>
        <v>215370</v>
      </c>
      <c r="H198" s="166">
        <f t="shared" si="121"/>
        <v>215370</v>
      </c>
      <c r="I198" s="166">
        <f t="shared" si="121"/>
        <v>0</v>
      </c>
      <c r="J198" s="166">
        <f t="shared" si="121"/>
        <v>49299</v>
      </c>
      <c r="K198" s="166">
        <f t="shared" si="121"/>
        <v>264669</v>
      </c>
      <c r="L198" s="166">
        <f t="shared" si="121"/>
        <v>25587</v>
      </c>
      <c r="M198" s="166" t="e">
        <f>M199</f>
        <v>#REF!</v>
      </c>
      <c r="N198" s="166" t="e">
        <f>N199</f>
        <v>#REF!</v>
      </c>
      <c r="O198" s="166">
        <f aca="true" t="shared" si="122" ref="O198:AH198">O199+O201</f>
        <v>0</v>
      </c>
      <c r="P198" s="166">
        <f t="shared" si="122"/>
        <v>0</v>
      </c>
      <c r="Q198" s="166">
        <f t="shared" si="122"/>
        <v>0</v>
      </c>
      <c r="R198" s="166">
        <f t="shared" si="122"/>
        <v>264669</v>
      </c>
      <c r="S198" s="166">
        <f t="shared" si="122"/>
        <v>25587</v>
      </c>
      <c r="T198" s="166">
        <f>T199+T201</f>
        <v>0</v>
      </c>
      <c r="U198" s="167">
        <f>U199+U201</f>
        <v>0</v>
      </c>
      <c r="V198" s="166">
        <f t="shared" si="122"/>
        <v>0</v>
      </c>
      <c r="W198" s="167">
        <f t="shared" si="122"/>
        <v>0</v>
      </c>
      <c r="X198" s="166">
        <f t="shared" si="122"/>
        <v>264669</v>
      </c>
      <c r="Y198" s="166">
        <f t="shared" si="122"/>
        <v>25587</v>
      </c>
      <c r="Z198" s="167">
        <f t="shared" si="122"/>
        <v>0</v>
      </c>
      <c r="AA198" s="167">
        <f t="shared" si="122"/>
        <v>0</v>
      </c>
      <c r="AB198" s="167">
        <f t="shared" si="122"/>
        <v>0</v>
      </c>
      <c r="AC198" s="167">
        <f t="shared" si="122"/>
        <v>0</v>
      </c>
      <c r="AD198" s="167">
        <f t="shared" si="122"/>
        <v>157</v>
      </c>
      <c r="AE198" s="167">
        <f t="shared" si="122"/>
        <v>0</v>
      </c>
      <c r="AF198" s="167">
        <f t="shared" si="122"/>
        <v>-4036</v>
      </c>
      <c r="AG198" s="166">
        <f t="shared" si="122"/>
        <v>260790</v>
      </c>
      <c r="AH198" s="166">
        <f t="shared" si="122"/>
        <v>21708</v>
      </c>
    </row>
    <row r="199" spans="1:34" ht="15.75">
      <c r="A199" s="165"/>
      <c r="B199" s="168" t="s">
        <v>307</v>
      </c>
      <c r="C199" s="77" t="s">
        <v>144</v>
      </c>
      <c r="D199" s="77" t="s">
        <v>110</v>
      </c>
      <c r="E199" s="169" t="s">
        <v>308</v>
      </c>
      <c r="F199" s="77"/>
      <c r="G199" s="170">
        <f aca="true" t="shared" si="123" ref="G199:AG199">G200</f>
        <v>215370</v>
      </c>
      <c r="H199" s="170">
        <f>H200</f>
        <v>215370</v>
      </c>
      <c r="I199" s="170">
        <f t="shared" si="123"/>
        <v>0</v>
      </c>
      <c r="J199" s="170">
        <f t="shared" si="123"/>
        <v>23712</v>
      </c>
      <c r="K199" s="170">
        <f t="shared" si="123"/>
        <v>239082</v>
      </c>
      <c r="L199" s="170">
        <f t="shared" si="123"/>
        <v>0</v>
      </c>
      <c r="M199" s="170" t="e">
        <f t="shared" si="123"/>
        <v>#REF!</v>
      </c>
      <c r="N199" s="170" t="e">
        <f t="shared" si="123"/>
        <v>#REF!</v>
      </c>
      <c r="O199" s="170">
        <f t="shared" si="123"/>
        <v>0</v>
      </c>
      <c r="P199" s="170">
        <f t="shared" si="123"/>
        <v>0</v>
      </c>
      <c r="Q199" s="170">
        <f t="shared" si="123"/>
        <v>0</v>
      </c>
      <c r="R199" s="170">
        <f t="shared" si="123"/>
        <v>239082</v>
      </c>
      <c r="S199" s="170">
        <f t="shared" si="123"/>
        <v>0</v>
      </c>
      <c r="T199" s="170">
        <f t="shared" si="123"/>
        <v>0</v>
      </c>
      <c r="U199" s="171">
        <f t="shared" si="123"/>
        <v>0</v>
      </c>
      <c r="V199" s="170">
        <f t="shared" si="123"/>
        <v>0</v>
      </c>
      <c r="W199" s="171">
        <f t="shared" si="123"/>
        <v>0</v>
      </c>
      <c r="X199" s="170">
        <f t="shared" si="123"/>
        <v>239082</v>
      </c>
      <c r="Y199" s="170">
        <f t="shared" si="123"/>
        <v>0</v>
      </c>
      <c r="Z199" s="171">
        <f t="shared" si="123"/>
        <v>0</v>
      </c>
      <c r="AA199" s="171">
        <f t="shared" si="123"/>
        <v>0</v>
      </c>
      <c r="AB199" s="171">
        <f t="shared" si="123"/>
        <v>0</v>
      </c>
      <c r="AC199" s="171">
        <f t="shared" si="123"/>
        <v>0</v>
      </c>
      <c r="AD199" s="171">
        <f t="shared" si="123"/>
        <v>0</v>
      </c>
      <c r="AE199" s="171">
        <f t="shared" si="123"/>
        <v>0</v>
      </c>
      <c r="AF199" s="171">
        <f t="shared" si="123"/>
        <v>0</v>
      </c>
      <c r="AG199" s="170">
        <f t="shared" si="123"/>
        <v>239082</v>
      </c>
      <c r="AH199" s="170"/>
    </row>
    <row r="200" spans="1:34" ht="31.5">
      <c r="A200" s="165"/>
      <c r="B200" s="168" t="s">
        <v>103</v>
      </c>
      <c r="C200" s="77" t="s">
        <v>144</v>
      </c>
      <c r="D200" s="77" t="s">
        <v>110</v>
      </c>
      <c r="E200" s="169" t="s">
        <v>308</v>
      </c>
      <c r="F200" s="77" t="s">
        <v>104</v>
      </c>
      <c r="G200" s="170">
        <f>H200+I200</f>
        <v>215370</v>
      </c>
      <c r="H200" s="170">
        <v>215370</v>
      </c>
      <c r="I200" s="170"/>
      <c r="J200" s="173">
        <f>K200-G200</f>
        <v>23712</v>
      </c>
      <c r="K200" s="173">
        <v>239082</v>
      </c>
      <c r="L200" s="173"/>
      <c r="M200" s="174" t="e">
        <f>#REF!+#REF!</f>
        <v>#REF!</v>
      </c>
      <c r="N200" s="174" t="e">
        <f>#REF!+#REF!</f>
        <v>#REF!</v>
      </c>
      <c r="O200" s="173"/>
      <c r="P200" s="173"/>
      <c r="Q200" s="173"/>
      <c r="R200" s="173">
        <f>Q200+P200+O200+K200</f>
        <v>239082</v>
      </c>
      <c r="S200" s="173">
        <f>Q200+L200</f>
        <v>0</v>
      </c>
      <c r="T200" s="175"/>
      <c r="U200" s="176"/>
      <c r="V200" s="165"/>
      <c r="W200" s="176"/>
      <c r="X200" s="173">
        <f>W200+V200+U200+T200+R200</f>
        <v>239082</v>
      </c>
      <c r="Y200" s="173">
        <f>S200+W200</f>
        <v>0</v>
      </c>
      <c r="Z200" s="176"/>
      <c r="AA200" s="176"/>
      <c r="AB200" s="176"/>
      <c r="AC200" s="176"/>
      <c r="AD200" s="176"/>
      <c r="AE200" s="176"/>
      <c r="AF200" s="176"/>
      <c r="AG200" s="173">
        <f>X200+Z200+AA200+AB200+AC200+AD200+AE200+AF200</f>
        <v>239082</v>
      </c>
      <c r="AH200" s="173"/>
    </row>
    <row r="201" spans="1:34" ht="15.75">
      <c r="A201" s="165"/>
      <c r="B201" s="168" t="s">
        <v>309</v>
      </c>
      <c r="C201" s="77" t="s">
        <v>144</v>
      </c>
      <c r="D201" s="77" t="s">
        <v>110</v>
      </c>
      <c r="E201" s="169" t="s">
        <v>411</v>
      </c>
      <c r="F201" s="77"/>
      <c r="G201" s="170">
        <f aca="true" t="shared" si="124" ref="G201:L202">G202</f>
        <v>0</v>
      </c>
      <c r="H201" s="170">
        <f t="shared" si="124"/>
        <v>0</v>
      </c>
      <c r="I201" s="170">
        <f t="shared" si="124"/>
        <v>0</v>
      </c>
      <c r="J201" s="170">
        <f t="shared" si="124"/>
        <v>25587</v>
      </c>
      <c r="K201" s="170">
        <f t="shared" si="124"/>
        <v>25587</v>
      </c>
      <c r="L201" s="170">
        <f t="shared" si="124"/>
        <v>25587</v>
      </c>
      <c r="M201" s="174"/>
      <c r="N201" s="174"/>
      <c r="O201" s="170">
        <f aca="true" t="shared" si="125" ref="O201:AD202">O202</f>
        <v>0</v>
      </c>
      <c r="P201" s="170">
        <f t="shared" si="125"/>
        <v>0</v>
      </c>
      <c r="Q201" s="170">
        <f t="shared" si="125"/>
        <v>0</v>
      </c>
      <c r="R201" s="170">
        <f t="shared" si="125"/>
        <v>25587</v>
      </c>
      <c r="S201" s="170">
        <f t="shared" si="125"/>
        <v>25587</v>
      </c>
      <c r="T201" s="170">
        <f t="shared" si="125"/>
        <v>0</v>
      </c>
      <c r="U201" s="171">
        <f t="shared" si="125"/>
        <v>0</v>
      </c>
      <c r="V201" s="170">
        <f t="shared" si="125"/>
        <v>0</v>
      </c>
      <c r="W201" s="171">
        <f t="shared" si="125"/>
        <v>0</v>
      </c>
      <c r="X201" s="170">
        <f t="shared" si="125"/>
        <v>25587</v>
      </c>
      <c r="Y201" s="170">
        <f t="shared" si="125"/>
        <v>25587</v>
      </c>
      <c r="Z201" s="171">
        <f t="shared" si="125"/>
        <v>0</v>
      </c>
      <c r="AA201" s="171">
        <f t="shared" si="125"/>
        <v>0</v>
      </c>
      <c r="AB201" s="171">
        <f t="shared" si="125"/>
        <v>0</v>
      </c>
      <c r="AC201" s="171">
        <f t="shared" si="125"/>
        <v>0</v>
      </c>
      <c r="AD201" s="171">
        <f>AD202</f>
        <v>157</v>
      </c>
      <c r="AE201" s="171">
        <f>AE202</f>
        <v>0</v>
      </c>
      <c r="AF201" s="171">
        <f>AF202</f>
        <v>-4036</v>
      </c>
      <c r="AG201" s="170">
        <f>AG202</f>
        <v>21708</v>
      </c>
      <c r="AH201" s="170">
        <f>AH202</f>
        <v>21708</v>
      </c>
    </row>
    <row r="202" spans="1:34" ht="57" customHeight="1">
      <c r="A202" s="165"/>
      <c r="B202" s="168" t="s">
        <v>311</v>
      </c>
      <c r="C202" s="77" t="s">
        <v>144</v>
      </c>
      <c r="D202" s="77" t="s">
        <v>110</v>
      </c>
      <c r="E202" s="169" t="s">
        <v>312</v>
      </c>
      <c r="F202" s="77"/>
      <c r="G202" s="170">
        <f t="shared" si="124"/>
        <v>0</v>
      </c>
      <c r="H202" s="170">
        <f t="shared" si="124"/>
        <v>0</v>
      </c>
      <c r="I202" s="170">
        <f t="shared" si="124"/>
        <v>0</v>
      </c>
      <c r="J202" s="170">
        <f t="shared" si="124"/>
        <v>25587</v>
      </c>
      <c r="K202" s="170">
        <f t="shared" si="124"/>
        <v>25587</v>
      </c>
      <c r="L202" s="170">
        <f t="shared" si="124"/>
        <v>25587</v>
      </c>
      <c r="M202" s="174"/>
      <c r="N202" s="174"/>
      <c r="O202" s="170">
        <f t="shared" si="125"/>
        <v>0</v>
      </c>
      <c r="P202" s="170">
        <f t="shared" si="125"/>
        <v>0</v>
      </c>
      <c r="Q202" s="170">
        <f t="shared" si="125"/>
        <v>0</v>
      </c>
      <c r="R202" s="170">
        <f t="shared" si="125"/>
        <v>25587</v>
      </c>
      <c r="S202" s="170">
        <f t="shared" si="125"/>
        <v>25587</v>
      </c>
      <c r="T202" s="170">
        <f t="shared" si="125"/>
        <v>0</v>
      </c>
      <c r="U202" s="171">
        <f t="shared" si="125"/>
        <v>0</v>
      </c>
      <c r="V202" s="170">
        <f t="shared" si="125"/>
        <v>0</v>
      </c>
      <c r="W202" s="171">
        <f t="shared" si="125"/>
        <v>0</v>
      </c>
      <c r="X202" s="170">
        <f t="shared" si="125"/>
        <v>25587</v>
      </c>
      <c r="Y202" s="170">
        <f t="shared" si="125"/>
        <v>25587</v>
      </c>
      <c r="Z202" s="171">
        <f t="shared" si="125"/>
        <v>0</v>
      </c>
      <c r="AA202" s="171">
        <f t="shared" si="125"/>
        <v>0</v>
      </c>
      <c r="AB202" s="171">
        <f t="shared" si="125"/>
        <v>0</v>
      </c>
      <c r="AC202" s="171">
        <f t="shared" si="125"/>
        <v>0</v>
      </c>
      <c r="AD202" s="171">
        <f t="shared" si="125"/>
        <v>157</v>
      </c>
      <c r="AE202" s="171">
        <f>AE203</f>
        <v>0</v>
      </c>
      <c r="AF202" s="171">
        <f>AF203</f>
        <v>-4036</v>
      </c>
      <c r="AG202" s="170">
        <f>AG203</f>
        <v>21708</v>
      </c>
      <c r="AH202" s="170">
        <f>AH203</f>
        <v>21708</v>
      </c>
    </row>
    <row r="203" spans="1:34" ht="31.5">
      <c r="A203" s="165"/>
      <c r="B203" s="168" t="s">
        <v>103</v>
      </c>
      <c r="C203" s="77" t="s">
        <v>144</v>
      </c>
      <c r="D203" s="77" t="s">
        <v>110</v>
      </c>
      <c r="E203" s="169" t="s">
        <v>312</v>
      </c>
      <c r="F203" s="77" t="s">
        <v>104</v>
      </c>
      <c r="G203" s="170"/>
      <c r="H203" s="170"/>
      <c r="I203" s="170"/>
      <c r="J203" s="173">
        <f>K203-G203</f>
        <v>25587</v>
      </c>
      <c r="K203" s="173">
        <f>25487+100</f>
        <v>25587</v>
      </c>
      <c r="L203" s="173">
        <f>25487+100</f>
        <v>25587</v>
      </c>
      <c r="M203" s="174"/>
      <c r="N203" s="174"/>
      <c r="O203" s="173"/>
      <c r="P203" s="173"/>
      <c r="Q203" s="173"/>
      <c r="R203" s="173">
        <f>Q203+P203+O203+K203</f>
        <v>25587</v>
      </c>
      <c r="S203" s="173">
        <f>Q203+L203</f>
        <v>25587</v>
      </c>
      <c r="T203" s="175"/>
      <c r="U203" s="176"/>
      <c r="V203" s="165"/>
      <c r="W203" s="176"/>
      <c r="X203" s="173">
        <f>W203+V203+U203+T203+R203</f>
        <v>25587</v>
      </c>
      <c r="Y203" s="173">
        <f>S203+W203</f>
        <v>25587</v>
      </c>
      <c r="Z203" s="176"/>
      <c r="AA203" s="176"/>
      <c r="AB203" s="176"/>
      <c r="AC203" s="176"/>
      <c r="AD203" s="176">
        <v>157</v>
      </c>
      <c r="AE203" s="176"/>
      <c r="AF203" s="176">
        <v>-4036</v>
      </c>
      <c r="AG203" s="173">
        <f>X203+Z203+AA203+AB203+AC203+AD203+AE203+AF203</f>
        <v>21708</v>
      </c>
      <c r="AH203" s="173">
        <f>Y203+AE203+AF203+AD203</f>
        <v>21708</v>
      </c>
    </row>
    <row r="204" spans="1:34" ht="21" customHeight="1">
      <c r="A204" s="161"/>
      <c r="B204" s="162" t="s">
        <v>313</v>
      </c>
      <c r="C204" s="68" t="s">
        <v>144</v>
      </c>
      <c r="D204" s="68" t="s">
        <v>197</v>
      </c>
      <c r="E204" s="92"/>
      <c r="F204" s="68"/>
      <c r="G204" s="166">
        <f aca="true" t="shared" si="126" ref="G204:W205">G205</f>
        <v>84787</v>
      </c>
      <c r="H204" s="166">
        <f t="shared" si="126"/>
        <v>84787</v>
      </c>
      <c r="I204" s="166">
        <f t="shared" si="126"/>
        <v>0</v>
      </c>
      <c r="J204" s="166">
        <f t="shared" si="126"/>
        <v>12823</v>
      </c>
      <c r="K204" s="166">
        <f t="shared" si="126"/>
        <v>97610</v>
      </c>
      <c r="L204" s="166">
        <f t="shared" si="126"/>
        <v>200</v>
      </c>
      <c r="M204" s="166" t="e">
        <f t="shared" si="126"/>
        <v>#REF!</v>
      </c>
      <c r="N204" s="166" t="e">
        <f t="shared" si="126"/>
        <v>#REF!</v>
      </c>
      <c r="O204" s="166">
        <f t="shared" si="126"/>
        <v>0</v>
      </c>
      <c r="P204" s="166">
        <f t="shared" si="126"/>
        <v>0</v>
      </c>
      <c r="Q204" s="166">
        <f t="shared" si="126"/>
        <v>0</v>
      </c>
      <c r="R204" s="166">
        <f t="shared" si="126"/>
        <v>97610</v>
      </c>
      <c r="S204" s="166">
        <f t="shared" si="126"/>
        <v>200</v>
      </c>
      <c r="T204" s="166">
        <f t="shared" si="126"/>
        <v>0</v>
      </c>
      <c r="U204" s="167">
        <f t="shared" si="126"/>
        <v>0</v>
      </c>
      <c r="V204" s="166">
        <f t="shared" si="126"/>
        <v>0</v>
      </c>
      <c r="W204" s="167">
        <f t="shared" si="126"/>
        <v>0</v>
      </c>
      <c r="X204" s="166">
        <f aca="true" t="shared" si="127" ref="T204:AH205">X205</f>
        <v>97610</v>
      </c>
      <c r="Y204" s="166">
        <f t="shared" si="127"/>
        <v>200</v>
      </c>
      <c r="Z204" s="167">
        <f t="shared" si="127"/>
        <v>0</v>
      </c>
      <c r="AA204" s="167">
        <f t="shared" si="127"/>
        <v>0</v>
      </c>
      <c r="AB204" s="167">
        <f t="shared" si="127"/>
        <v>0</v>
      </c>
      <c r="AC204" s="167">
        <f t="shared" si="127"/>
        <v>0</v>
      </c>
      <c r="AD204" s="167">
        <f t="shared" si="127"/>
        <v>0</v>
      </c>
      <c r="AE204" s="167">
        <f t="shared" si="127"/>
        <v>0</v>
      </c>
      <c r="AF204" s="167">
        <f t="shared" si="127"/>
        <v>0</v>
      </c>
      <c r="AG204" s="166">
        <f t="shared" si="127"/>
        <v>97610</v>
      </c>
      <c r="AH204" s="166">
        <f t="shared" si="127"/>
        <v>200</v>
      </c>
    </row>
    <row r="205" spans="1:34" ht="15.75">
      <c r="A205" s="165"/>
      <c r="B205" s="168" t="s">
        <v>314</v>
      </c>
      <c r="C205" s="77" t="s">
        <v>144</v>
      </c>
      <c r="D205" s="77" t="s">
        <v>197</v>
      </c>
      <c r="E205" s="169" t="s">
        <v>315</v>
      </c>
      <c r="F205" s="77"/>
      <c r="G205" s="170">
        <f t="shared" si="126"/>
        <v>84787</v>
      </c>
      <c r="H205" s="170">
        <f t="shared" si="126"/>
        <v>84787</v>
      </c>
      <c r="I205" s="170">
        <f t="shared" si="126"/>
        <v>0</v>
      </c>
      <c r="J205" s="170">
        <f t="shared" si="126"/>
        <v>12823</v>
      </c>
      <c r="K205" s="170">
        <f t="shared" si="126"/>
        <v>97610</v>
      </c>
      <c r="L205" s="170">
        <f t="shared" si="126"/>
        <v>200</v>
      </c>
      <c r="M205" s="170" t="e">
        <f t="shared" si="126"/>
        <v>#REF!</v>
      </c>
      <c r="N205" s="170" t="e">
        <f t="shared" si="126"/>
        <v>#REF!</v>
      </c>
      <c r="O205" s="170">
        <f t="shared" si="126"/>
        <v>0</v>
      </c>
      <c r="P205" s="170">
        <f t="shared" si="126"/>
        <v>0</v>
      </c>
      <c r="Q205" s="170">
        <f t="shared" si="126"/>
        <v>0</v>
      </c>
      <c r="R205" s="170">
        <f t="shared" si="126"/>
        <v>97610</v>
      </c>
      <c r="S205" s="170">
        <f t="shared" si="126"/>
        <v>200</v>
      </c>
      <c r="T205" s="170">
        <f t="shared" si="127"/>
        <v>0</v>
      </c>
      <c r="U205" s="171">
        <f t="shared" si="127"/>
        <v>0</v>
      </c>
      <c r="V205" s="170">
        <f t="shared" si="127"/>
        <v>0</v>
      </c>
      <c r="W205" s="171">
        <f t="shared" si="127"/>
        <v>0</v>
      </c>
      <c r="X205" s="170">
        <f t="shared" si="127"/>
        <v>97610</v>
      </c>
      <c r="Y205" s="170">
        <f t="shared" si="127"/>
        <v>200</v>
      </c>
      <c r="Z205" s="171">
        <f t="shared" si="127"/>
        <v>0</v>
      </c>
      <c r="AA205" s="171">
        <f t="shared" si="127"/>
        <v>0</v>
      </c>
      <c r="AB205" s="171">
        <f t="shared" si="127"/>
        <v>0</v>
      </c>
      <c r="AC205" s="171">
        <f t="shared" si="127"/>
        <v>0</v>
      </c>
      <c r="AD205" s="171">
        <f t="shared" si="127"/>
        <v>0</v>
      </c>
      <c r="AE205" s="171">
        <f t="shared" si="127"/>
        <v>0</v>
      </c>
      <c r="AF205" s="171">
        <f t="shared" si="127"/>
        <v>0</v>
      </c>
      <c r="AG205" s="170">
        <f t="shared" si="127"/>
        <v>97610</v>
      </c>
      <c r="AH205" s="170">
        <f t="shared" si="127"/>
        <v>200</v>
      </c>
    </row>
    <row r="206" spans="1:34" ht="31.5">
      <c r="A206" s="165"/>
      <c r="B206" s="168" t="s">
        <v>103</v>
      </c>
      <c r="C206" s="77" t="s">
        <v>144</v>
      </c>
      <c r="D206" s="77" t="s">
        <v>197</v>
      </c>
      <c r="E206" s="169" t="s">
        <v>315</v>
      </c>
      <c r="F206" s="77" t="s">
        <v>104</v>
      </c>
      <c r="G206" s="170">
        <f>H206+I206</f>
        <v>84787</v>
      </c>
      <c r="H206" s="170">
        <v>84787</v>
      </c>
      <c r="I206" s="170"/>
      <c r="J206" s="173">
        <f>K206-G206</f>
        <v>12823</v>
      </c>
      <c r="K206" s="173">
        <v>97610</v>
      </c>
      <c r="L206" s="173">
        <v>200</v>
      </c>
      <c r="M206" s="174" t="e">
        <f>#REF!+#REF!</f>
        <v>#REF!</v>
      </c>
      <c r="N206" s="174" t="e">
        <f>#REF!+#REF!</f>
        <v>#REF!</v>
      </c>
      <c r="O206" s="173"/>
      <c r="P206" s="173"/>
      <c r="Q206" s="173"/>
      <c r="R206" s="173">
        <f>Q206+P206+O206+K206</f>
        <v>97610</v>
      </c>
      <c r="S206" s="173">
        <f>Q206+L206</f>
        <v>200</v>
      </c>
      <c r="T206" s="175"/>
      <c r="U206" s="176"/>
      <c r="V206" s="165"/>
      <c r="W206" s="176"/>
      <c r="X206" s="173">
        <f>W206+V206+U206+T206+R206</f>
        <v>97610</v>
      </c>
      <c r="Y206" s="173">
        <f>S206+W206</f>
        <v>200</v>
      </c>
      <c r="Z206" s="176"/>
      <c r="AA206" s="176"/>
      <c r="AB206" s="176"/>
      <c r="AC206" s="176"/>
      <c r="AD206" s="176"/>
      <c r="AE206" s="176"/>
      <c r="AF206" s="176"/>
      <c r="AG206" s="173">
        <f>X206+Z206+AA206+AB206+AC206+AD206+AE206+AF206</f>
        <v>97610</v>
      </c>
      <c r="AH206" s="173">
        <f>Y206+AE206+AF206</f>
        <v>200</v>
      </c>
    </row>
    <row r="207" spans="1:34" ht="31.5">
      <c r="A207" s="161"/>
      <c r="B207" s="162" t="s">
        <v>326</v>
      </c>
      <c r="C207" s="68" t="s">
        <v>144</v>
      </c>
      <c r="D207" s="68" t="s">
        <v>179</v>
      </c>
      <c r="E207" s="92"/>
      <c r="F207" s="68"/>
      <c r="G207" s="166">
        <f aca="true" t="shared" si="128" ref="G207:N207">G208+G210</f>
        <v>217953</v>
      </c>
      <c r="H207" s="166">
        <f t="shared" si="128"/>
        <v>217953</v>
      </c>
      <c r="I207" s="166">
        <f t="shared" si="128"/>
        <v>0</v>
      </c>
      <c r="J207" s="166">
        <f>J208+J210+J212</f>
        <v>-71368</v>
      </c>
      <c r="K207" s="166">
        <f>K208+K210+K212</f>
        <v>146585</v>
      </c>
      <c r="L207" s="166">
        <f t="shared" si="128"/>
        <v>0</v>
      </c>
      <c r="M207" s="166" t="e">
        <f t="shared" si="128"/>
        <v>#REF!</v>
      </c>
      <c r="N207" s="166" t="e">
        <f t="shared" si="128"/>
        <v>#REF!</v>
      </c>
      <c r="O207" s="166">
        <f aca="true" t="shared" si="129" ref="O207:AG207">O208+O210+O212</f>
        <v>0</v>
      </c>
      <c r="P207" s="166">
        <f t="shared" si="129"/>
        <v>0</v>
      </c>
      <c r="Q207" s="166">
        <f t="shared" si="129"/>
        <v>0</v>
      </c>
      <c r="R207" s="166">
        <f t="shared" si="129"/>
        <v>146585</v>
      </c>
      <c r="S207" s="166">
        <f t="shared" si="129"/>
        <v>0</v>
      </c>
      <c r="T207" s="166">
        <f>T208+T210+T212</f>
        <v>0</v>
      </c>
      <c r="U207" s="167">
        <f>U208+U210+U212</f>
        <v>0</v>
      </c>
      <c r="V207" s="166">
        <f t="shared" si="129"/>
        <v>0</v>
      </c>
      <c r="W207" s="167">
        <f t="shared" si="129"/>
        <v>0</v>
      </c>
      <c r="X207" s="166">
        <f t="shared" si="129"/>
        <v>146585</v>
      </c>
      <c r="Y207" s="166">
        <f t="shared" si="129"/>
        <v>0</v>
      </c>
      <c r="Z207" s="167">
        <f t="shared" si="129"/>
        <v>0</v>
      </c>
      <c r="AA207" s="167">
        <f t="shared" si="129"/>
        <v>0</v>
      </c>
      <c r="AB207" s="167">
        <f t="shared" si="129"/>
        <v>0</v>
      </c>
      <c r="AC207" s="167">
        <f t="shared" si="129"/>
        <v>0</v>
      </c>
      <c r="AD207" s="167">
        <f t="shared" si="129"/>
        <v>0</v>
      </c>
      <c r="AE207" s="167">
        <f t="shared" si="129"/>
        <v>0</v>
      </c>
      <c r="AF207" s="167">
        <f t="shared" si="129"/>
        <v>0</v>
      </c>
      <c r="AG207" s="166">
        <f t="shared" si="129"/>
        <v>146585</v>
      </c>
      <c r="AH207" s="166"/>
    </row>
    <row r="208" spans="1:34" ht="35.25" customHeight="1">
      <c r="A208" s="165"/>
      <c r="B208" s="168" t="s">
        <v>327</v>
      </c>
      <c r="C208" s="77" t="s">
        <v>144</v>
      </c>
      <c r="D208" s="77" t="s">
        <v>179</v>
      </c>
      <c r="E208" s="169" t="s">
        <v>328</v>
      </c>
      <c r="F208" s="77"/>
      <c r="G208" s="170">
        <f aca="true" t="shared" si="130" ref="G208:AG208">G209</f>
        <v>178860</v>
      </c>
      <c r="H208" s="170">
        <f t="shared" si="130"/>
        <v>178860</v>
      </c>
      <c r="I208" s="170">
        <f t="shared" si="130"/>
        <v>0</v>
      </c>
      <c r="J208" s="170">
        <f t="shared" si="130"/>
        <v>-131235</v>
      </c>
      <c r="K208" s="170">
        <f t="shared" si="130"/>
        <v>47625</v>
      </c>
      <c r="L208" s="170">
        <f t="shared" si="130"/>
        <v>0</v>
      </c>
      <c r="M208" s="170" t="e">
        <f t="shared" si="130"/>
        <v>#REF!</v>
      </c>
      <c r="N208" s="170" t="e">
        <f t="shared" si="130"/>
        <v>#REF!</v>
      </c>
      <c r="O208" s="170">
        <f t="shared" si="130"/>
        <v>0</v>
      </c>
      <c r="P208" s="170">
        <f t="shared" si="130"/>
        <v>0</v>
      </c>
      <c r="Q208" s="170">
        <f t="shared" si="130"/>
        <v>0</v>
      </c>
      <c r="R208" s="170">
        <f t="shared" si="130"/>
        <v>47625</v>
      </c>
      <c r="S208" s="170">
        <f t="shared" si="130"/>
        <v>0</v>
      </c>
      <c r="T208" s="170">
        <f t="shared" si="130"/>
        <v>0</v>
      </c>
      <c r="U208" s="171">
        <f t="shared" si="130"/>
        <v>0</v>
      </c>
      <c r="V208" s="170">
        <f t="shared" si="130"/>
        <v>0</v>
      </c>
      <c r="W208" s="171">
        <f t="shared" si="130"/>
        <v>0</v>
      </c>
      <c r="X208" s="170">
        <f t="shared" si="130"/>
        <v>47625</v>
      </c>
      <c r="Y208" s="170">
        <f t="shared" si="130"/>
        <v>0</v>
      </c>
      <c r="Z208" s="171">
        <f t="shared" si="130"/>
        <v>0</v>
      </c>
      <c r="AA208" s="171">
        <f t="shared" si="130"/>
        <v>0</v>
      </c>
      <c r="AB208" s="171">
        <f t="shared" si="130"/>
        <v>0</v>
      </c>
      <c r="AC208" s="171">
        <f t="shared" si="130"/>
        <v>0</v>
      </c>
      <c r="AD208" s="171">
        <f t="shared" si="130"/>
        <v>0</v>
      </c>
      <c r="AE208" s="171">
        <f t="shared" si="130"/>
        <v>0</v>
      </c>
      <c r="AF208" s="171">
        <f t="shared" si="130"/>
        <v>0</v>
      </c>
      <c r="AG208" s="170">
        <f t="shared" si="130"/>
        <v>47625</v>
      </c>
      <c r="AH208" s="170"/>
    </row>
    <row r="209" spans="1:34" ht="31.5">
      <c r="A209" s="165"/>
      <c r="B209" s="168" t="s">
        <v>103</v>
      </c>
      <c r="C209" s="77" t="s">
        <v>144</v>
      </c>
      <c r="D209" s="77" t="s">
        <v>179</v>
      </c>
      <c r="E209" s="169" t="s">
        <v>328</v>
      </c>
      <c r="F209" s="77" t="s">
        <v>104</v>
      </c>
      <c r="G209" s="170">
        <f>H209+I209</f>
        <v>178860</v>
      </c>
      <c r="H209" s="170">
        <v>178860</v>
      </c>
      <c r="I209" s="170"/>
      <c r="J209" s="173">
        <f>K209-G209</f>
        <v>-131235</v>
      </c>
      <c r="K209" s="173">
        <v>47625</v>
      </c>
      <c r="L209" s="173"/>
      <c r="M209" s="174" t="e">
        <f>#REF!+#REF!</f>
        <v>#REF!</v>
      </c>
      <c r="N209" s="174" t="e">
        <f>#REF!+#REF!</f>
        <v>#REF!</v>
      </c>
      <c r="O209" s="173"/>
      <c r="P209" s="173"/>
      <c r="Q209" s="173"/>
      <c r="R209" s="173">
        <f>Q209+P209+O209+K209</f>
        <v>47625</v>
      </c>
      <c r="S209" s="173">
        <f>Q209+L209</f>
        <v>0</v>
      </c>
      <c r="T209" s="175"/>
      <c r="U209" s="176"/>
      <c r="V209" s="165"/>
      <c r="W209" s="176"/>
      <c r="X209" s="173">
        <f>W209+V209+U209+T209+R209</f>
        <v>47625</v>
      </c>
      <c r="Y209" s="173">
        <f>S209+W209</f>
        <v>0</v>
      </c>
      <c r="Z209" s="176"/>
      <c r="AA209" s="176"/>
      <c r="AB209" s="176"/>
      <c r="AC209" s="176"/>
      <c r="AD209" s="176"/>
      <c r="AE209" s="176"/>
      <c r="AF209" s="176"/>
      <c r="AG209" s="173">
        <f>X209+Z209+AA209+AB209+AC209+AD209+AE209+AF209</f>
        <v>47625</v>
      </c>
      <c r="AH209" s="173"/>
    </row>
    <row r="210" spans="1:34" ht="15.75">
      <c r="A210" s="165"/>
      <c r="B210" s="168" t="s">
        <v>329</v>
      </c>
      <c r="C210" s="77" t="s">
        <v>144</v>
      </c>
      <c r="D210" s="77" t="s">
        <v>179</v>
      </c>
      <c r="E210" s="169" t="s">
        <v>330</v>
      </c>
      <c r="F210" s="77"/>
      <c r="G210" s="170">
        <f aca="true" t="shared" si="131" ref="G210:AG210">G211</f>
        <v>39093</v>
      </c>
      <c r="H210" s="170">
        <f t="shared" si="131"/>
        <v>39093</v>
      </c>
      <c r="I210" s="170">
        <f t="shared" si="131"/>
        <v>0</v>
      </c>
      <c r="J210" s="170">
        <f t="shared" si="131"/>
        <v>7810</v>
      </c>
      <c r="K210" s="170">
        <f t="shared" si="131"/>
        <v>46903</v>
      </c>
      <c r="L210" s="170">
        <f t="shared" si="131"/>
        <v>0</v>
      </c>
      <c r="M210" s="170" t="e">
        <f t="shared" si="131"/>
        <v>#REF!</v>
      </c>
      <c r="N210" s="170" t="e">
        <f t="shared" si="131"/>
        <v>#REF!</v>
      </c>
      <c r="O210" s="170">
        <f t="shared" si="131"/>
        <v>0</v>
      </c>
      <c r="P210" s="170">
        <f t="shared" si="131"/>
        <v>0</v>
      </c>
      <c r="Q210" s="170">
        <f t="shared" si="131"/>
        <v>0</v>
      </c>
      <c r="R210" s="170">
        <f t="shared" si="131"/>
        <v>46903</v>
      </c>
      <c r="S210" s="170">
        <f t="shared" si="131"/>
        <v>0</v>
      </c>
      <c r="T210" s="170">
        <f t="shared" si="131"/>
        <v>0</v>
      </c>
      <c r="U210" s="171">
        <f t="shared" si="131"/>
        <v>0</v>
      </c>
      <c r="V210" s="170">
        <f t="shared" si="131"/>
        <v>0</v>
      </c>
      <c r="W210" s="171">
        <f t="shared" si="131"/>
        <v>0</v>
      </c>
      <c r="X210" s="170">
        <f t="shared" si="131"/>
        <v>46903</v>
      </c>
      <c r="Y210" s="170">
        <f t="shared" si="131"/>
        <v>0</v>
      </c>
      <c r="Z210" s="171">
        <f t="shared" si="131"/>
        <v>0</v>
      </c>
      <c r="AA210" s="171">
        <f t="shared" si="131"/>
        <v>0</v>
      </c>
      <c r="AB210" s="171">
        <f t="shared" si="131"/>
        <v>0</v>
      </c>
      <c r="AC210" s="171">
        <f t="shared" si="131"/>
        <v>0</v>
      </c>
      <c r="AD210" s="171">
        <f t="shared" si="131"/>
        <v>0</v>
      </c>
      <c r="AE210" s="171">
        <f t="shared" si="131"/>
        <v>0</v>
      </c>
      <c r="AF210" s="171">
        <f t="shared" si="131"/>
        <v>0</v>
      </c>
      <c r="AG210" s="170">
        <f t="shared" si="131"/>
        <v>46903</v>
      </c>
      <c r="AH210" s="170"/>
    </row>
    <row r="211" spans="1:34" ht="31.5">
      <c r="A211" s="165"/>
      <c r="B211" s="168" t="s">
        <v>103</v>
      </c>
      <c r="C211" s="77" t="s">
        <v>144</v>
      </c>
      <c r="D211" s="77" t="s">
        <v>179</v>
      </c>
      <c r="E211" s="169" t="s">
        <v>330</v>
      </c>
      <c r="F211" s="77" t="s">
        <v>104</v>
      </c>
      <c r="G211" s="170">
        <f>H211+I211</f>
        <v>39093</v>
      </c>
      <c r="H211" s="170">
        <v>39093</v>
      </c>
      <c r="I211" s="170"/>
      <c r="J211" s="173">
        <f>K211-G211</f>
        <v>7810</v>
      </c>
      <c r="K211" s="173">
        <v>46903</v>
      </c>
      <c r="L211" s="173"/>
      <c r="M211" s="174" t="e">
        <f>#REF!+#REF!</f>
        <v>#REF!</v>
      </c>
      <c r="N211" s="174" t="e">
        <f>#REF!+#REF!</f>
        <v>#REF!</v>
      </c>
      <c r="O211" s="173"/>
      <c r="P211" s="173"/>
      <c r="Q211" s="173"/>
      <c r="R211" s="173">
        <f>Q211+P211+O211+K211</f>
        <v>46903</v>
      </c>
      <c r="S211" s="173">
        <f>Q211+L211</f>
        <v>0</v>
      </c>
      <c r="T211" s="175"/>
      <c r="U211" s="176"/>
      <c r="V211" s="165"/>
      <c r="W211" s="176"/>
      <c r="X211" s="173">
        <f>W211+V211+U211+T211+R211</f>
        <v>46903</v>
      </c>
      <c r="Y211" s="173">
        <f>S211+W211</f>
        <v>0</v>
      </c>
      <c r="Z211" s="176"/>
      <c r="AA211" s="176"/>
      <c r="AB211" s="176"/>
      <c r="AC211" s="176"/>
      <c r="AD211" s="176"/>
      <c r="AE211" s="176"/>
      <c r="AF211" s="176"/>
      <c r="AG211" s="173">
        <f>X211+Z211+AA211+AB211+AC211+AD211+AE211+AF211</f>
        <v>46903</v>
      </c>
      <c r="AH211" s="173"/>
    </row>
    <row r="212" spans="1:34" ht="15.75">
      <c r="A212" s="165"/>
      <c r="B212" s="168" t="s">
        <v>136</v>
      </c>
      <c r="C212" s="77" t="s">
        <v>144</v>
      </c>
      <c r="D212" s="77" t="s">
        <v>179</v>
      </c>
      <c r="E212" s="169" t="s">
        <v>137</v>
      </c>
      <c r="F212" s="77"/>
      <c r="G212" s="170"/>
      <c r="H212" s="170"/>
      <c r="I212" s="170"/>
      <c r="J212" s="173">
        <f>J213</f>
        <v>52057</v>
      </c>
      <c r="K212" s="173">
        <f>K213</f>
        <v>52057</v>
      </c>
      <c r="L212" s="173">
        <f>L213</f>
        <v>0</v>
      </c>
      <c r="M212" s="174"/>
      <c r="N212" s="174"/>
      <c r="O212" s="173">
        <f aca="true" t="shared" si="132" ref="O212:AG212">O213</f>
        <v>0</v>
      </c>
      <c r="P212" s="173">
        <f t="shared" si="132"/>
        <v>0</v>
      </c>
      <c r="Q212" s="173">
        <f t="shared" si="132"/>
        <v>0</v>
      </c>
      <c r="R212" s="173">
        <f t="shared" si="132"/>
        <v>52057</v>
      </c>
      <c r="S212" s="173">
        <f t="shared" si="132"/>
        <v>0</v>
      </c>
      <c r="T212" s="173">
        <f t="shared" si="132"/>
        <v>0</v>
      </c>
      <c r="U212" s="177">
        <f t="shared" si="132"/>
        <v>0</v>
      </c>
      <c r="V212" s="173">
        <f t="shared" si="132"/>
        <v>0</v>
      </c>
      <c r="W212" s="177">
        <f t="shared" si="132"/>
        <v>0</v>
      </c>
      <c r="X212" s="173">
        <f t="shared" si="132"/>
        <v>52057</v>
      </c>
      <c r="Y212" s="173">
        <f t="shared" si="132"/>
        <v>0</v>
      </c>
      <c r="Z212" s="177">
        <f t="shared" si="132"/>
        <v>0</v>
      </c>
      <c r="AA212" s="177">
        <f t="shared" si="132"/>
        <v>0</v>
      </c>
      <c r="AB212" s="177">
        <f t="shared" si="132"/>
        <v>0</v>
      </c>
      <c r="AC212" s="177">
        <f t="shared" si="132"/>
        <v>0</v>
      </c>
      <c r="AD212" s="177">
        <f t="shared" si="132"/>
        <v>0</v>
      </c>
      <c r="AE212" s="177">
        <f t="shared" si="132"/>
        <v>0</v>
      </c>
      <c r="AF212" s="177">
        <f t="shared" si="132"/>
        <v>0</v>
      </c>
      <c r="AG212" s="173">
        <f t="shared" si="132"/>
        <v>52057</v>
      </c>
      <c r="AH212" s="173"/>
    </row>
    <row r="213" spans="1:34" ht="47.25">
      <c r="A213" s="165"/>
      <c r="B213" s="168" t="s">
        <v>115</v>
      </c>
      <c r="C213" s="77" t="s">
        <v>144</v>
      </c>
      <c r="D213" s="77" t="s">
        <v>179</v>
      </c>
      <c r="E213" s="169" t="s">
        <v>137</v>
      </c>
      <c r="F213" s="77" t="s">
        <v>116</v>
      </c>
      <c r="G213" s="170"/>
      <c r="H213" s="170"/>
      <c r="I213" s="170"/>
      <c r="J213" s="173">
        <f>K213-G213</f>
        <v>52057</v>
      </c>
      <c r="K213" s="173">
        <v>52057</v>
      </c>
      <c r="L213" s="173"/>
      <c r="M213" s="174"/>
      <c r="N213" s="174"/>
      <c r="O213" s="173"/>
      <c r="P213" s="173"/>
      <c r="Q213" s="173"/>
      <c r="R213" s="173">
        <f>Q213+P213+O213+K213</f>
        <v>52057</v>
      </c>
      <c r="S213" s="173">
        <f>Q213+L213</f>
        <v>0</v>
      </c>
      <c r="T213" s="175"/>
      <c r="U213" s="176"/>
      <c r="V213" s="165"/>
      <c r="W213" s="176"/>
      <c r="X213" s="173">
        <f>W213+V213+U213+T213+R213</f>
        <v>52057</v>
      </c>
      <c r="Y213" s="173">
        <f>S213+W213</f>
        <v>0</v>
      </c>
      <c r="Z213" s="176"/>
      <c r="AA213" s="176"/>
      <c r="AB213" s="176"/>
      <c r="AC213" s="176"/>
      <c r="AD213" s="176"/>
      <c r="AE213" s="176"/>
      <c r="AF213" s="176"/>
      <c r="AG213" s="173">
        <f>X213+Z213+AA213+AB213+AC213+AD213+AE213+AF213</f>
        <v>52057</v>
      </c>
      <c r="AH213" s="173"/>
    </row>
    <row r="214" spans="1:34" ht="19.5" customHeight="1">
      <c r="A214" s="161"/>
      <c r="B214" s="162" t="s">
        <v>324</v>
      </c>
      <c r="C214" s="68" t="s">
        <v>179</v>
      </c>
      <c r="D214" s="68" t="s">
        <v>106</v>
      </c>
      <c r="E214" s="92"/>
      <c r="F214" s="77"/>
      <c r="G214" s="166">
        <f aca="true" t="shared" si="133" ref="G214:S214">G223</f>
        <v>1395</v>
      </c>
      <c r="H214" s="166">
        <f t="shared" si="133"/>
        <v>1395</v>
      </c>
      <c r="I214" s="166">
        <f t="shared" si="133"/>
        <v>0</v>
      </c>
      <c r="J214" s="166">
        <f t="shared" si="133"/>
        <v>0</v>
      </c>
      <c r="K214" s="166">
        <f t="shared" si="133"/>
        <v>1395</v>
      </c>
      <c r="L214" s="166">
        <f t="shared" si="133"/>
        <v>0</v>
      </c>
      <c r="M214" s="166" t="e">
        <f t="shared" si="133"/>
        <v>#REF!</v>
      </c>
      <c r="N214" s="166" t="e">
        <f t="shared" si="133"/>
        <v>#REF!</v>
      </c>
      <c r="O214" s="166">
        <f t="shared" si="133"/>
        <v>0</v>
      </c>
      <c r="P214" s="166">
        <f t="shared" si="133"/>
        <v>0</v>
      </c>
      <c r="Q214" s="166">
        <f t="shared" si="133"/>
        <v>0</v>
      </c>
      <c r="R214" s="166">
        <f t="shared" si="133"/>
        <v>1395</v>
      </c>
      <c r="S214" s="166">
        <f t="shared" si="133"/>
        <v>0</v>
      </c>
      <c r="T214" s="166">
        <f aca="true" t="shared" si="134" ref="T214:AH214">T223+T215</f>
        <v>0</v>
      </c>
      <c r="U214" s="167">
        <f t="shared" si="134"/>
        <v>0</v>
      </c>
      <c r="V214" s="166">
        <f t="shared" si="134"/>
        <v>0</v>
      </c>
      <c r="W214" s="167">
        <f t="shared" si="134"/>
        <v>0</v>
      </c>
      <c r="X214" s="166">
        <f t="shared" si="134"/>
        <v>1395</v>
      </c>
      <c r="Y214" s="166">
        <f t="shared" si="134"/>
        <v>0</v>
      </c>
      <c r="Z214" s="167">
        <f t="shared" si="134"/>
        <v>0</v>
      </c>
      <c r="AA214" s="167">
        <f t="shared" si="134"/>
        <v>0</v>
      </c>
      <c r="AB214" s="167">
        <f t="shared" si="134"/>
        <v>0</v>
      </c>
      <c r="AC214" s="167">
        <f t="shared" si="134"/>
        <v>0</v>
      </c>
      <c r="AD214" s="167">
        <f t="shared" si="134"/>
        <v>8</v>
      </c>
      <c r="AE214" s="167">
        <f t="shared" si="134"/>
        <v>16621</v>
      </c>
      <c r="AF214" s="167">
        <f t="shared" si="134"/>
        <v>0</v>
      </c>
      <c r="AG214" s="166">
        <f t="shared" si="134"/>
        <v>18024</v>
      </c>
      <c r="AH214" s="166">
        <f t="shared" si="134"/>
        <v>16629</v>
      </c>
    </row>
    <row r="215" spans="1:34" ht="15.75">
      <c r="A215" s="161"/>
      <c r="B215" s="168" t="s">
        <v>297</v>
      </c>
      <c r="C215" s="77" t="s">
        <v>179</v>
      </c>
      <c r="D215" s="77" t="s">
        <v>106</v>
      </c>
      <c r="E215" s="169" t="s">
        <v>298</v>
      </c>
      <c r="F215" s="77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70">
        <f aca="true" t="shared" si="135" ref="T215:AH215">T216+T221</f>
        <v>0</v>
      </c>
      <c r="U215" s="171">
        <f t="shared" si="135"/>
        <v>0</v>
      </c>
      <c r="V215" s="170">
        <f t="shared" si="135"/>
        <v>0</v>
      </c>
      <c r="W215" s="171">
        <f t="shared" si="135"/>
        <v>0</v>
      </c>
      <c r="X215" s="170">
        <f t="shared" si="135"/>
        <v>0</v>
      </c>
      <c r="Y215" s="170">
        <f t="shared" si="135"/>
        <v>0</v>
      </c>
      <c r="Z215" s="171">
        <f t="shared" si="135"/>
        <v>0</v>
      </c>
      <c r="AA215" s="171">
        <f t="shared" si="135"/>
        <v>0</v>
      </c>
      <c r="AB215" s="171">
        <f t="shared" si="135"/>
        <v>0</v>
      </c>
      <c r="AC215" s="171">
        <f t="shared" si="135"/>
        <v>0</v>
      </c>
      <c r="AD215" s="171">
        <f t="shared" si="135"/>
        <v>8</v>
      </c>
      <c r="AE215" s="171">
        <f t="shared" si="135"/>
        <v>16621</v>
      </c>
      <c r="AF215" s="171">
        <f t="shared" si="135"/>
        <v>0</v>
      </c>
      <c r="AG215" s="170">
        <f t="shared" si="135"/>
        <v>16629</v>
      </c>
      <c r="AH215" s="170">
        <f t="shared" si="135"/>
        <v>16629</v>
      </c>
    </row>
    <row r="216" spans="1:34" ht="37.5" customHeight="1">
      <c r="A216" s="161"/>
      <c r="B216" s="190" t="s">
        <v>346</v>
      </c>
      <c r="C216" s="77" t="s">
        <v>179</v>
      </c>
      <c r="D216" s="77" t="s">
        <v>106</v>
      </c>
      <c r="E216" s="169" t="s">
        <v>347</v>
      </c>
      <c r="F216" s="77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1"/>
      <c r="V216" s="170"/>
      <c r="W216" s="171">
        <f aca="true" t="shared" si="136" ref="W216:AC216">W217+W219</f>
        <v>0</v>
      </c>
      <c r="X216" s="170">
        <f t="shared" si="136"/>
        <v>0</v>
      </c>
      <c r="Y216" s="170">
        <f t="shared" si="136"/>
        <v>0</v>
      </c>
      <c r="Z216" s="171">
        <f t="shared" si="136"/>
        <v>0</v>
      </c>
      <c r="AA216" s="171">
        <f t="shared" si="136"/>
        <v>0</v>
      </c>
      <c r="AB216" s="171">
        <f t="shared" si="136"/>
        <v>0</v>
      </c>
      <c r="AC216" s="171">
        <f t="shared" si="136"/>
        <v>0</v>
      </c>
      <c r="AD216" s="171">
        <f>AD217+AD219</f>
        <v>7</v>
      </c>
      <c r="AE216" s="171">
        <f>AE217+AE219</f>
        <v>16255</v>
      </c>
      <c r="AF216" s="171">
        <f>AF217+AF219</f>
        <v>0</v>
      </c>
      <c r="AG216" s="170">
        <f>AG217+AG219</f>
        <v>16262</v>
      </c>
      <c r="AH216" s="170">
        <f>AH217+AH219</f>
        <v>16262</v>
      </c>
    </row>
    <row r="217" spans="1:34" ht="23.25" customHeight="1">
      <c r="A217" s="161"/>
      <c r="B217" s="190" t="s">
        <v>348</v>
      </c>
      <c r="C217" s="77" t="s">
        <v>179</v>
      </c>
      <c r="D217" s="77" t="s">
        <v>106</v>
      </c>
      <c r="E217" s="169" t="s">
        <v>349</v>
      </c>
      <c r="F217" s="77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1"/>
      <c r="V217" s="170"/>
      <c r="W217" s="171">
        <f>W218</f>
        <v>0</v>
      </c>
      <c r="X217" s="170">
        <f>X218</f>
        <v>0</v>
      </c>
      <c r="Y217" s="170">
        <f>Y218</f>
        <v>0</v>
      </c>
      <c r="Z217" s="171">
        <f>Z218</f>
        <v>0</v>
      </c>
      <c r="AA217" s="171">
        <f aca="true" t="shared" si="137" ref="AA217:AG217">AA218</f>
        <v>0</v>
      </c>
      <c r="AB217" s="171">
        <f t="shared" si="137"/>
        <v>0</v>
      </c>
      <c r="AC217" s="171">
        <f t="shared" si="137"/>
        <v>0</v>
      </c>
      <c r="AD217" s="171">
        <f t="shared" si="137"/>
        <v>0</v>
      </c>
      <c r="AE217" s="171">
        <f>AE218</f>
        <v>16206</v>
      </c>
      <c r="AF217" s="171">
        <f t="shared" si="137"/>
        <v>0</v>
      </c>
      <c r="AG217" s="170">
        <f t="shared" si="137"/>
        <v>16206</v>
      </c>
      <c r="AH217" s="173">
        <f>Y217+AE217+AF217+AD217</f>
        <v>16206</v>
      </c>
    </row>
    <row r="218" spans="1:34" ht="31.5">
      <c r="A218" s="161"/>
      <c r="B218" s="168" t="s">
        <v>103</v>
      </c>
      <c r="C218" s="77" t="s">
        <v>179</v>
      </c>
      <c r="D218" s="77" t="s">
        <v>106</v>
      </c>
      <c r="E218" s="169" t="s">
        <v>349</v>
      </c>
      <c r="F218" s="77" t="s">
        <v>104</v>
      </c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1"/>
      <c r="V218" s="170"/>
      <c r="W218" s="171"/>
      <c r="X218" s="173">
        <f>W218+V218+U218+S218+R218</f>
        <v>0</v>
      </c>
      <c r="Y218" s="173">
        <f>X218+S218</f>
        <v>0</v>
      </c>
      <c r="Z218" s="171"/>
      <c r="AA218" s="171"/>
      <c r="AB218" s="171"/>
      <c r="AC218" s="171"/>
      <c r="AD218" s="171"/>
      <c r="AE218" s="171">
        <v>16206</v>
      </c>
      <c r="AF218" s="171"/>
      <c r="AG218" s="173">
        <f>X218+Z218+AA218+AB218+AC218+AD218+AE218+AF218</f>
        <v>16206</v>
      </c>
      <c r="AH218" s="173">
        <f>Y218+AE218+AF218</f>
        <v>16206</v>
      </c>
    </row>
    <row r="219" spans="1:34" ht="31.5">
      <c r="A219" s="161"/>
      <c r="B219" s="190" t="s">
        <v>350</v>
      </c>
      <c r="C219" s="77" t="s">
        <v>179</v>
      </c>
      <c r="D219" s="77" t="s">
        <v>106</v>
      </c>
      <c r="E219" s="169" t="s">
        <v>351</v>
      </c>
      <c r="F219" s="77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1"/>
      <c r="V219" s="170"/>
      <c r="W219" s="171">
        <f>W220</f>
        <v>0</v>
      </c>
      <c r="X219" s="170">
        <f>X220</f>
        <v>0</v>
      </c>
      <c r="Y219" s="170">
        <f>Y220</f>
        <v>0</v>
      </c>
      <c r="Z219" s="171">
        <f>Z220</f>
        <v>0</v>
      </c>
      <c r="AA219" s="171">
        <f aca="true" t="shared" si="138" ref="AA219:AH219">AA220</f>
        <v>0</v>
      </c>
      <c r="AB219" s="171">
        <f t="shared" si="138"/>
        <v>0</v>
      </c>
      <c r="AC219" s="171">
        <f t="shared" si="138"/>
        <v>0</v>
      </c>
      <c r="AD219" s="171">
        <f t="shared" si="138"/>
        <v>7</v>
      </c>
      <c r="AE219" s="171">
        <f>AE220</f>
        <v>49</v>
      </c>
      <c r="AF219" s="171">
        <f t="shared" si="138"/>
        <v>0</v>
      </c>
      <c r="AG219" s="170">
        <f t="shared" si="138"/>
        <v>56</v>
      </c>
      <c r="AH219" s="170">
        <f t="shared" si="138"/>
        <v>56</v>
      </c>
    </row>
    <row r="220" spans="1:34" ht="31.5">
      <c r="A220" s="161"/>
      <c r="B220" s="168" t="s">
        <v>103</v>
      </c>
      <c r="C220" s="77" t="s">
        <v>179</v>
      </c>
      <c r="D220" s="77" t="s">
        <v>106</v>
      </c>
      <c r="E220" s="169" t="s">
        <v>351</v>
      </c>
      <c r="F220" s="77" t="s">
        <v>104</v>
      </c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1"/>
      <c r="V220" s="170"/>
      <c r="W220" s="171"/>
      <c r="X220" s="173">
        <f>W220+V220+U220+S220+R220</f>
        <v>0</v>
      </c>
      <c r="Y220" s="173">
        <f>X220+S220</f>
        <v>0</v>
      </c>
      <c r="Z220" s="171"/>
      <c r="AA220" s="171"/>
      <c r="AB220" s="171"/>
      <c r="AC220" s="171"/>
      <c r="AD220" s="171">
        <v>7</v>
      </c>
      <c r="AE220" s="171">
        <v>49</v>
      </c>
      <c r="AF220" s="171"/>
      <c r="AG220" s="173">
        <f>X220+Z220+AA220+AB220+AC220+AD220+AE220+AF220</f>
        <v>56</v>
      </c>
      <c r="AH220" s="173">
        <f>Y220+AE220+AF220+AD220</f>
        <v>56</v>
      </c>
    </row>
    <row r="221" spans="1:34" ht="47.25">
      <c r="A221" s="161"/>
      <c r="B221" s="190" t="s">
        <v>301</v>
      </c>
      <c r="C221" s="77" t="s">
        <v>179</v>
      </c>
      <c r="D221" s="77" t="s">
        <v>106</v>
      </c>
      <c r="E221" s="169" t="s">
        <v>352</v>
      </c>
      <c r="F221" s="77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1"/>
      <c r="V221" s="170"/>
      <c r="W221" s="171">
        <f>W222</f>
        <v>0</v>
      </c>
      <c r="X221" s="173">
        <f>W221+V221+U221+R221</f>
        <v>0</v>
      </c>
      <c r="Y221" s="173">
        <f>S221+W221</f>
        <v>0</v>
      </c>
      <c r="Z221" s="171">
        <f>Z222</f>
        <v>0</v>
      </c>
      <c r="AA221" s="171">
        <f aca="true" t="shared" si="139" ref="AA221:AH221">AA222</f>
        <v>0</v>
      </c>
      <c r="AB221" s="171">
        <f t="shared" si="139"/>
        <v>0</v>
      </c>
      <c r="AC221" s="171">
        <f t="shared" si="139"/>
        <v>0</v>
      </c>
      <c r="AD221" s="171">
        <f t="shared" si="139"/>
        <v>1</v>
      </c>
      <c r="AE221" s="171">
        <f t="shared" si="139"/>
        <v>366</v>
      </c>
      <c r="AF221" s="171">
        <f t="shared" si="139"/>
        <v>0</v>
      </c>
      <c r="AG221" s="170">
        <f t="shared" si="139"/>
        <v>367</v>
      </c>
      <c r="AH221" s="170">
        <f t="shared" si="139"/>
        <v>367</v>
      </c>
    </row>
    <row r="222" spans="1:34" ht="31.5">
      <c r="A222" s="161"/>
      <c r="B222" s="168" t="s">
        <v>103</v>
      </c>
      <c r="C222" s="77" t="s">
        <v>179</v>
      </c>
      <c r="D222" s="77" t="s">
        <v>106</v>
      </c>
      <c r="E222" s="169" t="s">
        <v>352</v>
      </c>
      <c r="F222" s="77" t="s">
        <v>104</v>
      </c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1"/>
      <c r="V222" s="170"/>
      <c r="W222" s="171"/>
      <c r="X222" s="173">
        <f>W222+V222+U222+S222+R222</f>
        <v>0</v>
      </c>
      <c r="Y222" s="173">
        <f>X222+S222</f>
        <v>0</v>
      </c>
      <c r="Z222" s="171"/>
      <c r="AA222" s="171"/>
      <c r="AB222" s="171"/>
      <c r="AC222" s="171"/>
      <c r="AD222" s="171">
        <v>1</v>
      </c>
      <c r="AE222" s="171">
        <v>366</v>
      </c>
      <c r="AF222" s="171"/>
      <c r="AG222" s="173">
        <f>X222+Z222+AA222+AB222+AC222+AD222+AE222+AF222</f>
        <v>367</v>
      </c>
      <c r="AH222" s="173">
        <f>Y222+AE222+AF222+AD222</f>
        <v>367</v>
      </c>
    </row>
    <row r="223" spans="1:34" ht="15.75">
      <c r="A223" s="165"/>
      <c r="B223" s="168" t="s">
        <v>136</v>
      </c>
      <c r="C223" s="77" t="s">
        <v>179</v>
      </c>
      <c r="D223" s="77" t="s">
        <v>106</v>
      </c>
      <c r="E223" s="169" t="s">
        <v>137</v>
      </c>
      <c r="F223" s="77"/>
      <c r="G223" s="170">
        <f aca="true" t="shared" si="140" ref="G223:AG223">G224</f>
        <v>1395</v>
      </c>
      <c r="H223" s="170">
        <f t="shared" si="140"/>
        <v>1395</v>
      </c>
      <c r="I223" s="170">
        <f t="shared" si="140"/>
        <v>0</v>
      </c>
      <c r="J223" s="170">
        <f t="shared" si="140"/>
        <v>0</v>
      </c>
      <c r="K223" s="170">
        <f t="shared" si="140"/>
        <v>1395</v>
      </c>
      <c r="L223" s="170">
        <f t="shared" si="140"/>
        <v>0</v>
      </c>
      <c r="M223" s="170" t="e">
        <f t="shared" si="140"/>
        <v>#REF!</v>
      </c>
      <c r="N223" s="170" t="e">
        <f t="shared" si="140"/>
        <v>#REF!</v>
      </c>
      <c r="O223" s="170">
        <f t="shared" si="140"/>
        <v>0</v>
      </c>
      <c r="P223" s="170">
        <f t="shared" si="140"/>
        <v>0</v>
      </c>
      <c r="Q223" s="170">
        <f t="shared" si="140"/>
        <v>0</v>
      </c>
      <c r="R223" s="170">
        <f t="shared" si="140"/>
        <v>1395</v>
      </c>
      <c r="S223" s="170">
        <f t="shared" si="140"/>
        <v>0</v>
      </c>
      <c r="T223" s="170">
        <f t="shared" si="140"/>
        <v>0</v>
      </c>
      <c r="U223" s="171">
        <f t="shared" si="140"/>
        <v>0</v>
      </c>
      <c r="V223" s="170">
        <f t="shared" si="140"/>
        <v>0</v>
      </c>
      <c r="W223" s="171">
        <f t="shared" si="140"/>
        <v>0</v>
      </c>
      <c r="X223" s="170">
        <f t="shared" si="140"/>
        <v>1395</v>
      </c>
      <c r="Y223" s="170">
        <f t="shared" si="140"/>
        <v>0</v>
      </c>
      <c r="Z223" s="171">
        <f t="shared" si="140"/>
        <v>0</v>
      </c>
      <c r="AA223" s="171">
        <f t="shared" si="140"/>
        <v>0</v>
      </c>
      <c r="AB223" s="171">
        <f t="shared" si="140"/>
        <v>0</v>
      </c>
      <c r="AC223" s="171">
        <f t="shared" si="140"/>
        <v>0</v>
      </c>
      <c r="AD223" s="171">
        <f t="shared" si="140"/>
        <v>0</v>
      </c>
      <c r="AE223" s="171">
        <f t="shared" si="140"/>
        <v>0</v>
      </c>
      <c r="AF223" s="171">
        <f t="shared" si="140"/>
        <v>0</v>
      </c>
      <c r="AG223" s="170">
        <f t="shared" si="140"/>
        <v>1395</v>
      </c>
      <c r="AH223" s="170"/>
    </row>
    <row r="224" spans="1:34" ht="47.25">
      <c r="A224" s="165"/>
      <c r="B224" s="168" t="s">
        <v>115</v>
      </c>
      <c r="C224" s="77" t="s">
        <v>179</v>
      </c>
      <c r="D224" s="77" t="s">
        <v>106</v>
      </c>
      <c r="E224" s="169" t="s">
        <v>137</v>
      </c>
      <c r="F224" s="77" t="s">
        <v>116</v>
      </c>
      <c r="G224" s="170">
        <f>H224+I224</f>
        <v>1395</v>
      </c>
      <c r="H224" s="170">
        <v>1395</v>
      </c>
      <c r="I224" s="170"/>
      <c r="J224" s="173">
        <f>K224-G224</f>
        <v>0</v>
      </c>
      <c r="K224" s="173">
        <v>1395</v>
      </c>
      <c r="L224" s="173"/>
      <c r="M224" s="174" t="e">
        <f>#REF!+#REF!</f>
        <v>#REF!</v>
      </c>
      <c r="N224" s="174" t="e">
        <f>#REF!+#REF!</f>
        <v>#REF!</v>
      </c>
      <c r="O224" s="173"/>
      <c r="P224" s="173"/>
      <c r="Q224" s="173"/>
      <c r="R224" s="173">
        <f>Q224+P224+O224+K224</f>
        <v>1395</v>
      </c>
      <c r="S224" s="173">
        <f>Q224+L224</f>
        <v>0</v>
      </c>
      <c r="T224" s="175"/>
      <c r="U224" s="176"/>
      <c r="V224" s="165"/>
      <c r="W224" s="176"/>
      <c r="X224" s="173">
        <f>W224+V224+U224+T224+R224</f>
        <v>1395</v>
      </c>
      <c r="Y224" s="173">
        <f>S224+W224</f>
        <v>0</v>
      </c>
      <c r="Z224" s="176"/>
      <c r="AA224" s="176"/>
      <c r="AB224" s="176"/>
      <c r="AC224" s="176"/>
      <c r="AD224" s="176"/>
      <c r="AE224" s="176"/>
      <c r="AF224" s="176"/>
      <c r="AG224" s="173">
        <f>X224+Z224+AA224+AB224+AC224+AD224+AE224+AF224</f>
        <v>1395</v>
      </c>
      <c r="AH224" s="173"/>
    </row>
    <row r="225" spans="1:34" ht="11.25" customHeight="1">
      <c r="A225" s="161"/>
      <c r="B225" s="168"/>
      <c r="C225" s="68"/>
      <c r="D225" s="68"/>
      <c r="E225" s="92"/>
      <c r="F225" s="77"/>
      <c r="G225" s="166"/>
      <c r="H225" s="166"/>
      <c r="I225" s="166"/>
      <c r="J225" s="165"/>
      <c r="K225" s="173"/>
      <c r="L225" s="165"/>
      <c r="M225" s="175"/>
      <c r="N225" s="175"/>
      <c r="O225" s="173"/>
      <c r="P225" s="173"/>
      <c r="Q225" s="173"/>
      <c r="R225" s="165"/>
      <c r="S225" s="165"/>
      <c r="T225" s="175"/>
      <c r="U225" s="176"/>
      <c r="V225" s="165"/>
      <c r="W225" s="176"/>
      <c r="X225" s="165"/>
      <c r="Y225" s="165"/>
      <c r="Z225" s="176"/>
      <c r="AA225" s="176"/>
      <c r="AB225" s="176"/>
      <c r="AC225" s="176"/>
      <c r="AD225" s="176"/>
      <c r="AE225" s="176"/>
      <c r="AF225" s="176"/>
      <c r="AG225" s="165"/>
      <c r="AH225" s="165"/>
    </row>
    <row r="226" spans="1:34" ht="33.75" customHeight="1">
      <c r="A226" s="161">
        <v>912</v>
      </c>
      <c r="B226" s="162" t="s">
        <v>412</v>
      </c>
      <c r="C226" s="68"/>
      <c r="D226" s="68"/>
      <c r="E226" s="92"/>
      <c r="F226" s="68"/>
      <c r="G226" s="166" t="e">
        <f>G227+G230+G236</f>
        <v>#REF!</v>
      </c>
      <c r="H226" s="166" t="e">
        <f>H227+H230+H236</f>
        <v>#REF!</v>
      </c>
      <c r="I226" s="166" t="e">
        <f>I227+I230+I236</f>
        <v>#REF!</v>
      </c>
      <c r="J226" s="166" t="e">
        <f>J227+J230+J236+J233</f>
        <v>#REF!</v>
      </c>
      <c r="K226" s="166" t="e">
        <f>K227+K230+K236+K233</f>
        <v>#REF!</v>
      </c>
      <c r="L226" s="166" t="e">
        <f>L227+L230+L236+L233</f>
        <v>#REF!</v>
      </c>
      <c r="M226" s="166" t="e">
        <f>M227+M230+M236</f>
        <v>#REF!</v>
      </c>
      <c r="N226" s="166" t="e">
        <f>N227+N230+N236</f>
        <v>#REF!</v>
      </c>
      <c r="O226" s="166" t="e">
        <f aca="true" t="shared" si="141" ref="O226:AF226">O227+O230+O236+O233</f>
        <v>#REF!</v>
      </c>
      <c r="P226" s="166" t="e">
        <f t="shared" si="141"/>
        <v>#REF!</v>
      </c>
      <c r="Q226" s="166" t="e">
        <f t="shared" si="141"/>
        <v>#REF!</v>
      </c>
      <c r="R226" s="166" t="e">
        <f t="shared" si="141"/>
        <v>#REF!</v>
      </c>
      <c r="S226" s="166" t="e">
        <f t="shared" si="141"/>
        <v>#REF!</v>
      </c>
      <c r="T226" s="166" t="e">
        <f>T227+T230+T236+T233</f>
        <v>#REF!</v>
      </c>
      <c r="U226" s="167" t="e">
        <f>U227+U230+U236+U233</f>
        <v>#REF!</v>
      </c>
      <c r="V226" s="166" t="e">
        <f t="shared" si="141"/>
        <v>#REF!</v>
      </c>
      <c r="W226" s="167" t="e">
        <f t="shared" si="141"/>
        <v>#REF!</v>
      </c>
      <c r="X226" s="166" t="e">
        <f t="shared" si="141"/>
        <v>#REF!</v>
      </c>
      <c r="Y226" s="166" t="e">
        <f t="shared" si="141"/>
        <v>#REF!</v>
      </c>
      <c r="Z226" s="167" t="e">
        <f t="shared" si="141"/>
        <v>#REF!</v>
      </c>
      <c r="AA226" s="167" t="e">
        <f t="shared" si="141"/>
        <v>#REF!</v>
      </c>
      <c r="AB226" s="167" t="e">
        <f t="shared" si="141"/>
        <v>#REF!</v>
      </c>
      <c r="AC226" s="167" t="e">
        <f t="shared" si="141"/>
        <v>#REF!</v>
      </c>
      <c r="AD226" s="167" t="e">
        <f t="shared" si="141"/>
        <v>#REF!</v>
      </c>
      <c r="AE226" s="167" t="e">
        <f t="shared" si="141"/>
        <v>#REF!</v>
      </c>
      <c r="AF226" s="167" t="e">
        <f t="shared" si="141"/>
        <v>#REF!</v>
      </c>
      <c r="AG226" s="166">
        <v>419670</v>
      </c>
      <c r="AH226" s="166"/>
    </row>
    <row r="227" spans="1:34" ht="15.75">
      <c r="A227" s="161"/>
      <c r="B227" s="162" t="s">
        <v>243</v>
      </c>
      <c r="C227" s="68" t="s">
        <v>112</v>
      </c>
      <c r="D227" s="68" t="s">
        <v>100</v>
      </c>
      <c r="E227" s="92"/>
      <c r="F227" s="68"/>
      <c r="G227" s="166">
        <f aca="true" t="shared" si="142" ref="G227:W228">G228</f>
        <v>117286</v>
      </c>
      <c r="H227" s="166">
        <f t="shared" si="142"/>
        <v>117286</v>
      </c>
      <c r="I227" s="166">
        <f t="shared" si="142"/>
        <v>0</v>
      </c>
      <c r="J227" s="166">
        <f t="shared" si="142"/>
        <v>32152</v>
      </c>
      <c r="K227" s="166">
        <f t="shared" si="142"/>
        <v>149438</v>
      </c>
      <c r="L227" s="166">
        <f t="shared" si="142"/>
        <v>0</v>
      </c>
      <c r="M227" s="166" t="e">
        <f t="shared" si="142"/>
        <v>#REF!</v>
      </c>
      <c r="N227" s="166" t="e">
        <f t="shared" si="142"/>
        <v>#REF!</v>
      </c>
      <c r="O227" s="166">
        <f t="shared" si="142"/>
        <v>0</v>
      </c>
      <c r="P227" s="166">
        <f t="shared" si="142"/>
        <v>0</v>
      </c>
      <c r="Q227" s="166">
        <f t="shared" si="142"/>
        <v>0</v>
      </c>
      <c r="R227" s="166">
        <f t="shared" si="142"/>
        <v>149438</v>
      </c>
      <c r="S227" s="166">
        <f t="shared" si="142"/>
        <v>0</v>
      </c>
      <c r="T227" s="166">
        <f t="shared" si="142"/>
        <v>0</v>
      </c>
      <c r="U227" s="167">
        <f t="shared" si="142"/>
        <v>0</v>
      </c>
      <c r="V227" s="166">
        <f t="shared" si="142"/>
        <v>0</v>
      </c>
      <c r="W227" s="167">
        <f t="shared" si="142"/>
        <v>0</v>
      </c>
      <c r="X227" s="166">
        <f aca="true" t="shared" si="143" ref="T227:AG228">X228</f>
        <v>149438</v>
      </c>
      <c r="Y227" s="166">
        <f t="shared" si="143"/>
        <v>0</v>
      </c>
      <c r="Z227" s="167">
        <f t="shared" si="143"/>
        <v>0</v>
      </c>
      <c r="AA227" s="167">
        <f t="shared" si="143"/>
        <v>0</v>
      </c>
      <c r="AB227" s="167">
        <f t="shared" si="143"/>
        <v>0</v>
      </c>
      <c r="AC227" s="167">
        <f t="shared" si="143"/>
        <v>0</v>
      </c>
      <c r="AD227" s="167">
        <f t="shared" si="143"/>
        <v>0</v>
      </c>
      <c r="AE227" s="167">
        <f t="shared" si="143"/>
        <v>0</v>
      </c>
      <c r="AF227" s="167">
        <f t="shared" si="143"/>
        <v>0</v>
      </c>
      <c r="AG227" s="166">
        <f t="shared" si="143"/>
        <v>149438</v>
      </c>
      <c r="AH227" s="166"/>
    </row>
    <row r="228" spans="1:34" ht="18" customHeight="1">
      <c r="A228" s="165"/>
      <c r="B228" s="168" t="s">
        <v>246</v>
      </c>
      <c r="C228" s="77" t="s">
        <v>112</v>
      </c>
      <c r="D228" s="77" t="s">
        <v>100</v>
      </c>
      <c r="E228" s="169" t="s">
        <v>247</v>
      </c>
      <c r="F228" s="77"/>
      <c r="G228" s="170">
        <f t="shared" si="142"/>
        <v>117286</v>
      </c>
      <c r="H228" s="170">
        <f t="shared" si="142"/>
        <v>117286</v>
      </c>
      <c r="I228" s="170">
        <f t="shared" si="142"/>
        <v>0</v>
      </c>
      <c r="J228" s="170">
        <f t="shared" si="142"/>
        <v>32152</v>
      </c>
      <c r="K228" s="170">
        <f t="shared" si="142"/>
        <v>149438</v>
      </c>
      <c r="L228" s="170">
        <f t="shared" si="142"/>
        <v>0</v>
      </c>
      <c r="M228" s="170" t="e">
        <f t="shared" si="142"/>
        <v>#REF!</v>
      </c>
      <c r="N228" s="170" t="e">
        <f t="shared" si="142"/>
        <v>#REF!</v>
      </c>
      <c r="O228" s="170">
        <f t="shared" si="142"/>
        <v>0</v>
      </c>
      <c r="P228" s="170">
        <f t="shared" si="142"/>
        <v>0</v>
      </c>
      <c r="Q228" s="170">
        <f t="shared" si="142"/>
        <v>0</v>
      </c>
      <c r="R228" s="170">
        <f t="shared" si="142"/>
        <v>149438</v>
      </c>
      <c r="S228" s="170">
        <f t="shared" si="142"/>
        <v>0</v>
      </c>
      <c r="T228" s="170">
        <f t="shared" si="143"/>
        <v>0</v>
      </c>
      <c r="U228" s="171">
        <f t="shared" si="143"/>
        <v>0</v>
      </c>
      <c r="V228" s="170">
        <f t="shared" si="143"/>
        <v>0</v>
      </c>
      <c r="W228" s="171">
        <f t="shared" si="143"/>
        <v>0</v>
      </c>
      <c r="X228" s="170">
        <f t="shared" si="143"/>
        <v>149438</v>
      </c>
      <c r="Y228" s="170">
        <f t="shared" si="143"/>
        <v>0</v>
      </c>
      <c r="Z228" s="171">
        <f t="shared" si="143"/>
        <v>0</v>
      </c>
      <c r="AA228" s="171">
        <f t="shared" si="143"/>
        <v>0</v>
      </c>
      <c r="AB228" s="171">
        <f t="shared" si="143"/>
        <v>0</v>
      </c>
      <c r="AC228" s="171">
        <f t="shared" si="143"/>
        <v>0</v>
      </c>
      <c r="AD228" s="171">
        <f t="shared" si="143"/>
        <v>0</v>
      </c>
      <c r="AE228" s="171">
        <f t="shared" si="143"/>
        <v>0</v>
      </c>
      <c r="AF228" s="171">
        <f t="shared" si="143"/>
        <v>0</v>
      </c>
      <c r="AG228" s="170">
        <f t="shared" si="143"/>
        <v>149438</v>
      </c>
      <c r="AH228" s="170"/>
    </row>
    <row r="229" spans="1:34" ht="31.5">
      <c r="A229" s="165"/>
      <c r="B229" s="168" t="s">
        <v>103</v>
      </c>
      <c r="C229" s="77" t="s">
        <v>112</v>
      </c>
      <c r="D229" s="77" t="s">
        <v>100</v>
      </c>
      <c r="E229" s="169" t="s">
        <v>247</v>
      </c>
      <c r="F229" s="77" t="s">
        <v>104</v>
      </c>
      <c r="G229" s="170">
        <f>H229+I229</f>
        <v>117286</v>
      </c>
      <c r="H229" s="170">
        <v>117286</v>
      </c>
      <c r="I229" s="170"/>
      <c r="J229" s="173">
        <f>K229-G229</f>
        <v>32152</v>
      </c>
      <c r="K229" s="173">
        <v>149438</v>
      </c>
      <c r="L229" s="173"/>
      <c r="M229" s="174" t="e">
        <f>#REF!+#REF!</f>
        <v>#REF!</v>
      </c>
      <c r="N229" s="174" t="e">
        <f>#REF!+#REF!</f>
        <v>#REF!</v>
      </c>
      <c r="O229" s="173"/>
      <c r="P229" s="173"/>
      <c r="Q229" s="173"/>
      <c r="R229" s="173">
        <f>Q229+P229+O229+K229</f>
        <v>149438</v>
      </c>
      <c r="S229" s="173">
        <f>Q229+L229</f>
        <v>0</v>
      </c>
      <c r="T229" s="175"/>
      <c r="U229" s="176"/>
      <c r="V229" s="165"/>
      <c r="W229" s="176"/>
      <c r="X229" s="173">
        <f>W229+V229+U229+T229+R229</f>
        <v>149438</v>
      </c>
      <c r="Y229" s="173">
        <f>S229+W229</f>
        <v>0</v>
      </c>
      <c r="Z229" s="176"/>
      <c r="AA229" s="176"/>
      <c r="AB229" s="176"/>
      <c r="AC229" s="176"/>
      <c r="AD229" s="176"/>
      <c r="AE229" s="176"/>
      <c r="AF229" s="176"/>
      <c r="AG229" s="173">
        <f>X229+Z229+AA229+AB229+AC229+AD229+AE229+AF229</f>
        <v>149438</v>
      </c>
      <c r="AH229" s="173"/>
    </row>
    <row r="230" spans="1:34" ht="31.5">
      <c r="A230" s="161"/>
      <c r="B230" s="162" t="s">
        <v>251</v>
      </c>
      <c r="C230" s="68" t="s">
        <v>112</v>
      </c>
      <c r="D230" s="68" t="s">
        <v>150</v>
      </c>
      <c r="E230" s="92"/>
      <c r="F230" s="68"/>
      <c r="G230" s="166">
        <f aca="true" t="shared" si="144" ref="G230:W231">G231</f>
        <v>40611</v>
      </c>
      <c r="H230" s="166">
        <f t="shared" si="144"/>
        <v>40611</v>
      </c>
      <c r="I230" s="166">
        <f t="shared" si="144"/>
        <v>0</v>
      </c>
      <c r="J230" s="166">
        <f t="shared" si="144"/>
        <v>2804</v>
      </c>
      <c r="K230" s="166">
        <f t="shared" si="144"/>
        <v>43415</v>
      </c>
      <c r="L230" s="166">
        <f t="shared" si="144"/>
        <v>0</v>
      </c>
      <c r="M230" s="166" t="e">
        <f t="shared" si="144"/>
        <v>#REF!</v>
      </c>
      <c r="N230" s="166" t="e">
        <f t="shared" si="144"/>
        <v>#REF!</v>
      </c>
      <c r="O230" s="166">
        <f t="shared" si="144"/>
        <v>0</v>
      </c>
      <c r="P230" s="166">
        <f t="shared" si="144"/>
        <v>0</v>
      </c>
      <c r="Q230" s="166">
        <f t="shared" si="144"/>
        <v>0</v>
      </c>
      <c r="R230" s="166">
        <f t="shared" si="144"/>
        <v>43415</v>
      </c>
      <c r="S230" s="166">
        <f t="shared" si="144"/>
        <v>0</v>
      </c>
      <c r="T230" s="166">
        <f t="shared" si="144"/>
        <v>0</v>
      </c>
      <c r="U230" s="167">
        <f t="shared" si="144"/>
        <v>0</v>
      </c>
      <c r="V230" s="166">
        <f t="shared" si="144"/>
        <v>0</v>
      </c>
      <c r="W230" s="167">
        <f t="shared" si="144"/>
        <v>0</v>
      </c>
      <c r="X230" s="166">
        <f aca="true" t="shared" si="145" ref="T230:AG231">X231</f>
        <v>43415</v>
      </c>
      <c r="Y230" s="166">
        <f t="shared" si="145"/>
        <v>0</v>
      </c>
      <c r="Z230" s="167">
        <f t="shared" si="145"/>
        <v>0</v>
      </c>
      <c r="AA230" s="167">
        <f t="shared" si="145"/>
        <v>0</v>
      </c>
      <c r="AB230" s="167">
        <f t="shared" si="145"/>
        <v>0</v>
      </c>
      <c r="AC230" s="167">
        <f t="shared" si="145"/>
        <v>0</v>
      </c>
      <c r="AD230" s="167">
        <f t="shared" si="145"/>
        <v>0</v>
      </c>
      <c r="AE230" s="167">
        <f t="shared" si="145"/>
        <v>0</v>
      </c>
      <c r="AF230" s="167">
        <f t="shared" si="145"/>
        <v>0</v>
      </c>
      <c r="AG230" s="166">
        <f t="shared" si="145"/>
        <v>43415</v>
      </c>
      <c r="AH230" s="166"/>
    </row>
    <row r="231" spans="1:34" ht="15.75">
      <c r="A231" s="165"/>
      <c r="B231" s="168" t="s">
        <v>252</v>
      </c>
      <c r="C231" s="77" t="s">
        <v>112</v>
      </c>
      <c r="D231" s="77" t="s">
        <v>150</v>
      </c>
      <c r="E231" s="169" t="s">
        <v>253</v>
      </c>
      <c r="F231" s="77"/>
      <c r="G231" s="170">
        <f t="shared" si="144"/>
        <v>40611</v>
      </c>
      <c r="H231" s="170">
        <f>H232</f>
        <v>40611</v>
      </c>
      <c r="I231" s="170">
        <f t="shared" si="144"/>
        <v>0</v>
      </c>
      <c r="J231" s="170">
        <f t="shared" si="144"/>
        <v>2804</v>
      </c>
      <c r="K231" s="170">
        <f t="shared" si="144"/>
        <v>43415</v>
      </c>
      <c r="L231" s="170">
        <f t="shared" si="144"/>
        <v>0</v>
      </c>
      <c r="M231" s="170" t="e">
        <f t="shared" si="144"/>
        <v>#REF!</v>
      </c>
      <c r="N231" s="170" t="e">
        <f t="shared" si="144"/>
        <v>#REF!</v>
      </c>
      <c r="O231" s="170">
        <f t="shared" si="144"/>
        <v>0</v>
      </c>
      <c r="P231" s="170">
        <f t="shared" si="144"/>
        <v>0</v>
      </c>
      <c r="Q231" s="170">
        <f t="shared" si="144"/>
        <v>0</v>
      </c>
      <c r="R231" s="170">
        <f t="shared" si="144"/>
        <v>43415</v>
      </c>
      <c r="S231" s="170">
        <f t="shared" si="144"/>
        <v>0</v>
      </c>
      <c r="T231" s="170">
        <f t="shared" si="145"/>
        <v>0</v>
      </c>
      <c r="U231" s="171">
        <f t="shared" si="145"/>
        <v>0</v>
      </c>
      <c r="V231" s="170">
        <f t="shared" si="145"/>
        <v>0</v>
      </c>
      <c r="W231" s="171">
        <f t="shared" si="145"/>
        <v>0</v>
      </c>
      <c r="X231" s="170">
        <f t="shared" si="145"/>
        <v>43415</v>
      </c>
      <c r="Y231" s="170">
        <f t="shared" si="145"/>
        <v>0</v>
      </c>
      <c r="Z231" s="171"/>
      <c r="AA231" s="171">
        <f t="shared" si="145"/>
        <v>0</v>
      </c>
      <c r="AB231" s="171">
        <f t="shared" si="145"/>
        <v>0</v>
      </c>
      <c r="AC231" s="171">
        <f t="shared" si="145"/>
        <v>0</v>
      </c>
      <c r="AD231" s="171">
        <f t="shared" si="145"/>
        <v>0</v>
      </c>
      <c r="AE231" s="171">
        <f t="shared" si="145"/>
        <v>0</v>
      </c>
      <c r="AF231" s="171">
        <f t="shared" si="145"/>
        <v>0</v>
      </c>
      <c r="AG231" s="170">
        <f t="shared" si="145"/>
        <v>43415</v>
      </c>
      <c r="AH231" s="170"/>
    </row>
    <row r="232" spans="1:34" ht="31.5">
      <c r="A232" s="165"/>
      <c r="B232" s="168" t="s">
        <v>103</v>
      </c>
      <c r="C232" s="77" t="s">
        <v>112</v>
      </c>
      <c r="D232" s="77" t="s">
        <v>150</v>
      </c>
      <c r="E232" s="169" t="s">
        <v>253</v>
      </c>
      <c r="F232" s="77" t="s">
        <v>104</v>
      </c>
      <c r="G232" s="170">
        <f>H232+I232</f>
        <v>40611</v>
      </c>
      <c r="H232" s="170">
        <v>40611</v>
      </c>
      <c r="I232" s="170"/>
      <c r="J232" s="173">
        <f>K232-G232</f>
        <v>2804</v>
      </c>
      <c r="K232" s="173">
        <v>43415</v>
      </c>
      <c r="L232" s="173"/>
      <c r="M232" s="174" t="e">
        <f>#REF!+#REF!</f>
        <v>#REF!</v>
      </c>
      <c r="N232" s="174" t="e">
        <f>#REF!+#REF!</f>
        <v>#REF!</v>
      </c>
      <c r="O232" s="173"/>
      <c r="P232" s="173"/>
      <c r="Q232" s="173"/>
      <c r="R232" s="173">
        <f>Q232+P232+O232+K232</f>
        <v>43415</v>
      </c>
      <c r="S232" s="173">
        <f>Q232+L232</f>
        <v>0</v>
      </c>
      <c r="T232" s="175"/>
      <c r="U232" s="176"/>
      <c r="V232" s="165"/>
      <c r="W232" s="176"/>
      <c r="X232" s="173">
        <f>W232+V232+U232+T232+R232</f>
        <v>43415</v>
      </c>
      <c r="Y232" s="173">
        <f>S232+W232</f>
        <v>0</v>
      </c>
      <c r="Z232" s="176"/>
      <c r="AA232" s="176"/>
      <c r="AB232" s="176"/>
      <c r="AC232" s="176"/>
      <c r="AD232" s="176"/>
      <c r="AE232" s="176"/>
      <c r="AF232" s="176"/>
      <c r="AG232" s="173">
        <f>X232+Z232+AA232+AB232+AC232+AD232+AE232+AF232</f>
        <v>43415</v>
      </c>
      <c r="AH232" s="173"/>
    </row>
    <row r="233" spans="1:34" ht="21.75" customHeight="1">
      <c r="A233" s="165"/>
      <c r="B233" s="162" t="s">
        <v>263</v>
      </c>
      <c r="C233" s="68" t="s">
        <v>112</v>
      </c>
      <c r="D233" s="68" t="s">
        <v>144</v>
      </c>
      <c r="E233" s="92"/>
      <c r="F233" s="68"/>
      <c r="G233" s="166"/>
      <c r="H233" s="166"/>
      <c r="I233" s="166"/>
      <c r="J233" s="163">
        <f aca="true" t="shared" si="146" ref="J233:L234">J234</f>
        <v>3075</v>
      </c>
      <c r="K233" s="163">
        <f t="shared" si="146"/>
        <v>3075</v>
      </c>
      <c r="L233" s="163">
        <f t="shared" si="146"/>
        <v>0</v>
      </c>
      <c r="M233" s="174"/>
      <c r="N233" s="174"/>
      <c r="O233" s="163">
        <f aca="true" t="shared" si="147" ref="O233:AD234">O234</f>
        <v>0</v>
      </c>
      <c r="P233" s="163">
        <f t="shared" si="147"/>
        <v>0</v>
      </c>
      <c r="Q233" s="163">
        <f t="shared" si="147"/>
        <v>0</v>
      </c>
      <c r="R233" s="163">
        <f t="shared" si="147"/>
        <v>3075</v>
      </c>
      <c r="S233" s="163">
        <f t="shared" si="147"/>
        <v>0</v>
      </c>
      <c r="T233" s="163">
        <f t="shared" si="147"/>
        <v>0</v>
      </c>
      <c r="U233" s="164">
        <f t="shared" si="147"/>
        <v>0</v>
      </c>
      <c r="V233" s="163">
        <f t="shared" si="147"/>
        <v>0</v>
      </c>
      <c r="W233" s="164">
        <f t="shared" si="147"/>
        <v>0</v>
      </c>
      <c r="X233" s="163">
        <f t="shared" si="147"/>
        <v>3075</v>
      </c>
      <c r="Y233" s="163">
        <f t="shared" si="147"/>
        <v>0</v>
      </c>
      <c r="Z233" s="164">
        <f t="shared" si="147"/>
        <v>0</v>
      </c>
      <c r="AA233" s="164">
        <f t="shared" si="147"/>
        <v>0</v>
      </c>
      <c r="AB233" s="164">
        <f t="shared" si="147"/>
        <v>0</v>
      </c>
      <c r="AC233" s="164">
        <f t="shared" si="147"/>
        <v>0</v>
      </c>
      <c r="AD233" s="164">
        <f t="shared" si="147"/>
        <v>0</v>
      </c>
      <c r="AE233" s="164">
        <f aca="true" t="shared" si="148" ref="AA233:AG234">AE234</f>
        <v>0</v>
      </c>
      <c r="AF233" s="164">
        <f t="shared" si="148"/>
        <v>0</v>
      </c>
      <c r="AG233" s="163">
        <f t="shared" si="148"/>
        <v>3075</v>
      </c>
      <c r="AH233" s="163"/>
    </row>
    <row r="234" spans="1:34" ht="15.75">
      <c r="A234" s="165"/>
      <c r="B234" s="168" t="s">
        <v>136</v>
      </c>
      <c r="C234" s="77" t="s">
        <v>112</v>
      </c>
      <c r="D234" s="77" t="s">
        <v>144</v>
      </c>
      <c r="E234" s="169" t="s">
        <v>137</v>
      </c>
      <c r="F234" s="77"/>
      <c r="G234" s="170"/>
      <c r="H234" s="170"/>
      <c r="I234" s="170"/>
      <c r="J234" s="173">
        <f t="shared" si="146"/>
        <v>3075</v>
      </c>
      <c r="K234" s="173">
        <f t="shared" si="146"/>
        <v>3075</v>
      </c>
      <c r="L234" s="173">
        <f t="shared" si="146"/>
        <v>0</v>
      </c>
      <c r="M234" s="174"/>
      <c r="N234" s="174"/>
      <c r="O234" s="173">
        <f t="shared" si="147"/>
        <v>0</v>
      </c>
      <c r="P234" s="173">
        <f t="shared" si="147"/>
        <v>0</v>
      </c>
      <c r="Q234" s="173">
        <f t="shared" si="147"/>
        <v>0</v>
      </c>
      <c r="R234" s="173">
        <f t="shared" si="147"/>
        <v>3075</v>
      </c>
      <c r="S234" s="173">
        <f t="shared" si="147"/>
        <v>0</v>
      </c>
      <c r="T234" s="173">
        <f t="shared" si="147"/>
        <v>0</v>
      </c>
      <c r="U234" s="177">
        <f t="shared" si="147"/>
        <v>0</v>
      </c>
      <c r="V234" s="173">
        <f t="shared" si="147"/>
        <v>0</v>
      </c>
      <c r="W234" s="177">
        <f t="shared" si="147"/>
        <v>0</v>
      </c>
      <c r="X234" s="173">
        <f t="shared" si="147"/>
        <v>3075</v>
      </c>
      <c r="Y234" s="173">
        <f t="shared" si="147"/>
        <v>0</v>
      </c>
      <c r="Z234" s="177">
        <f t="shared" si="147"/>
        <v>0</v>
      </c>
      <c r="AA234" s="177">
        <f t="shared" si="148"/>
        <v>0</v>
      </c>
      <c r="AB234" s="177">
        <f t="shared" si="148"/>
        <v>0</v>
      </c>
      <c r="AC234" s="177">
        <f t="shared" si="148"/>
        <v>0</v>
      </c>
      <c r="AD234" s="177">
        <f t="shared" si="148"/>
        <v>0</v>
      </c>
      <c r="AE234" s="177">
        <f t="shared" si="148"/>
        <v>0</v>
      </c>
      <c r="AF234" s="177">
        <f t="shared" si="148"/>
        <v>0</v>
      </c>
      <c r="AG234" s="173">
        <f t="shared" si="148"/>
        <v>3075</v>
      </c>
      <c r="AH234" s="173"/>
    </row>
    <row r="235" spans="1:34" ht="47.25">
      <c r="A235" s="165"/>
      <c r="B235" s="168" t="s">
        <v>115</v>
      </c>
      <c r="C235" s="77" t="s">
        <v>112</v>
      </c>
      <c r="D235" s="77" t="s">
        <v>144</v>
      </c>
      <c r="E235" s="169" t="s">
        <v>137</v>
      </c>
      <c r="F235" s="77" t="s">
        <v>116</v>
      </c>
      <c r="G235" s="170"/>
      <c r="H235" s="170"/>
      <c r="I235" s="170"/>
      <c r="J235" s="173">
        <f>K235-G235</f>
        <v>3075</v>
      </c>
      <c r="K235" s="173">
        <v>3075</v>
      </c>
      <c r="L235" s="173"/>
      <c r="M235" s="174"/>
      <c r="N235" s="174"/>
      <c r="O235" s="173"/>
      <c r="P235" s="173"/>
      <c r="Q235" s="173"/>
      <c r="R235" s="173">
        <f>Q235+P235+O235+K235</f>
        <v>3075</v>
      </c>
      <c r="S235" s="173">
        <f>Q235+L235</f>
        <v>0</v>
      </c>
      <c r="T235" s="175"/>
      <c r="U235" s="176"/>
      <c r="V235" s="165"/>
      <c r="W235" s="176"/>
      <c r="X235" s="173">
        <f>W235+V235+U235+T235+R235</f>
        <v>3075</v>
      </c>
      <c r="Y235" s="173">
        <f>S235+W235</f>
        <v>0</v>
      </c>
      <c r="Z235" s="176"/>
      <c r="AA235" s="176"/>
      <c r="AB235" s="176"/>
      <c r="AC235" s="176"/>
      <c r="AD235" s="176"/>
      <c r="AE235" s="176"/>
      <c r="AF235" s="176"/>
      <c r="AG235" s="173">
        <f>X235+Z235+AA235+AB235+AC235+AD235+AE235+AF235</f>
        <v>3075</v>
      </c>
      <c r="AH235" s="173"/>
    </row>
    <row r="236" spans="1:34" ht="15.75">
      <c r="A236" s="161"/>
      <c r="B236" s="162" t="s">
        <v>276</v>
      </c>
      <c r="C236" s="68" t="s">
        <v>158</v>
      </c>
      <c r="D236" s="68" t="s">
        <v>99</v>
      </c>
      <c r="E236" s="92"/>
      <c r="F236" s="68"/>
      <c r="G236" s="166" t="e">
        <f aca="true" t="shared" si="149" ref="G236:L236">G237+G239+G241+G243+G245+G249</f>
        <v>#REF!</v>
      </c>
      <c r="H236" s="166" t="e">
        <f t="shared" si="149"/>
        <v>#REF!</v>
      </c>
      <c r="I236" s="166" t="e">
        <f t="shared" si="149"/>
        <v>#REF!</v>
      </c>
      <c r="J236" s="166" t="e">
        <f t="shared" si="149"/>
        <v>#REF!</v>
      </c>
      <c r="K236" s="166" t="e">
        <f t="shared" si="149"/>
        <v>#REF!</v>
      </c>
      <c r="L236" s="166" t="e">
        <f t="shared" si="149"/>
        <v>#REF!</v>
      </c>
      <c r="M236" s="166" t="e">
        <f>M237+M239+M241+M243+M245</f>
        <v>#REF!</v>
      </c>
      <c r="N236" s="166" t="e">
        <f>N237+N239+N241+N243+N245</f>
        <v>#REF!</v>
      </c>
      <c r="O236" s="166" t="e">
        <f aca="true" t="shared" si="150" ref="O236:AF236">O237+O239+O241+O243+O245+O249</f>
        <v>#REF!</v>
      </c>
      <c r="P236" s="166" t="e">
        <f t="shared" si="150"/>
        <v>#REF!</v>
      </c>
      <c r="Q236" s="166" t="e">
        <f t="shared" si="150"/>
        <v>#REF!</v>
      </c>
      <c r="R236" s="166" t="e">
        <f t="shared" si="150"/>
        <v>#REF!</v>
      </c>
      <c r="S236" s="166" t="e">
        <f t="shared" si="150"/>
        <v>#REF!</v>
      </c>
      <c r="T236" s="166" t="e">
        <f t="shared" si="150"/>
        <v>#REF!</v>
      </c>
      <c r="U236" s="167" t="e">
        <f t="shared" si="150"/>
        <v>#REF!</v>
      </c>
      <c r="V236" s="166" t="e">
        <f t="shared" si="150"/>
        <v>#REF!</v>
      </c>
      <c r="W236" s="167" t="e">
        <f t="shared" si="150"/>
        <v>#REF!</v>
      </c>
      <c r="X236" s="166" t="e">
        <f t="shared" si="150"/>
        <v>#REF!</v>
      </c>
      <c r="Y236" s="166" t="e">
        <f t="shared" si="150"/>
        <v>#REF!</v>
      </c>
      <c r="Z236" s="167" t="e">
        <f t="shared" si="150"/>
        <v>#REF!</v>
      </c>
      <c r="AA236" s="167" t="e">
        <f t="shared" si="150"/>
        <v>#REF!</v>
      </c>
      <c r="AB236" s="167" t="e">
        <f t="shared" si="150"/>
        <v>#REF!</v>
      </c>
      <c r="AC236" s="167" t="e">
        <f t="shared" si="150"/>
        <v>#REF!</v>
      </c>
      <c r="AD236" s="167" t="e">
        <f t="shared" si="150"/>
        <v>#REF!</v>
      </c>
      <c r="AE236" s="167" t="e">
        <f t="shared" si="150"/>
        <v>#REF!</v>
      </c>
      <c r="AF236" s="167" t="e">
        <f t="shared" si="150"/>
        <v>#REF!</v>
      </c>
      <c r="AG236" s="166">
        <v>223742</v>
      </c>
      <c r="AH236" s="166"/>
    </row>
    <row r="237" spans="1:34" ht="33" customHeight="1">
      <c r="A237" s="165"/>
      <c r="B237" s="168" t="s">
        <v>277</v>
      </c>
      <c r="C237" s="77" t="s">
        <v>158</v>
      </c>
      <c r="D237" s="77" t="s">
        <v>99</v>
      </c>
      <c r="E237" s="169" t="s">
        <v>278</v>
      </c>
      <c r="F237" s="77"/>
      <c r="G237" s="170">
        <f aca="true" t="shared" si="151" ref="G237:AG237">G238</f>
        <v>14005</v>
      </c>
      <c r="H237" s="170">
        <f t="shared" si="151"/>
        <v>14005</v>
      </c>
      <c r="I237" s="170">
        <f t="shared" si="151"/>
        <v>0</v>
      </c>
      <c r="J237" s="170">
        <f t="shared" si="151"/>
        <v>5364</v>
      </c>
      <c r="K237" s="170">
        <f t="shared" si="151"/>
        <v>19369</v>
      </c>
      <c r="L237" s="170">
        <f t="shared" si="151"/>
        <v>0</v>
      </c>
      <c r="M237" s="170" t="e">
        <f t="shared" si="151"/>
        <v>#REF!</v>
      </c>
      <c r="N237" s="170" t="e">
        <f t="shared" si="151"/>
        <v>#REF!</v>
      </c>
      <c r="O237" s="170">
        <f t="shared" si="151"/>
        <v>0</v>
      </c>
      <c r="P237" s="170">
        <f t="shared" si="151"/>
        <v>0</v>
      </c>
      <c r="Q237" s="170">
        <f t="shared" si="151"/>
        <v>0</v>
      </c>
      <c r="R237" s="170">
        <f t="shared" si="151"/>
        <v>19369</v>
      </c>
      <c r="S237" s="170">
        <f t="shared" si="151"/>
        <v>0</v>
      </c>
      <c r="T237" s="170">
        <f t="shared" si="151"/>
        <v>0</v>
      </c>
      <c r="U237" s="171">
        <f t="shared" si="151"/>
        <v>0</v>
      </c>
      <c r="V237" s="170">
        <f t="shared" si="151"/>
        <v>0</v>
      </c>
      <c r="W237" s="171">
        <f t="shared" si="151"/>
        <v>0</v>
      </c>
      <c r="X237" s="170">
        <f t="shared" si="151"/>
        <v>19369</v>
      </c>
      <c r="Y237" s="170">
        <f t="shared" si="151"/>
        <v>0</v>
      </c>
      <c r="Z237" s="171">
        <f t="shared" si="151"/>
        <v>0</v>
      </c>
      <c r="AA237" s="171">
        <f t="shared" si="151"/>
        <v>0</v>
      </c>
      <c r="AB237" s="171">
        <f t="shared" si="151"/>
        <v>0</v>
      </c>
      <c r="AC237" s="171">
        <f t="shared" si="151"/>
        <v>0</v>
      </c>
      <c r="AD237" s="171">
        <f t="shared" si="151"/>
        <v>0</v>
      </c>
      <c r="AE237" s="171">
        <f t="shared" si="151"/>
        <v>0</v>
      </c>
      <c r="AF237" s="171">
        <f t="shared" si="151"/>
        <v>0</v>
      </c>
      <c r="AG237" s="170">
        <f t="shared" si="151"/>
        <v>19369</v>
      </c>
      <c r="AH237" s="170"/>
    </row>
    <row r="238" spans="1:34" ht="31.5">
      <c r="A238" s="165"/>
      <c r="B238" s="168" t="s">
        <v>103</v>
      </c>
      <c r="C238" s="77" t="s">
        <v>158</v>
      </c>
      <c r="D238" s="77" t="s">
        <v>99</v>
      </c>
      <c r="E238" s="169" t="s">
        <v>278</v>
      </c>
      <c r="F238" s="77" t="s">
        <v>104</v>
      </c>
      <c r="G238" s="170">
        <f>H238+I238</f>
        <v>14005</v>
      </c>
      <c r="H238" s="170">
        <v>14005</v>
      </c>
      <c r="I238" s="170"/>
      <c r="J238" s="173">
        <f>K238-G238</f>
        <v>5364</v>
      </c>
      <c r="K238" s="173">
        <v>19369</v>
      </c>
      <c r="L238" s="173"/>
      <c r="M238" s="174" t="e">
        <f>#REF!+#REF!</f>
        <v>#REF!</v>
      </c>
      <c r="N238" s="174" t="e">
        <f>#REF!+#REF!</f>
        <v>#REF!</v>
      </c>
      <c r="O238" s="173"/>
      <c r="P238" s="173"/>
      <c r="Q238" s="173"/>
      <c r="R238" s="173">
        <f>Q238+P238+O238+K238</f>
        <v>19369</v>
      </c>
      <c r="S238" s="173">
        <f>Q238+L238</f>
        <v>0</v>
      </c>
      <c r="T238" s="175"/>
      <c r="U238" s="176"/>
      <c r="V238" s="165"/>
      <c r="W238" s="176"/>
      <c r="X238" s="173">
        <f>W238+V238+U238+T238+R238</f>
        <v>19369</v>
      </c>
      <c r="Y238" s="173">
        <f>S238+W238</f>
        <v>0</v>
      </c>
      <c r="Z238" s="176"/>
      <c r="AA238" s="176"/>
      <c r="AB238" s="176"/>
      <c r="AC238" s="176"/>
      <c r="AD238" s="176"/>
      <c r="AE238" s="176"/>
      <c r="AF238" s="176"/>
      <c r="AG238" s="173">
        <f>X238+Z238+AA238+AB238+AC238+AD238+AE238+AF238</f>
        <v>19369</v>
      </c>
      <c r="AH238" s="173"/>
    </row>
    <row r="239" spans="1:34" ht="15.75">
      <c r="A239" s="165"/>
      <c r="B239" s="168" t="s">
        <v>279</v>
      </c>
      <c r="C239" s="77" t="s">
        <v>158</v>
      </c>
      <c r="D239" s="77" t="s">
        <v>99</v>
      </c>
      <c r="E239" s="169" t="s">
        <v>280</v>
      </c>
      <c r="F239" s="77"/>
      <c r="G239" s="170">
        <f aca="true" t="shared" si="152" ref="G239:AG239">G240</f>
        <v>15513</v>
      </c>
      <c r="H239" s="170">
        <f t="shared" si="152"/>
        <v>15513</v>
      </c>
      <c r="I239" s="170">
        <f t="shared" si="152"/>
        <v>0</v>
      </c>
      <c r="J239" s="170">
        <f t="shared" si="152"/>
        <v>4180</v>
      </c>
      <c r="K239" s="170">
        <f t="shared" si="152"/>
        <v>19693</v>
      </c>
      <c r="L239" s="170">
        <f t="shared" si="152"/>
        <v>0</v>
      </c>
      <c r="M239" s="170" t="e">
        <f t="shared" si="152"/>
        <v>#REF!</v>
      </c>
      <c r="N239" s="170" t="e">
        <f t="shared" si="152"/>
        <v>#REF!</v>
      </c>
      <c r="O239" s="170">
        <f t="shared" si="152"/>
        <v>0</v>
      </c>
      <c r="P239" s="170">
        <f t="shared" si="152"/>
        <v>0</v>
      </c>
      <c r="Q239" s="170">
        <f t="shared" si="152"/>
        <v>0</v>
      </c>
      <c r="R239" s="170">
        <f t="shared" si="152"/>
        <v>19693</v>
      </c>
      <c r="S239" s="170">
        <f t="shared" si="152"/>
        <v>0</v>
      </c>
      <c r="T239" s="170">
        <f t="shared" si="152"/>
        <v>0</v>
      </c>
      <c r="U239" s="171">
        <f t="shared" si="152"/>
        <v>0</v>
      </c>
      <c r="V239" s="170">
        <f t="shared" si="152"/>
        <v>0</v>
      </c>
      <c r="W239" s="171">
        <f t="shared" si="152"/>
        <v>0</v>
      </c>
      <c r="X239" s="170">
        <f t="shared" si="152"/>
        <v>19693</v>
      </c>
      <c r="Y239" s="170">
        <f t="shared" si="152"/>
        <v>0</v>
      </c>
      <c r="Z239" s="171">
        <f t="shared" si="152"/>
        <v>0</v>
      </c>
      <c r="AA239" s="171">
        <f t="shared" si="152"/>
        <v>0</v>
      </c>
      <c r="AB239" s="171">
        <f t="shared" si="152"/>
        <v>0</v>
      </c>
      <c r="AC239" s="171">
        <f t="shared" si="152"/>
        <v>0</v>
      </c>
      <c r="AD239" s="171">
        <f t="shared" si="152"/>
        <v>0</v>
      </c>
      <c r="AE239" s="171">
        <f t="shared" si="152"/>
        <v>0</v>
      </c>
      <c r="AF239" s="171">
        <f t="shared" si="152"/>
        <v>0</v>
      </c>
      <c r="AG239" s="170">
        <f t="shared" si="152"/>
        <v>19693</v>
      </c>
      <c r="AH239" s="170"/>
    </row>
    <row r="240" spans="1:34" ht="31.5">
      <c r="A240" s="165"/>
      <c r="B240" s="168" t="s">
        <v>103</v>
      </c>
      <c r="C240" s="77" t="s">
        <v>158</v>
      </c>
      <c r="D240" s="77" t="s">
        <v>99</v>
      </c>
      <c r="E240" s="169" t="s">
        <v>280</v>
      </c>
      <c r="F240" s="77" t="s">
        <v>104</v>
      </c>
      <c r="G240" s="170">
        <f>H240+I240</f>
        <v>15513</v>
      </c>
      <c r="H240" s="170">
        <v>15513</v>
      </c>
      <c r="I240" s="170"/>
      <c r="J240" s="173">
        <f>K240-G240</f>
        <v>4180</v>
      </c>
      <c r="K240" s="173">
        <v>19693</v>
      </c>
      <c r="L240" s="173"/>
      <c r="M240" s="174" t="e">
        <f>#REF!+#REF!</f>
        <v>#REF!</v>
      </c>
      <c r="N240" s="174" t="e">
        <f>#REF!+#REF!</f>
        <v>#REF!</v>
      </c>
      <c r="O240" s="173"/>
      <c r="P240" s="173"/>
      <c r="Q240" s="173"/>
      <c r="R240" s="173">
        <f>Q240+P240+O240+K240</f>
        <v>19693</v>
      </c>
      <c r="S240" s="173">
        <f>Q240+L240</f>
        <v>0</v>
      </c>
      <c r="T240" s="175"/>
      <c r="U240" s="176"/>
      <c r="V240" s="165"/>
      <c r="W240" s="176"/>
      <c r="X240" s="173">
        <f>W240+V240+U240+T240+R240</f>
        <v>19693</v>
      </c>
      <c r="Y240" s="173">
        <f>S240+W240</f>
        <v>0</v>
      </c>
      <c r="Z240" s="176"/>
      <c r="AA240" s="176"/>
      <c r="AB240" s="176"/>
      <c r="AC240" s="176"/>
      <c r="AD240" s="176"/>
      <c r="AE240" s="176"/>
      <c r="AF240" s="176"/>
      <c r="AG240" s="173">
        <f>X240+Z240+AA240+AB240+AC240+AD240+AE240+AF240</f>
        <v>19693</v>
      </c>
      <c r="AH240" s="173"/>
    </row>
    <row r="241" spans="1:34" ht="15.75">
      <c r="A241" s="165"/>
      <c r="B241" s="168" t="s">
        <v>281</v>
      </c>
      <c r="C241" s="77" t="s">
        <v>158</v>
      </c>
      <c r="D241" s="77" t="s">
        <v>99</v>
      </c>
      <c r="E241" s="169" t="s">
        <v>282</v>
      </c>
      <c r="F241" s="77"/>
      <c r="G241" s="170">
        <f aca="true" t="shared" si="153" ref="G241:AG241">G242</f>
        <v>64209</v>
      </c>
      <c r="H241" s="170">
        <f t="shared" si="153"/>
        <v>64209</v>
      </c>
      <c r="I241" s="170">
        <f t="shared" si="153"/>
        <v>0</v>
      </c>
      <c r="J241" s="170">
        <f t="shared" si="153"/>
        <v>3896</v>
      </c>
      <c r="K241" s="170">
        <f t="shared" si="153"/>
        <v>68105</v>
      </c>
      <c r="L241" s="170">
        <f t="shared" si="153"/>
        <v>0</v>
      </c>
      <c r="M241" s="170" t="e">
        <f t="shared" si="153"/>
        <v>#REF!</v>
      </c>
      <c r="N241" s="170" t="e">
        <f t="shared" si="153"/>
        <v>#REF!</v>
      </c>
      <c r="O241" s="170">
        <f t="shared" si="153"/>
        <v>0</v>
      </c>
      <c r="P241" s="170">
        <f t="shared" si="153"/>
        <v>0</v>
      </c>
      <c r="Q241" s="170">
        <f t="shared" si="153"/>
        <v>0</v>
      </c>
      <c r="R241" s="170">
        <f t="shared" si="153"/>
        <v>68105</v>
      </c>
      <c r="S241" s="170">
        <f t="shared" si="153"/>
        <v>0</v>
      </c>
      <c r="T241" s="170">
        <f t="shared" si="153"/>
        <v>0</v>
      </c>
      <c r="U241" s="171">
        <f t="shared" si="153"/>
        <v>0</v>
      </c>
      <c r="V241" s="170">
        <f t="shared" si="153"/>
        <v>0</v>
      </c>
      <c r="W241" s="171">
        <f t="shared" si="153"/>
        <v>0</v>
      </c>
      <c r="X241" s="170">
        <f t="shared" si="153"/>
        <v>68105</v>
      </c>
      <c r="Y241" s="170">
        <f t="shared" si="153"/>
        <v>0</v>
      </c>
      <c r="Z241" s="171">
        <f t="shared" si="153"/>
        <v>0</v>
      </c>
      <c r="AA241" s="171">
        <f t="shared" si="153"/>
        <v>0</v>
      </c>
      <c r="AB241" s="171">
        <f t="shared" si="153"/>
        <v>0</v>
      </c>
      <c r="AC241" s="171">
        <f t="shared" si="153"/>
        <v>0</v>
      </c>
      <c r="AD241" s="171">
        <f t="shared" si="153"/>
        <v>0</v>
      </c>
      <c r="AE241" s="171">
        <f t="shared" si="153"/>
        <v>0</v>
      </c>
      <c r="AF241" s="171">
        <f t="shared" si="153"/>
        <v>0</v>
      </c>
      <c r="AG241" s="170">
        <f t="shared" si="153"/>
        <v>68105</v>
      </c>
      <c r="AH241" s="170"/>
    </row>
    <row r="242" spans="1:34" ht="31.5">
      <c r="A242" s="165"/>
      <c r="B242" s="168" t="s">
        <v>103</v>
      </c>
      <c r="C242" s="77" t="s">
        <v>158</v>
      </c>
      <c r="D242" s="77" t="s">
        <v>99</v>
      </c>
      <c r="E242" s="169" t="s">
        <v>282</v>
      </c>
      <c r="F242" s="77" t="s">
        <v>104</v>
      </c>
      <c r="G242" s="170">
        <f>H242+I242</f>
        <v>64209</v>
      </c>
      <c r="H242" s="170">
        <v>64209</v>
      </c>
      <c r="I242" s="170"/>
      <c r="J242" s="173">
        <f>K242-G242</f>
        <v>3896</v>
      </c>
      <c r="K242" s="173">
        <v>68105</v>
      </c>
      <c r="L242" s="173"/>
      <c r="M242" s="174" t="e">
        <f>#REF!+#REF!</f>
        <v>#REF!</v>
      </c>
      <c r="N242" s="174" t="e">
        <f>#REF!+#REF!</f>
        <v>#REF!</v>
      </c>
      <c r="O242" s="173"/>
      <c r="P242" s="173"/>
      <c r="Q242" s="173"/>
      <c r="R242" s="173">
        <f>Q242+P242+O242+K242</f>
        <v>68105</v>
      </c>
      <c r="S242" s="173">
        <f>Q242+L242</f>
        <v>0</v>
      </c>
      <c r="T242" s="175"/>
      <c r="U242" s="176"/>
      <c r="V242" s="165"/>
      <c r="W242" s="176"/>
      <c r="X242" s="173">
        <f>W242+V242+U242+T242+R242</f>
        <v>68105</v>
      </c>
      <c r="Y242" s="173">
        <f>S242+W242</f>
        <v>0</v>
      </c>
      <c r="Z242" s="176"/>
      <c r="AA242" s="176"/>
      <c r="AB242" s="176"/>
      <c r="AC242" s="176"/>
      <c r="AD242" s="176"/>
      <c r="AE242" s="176"/>
      <c r="AF242" s="176"/>
      <c r="AG242" s="173">
        <f>X242+Z242+AA242+AB242+AC242+AD242+AE242+AF242</f>
        <v>68105</v>
      </c>
      <c r="AH242" s="173"/>
    </row>
    <row r="243" spans="1:34" ht="31.5">
      <c r="A243" s="165"/>
      <c r="B243" s="168" t="s">
        <v>283</v>
      </c>
      <c r="C243" s="77" t="s">
        <v>158</v>
      </c>
      <c r="D243" s="77" t="s">
        <v>99</v>
      </c>
      <c r="E243" s="169" t="s">
        <v>284</v>
      </c>
      <c r="F243" s="77"/>
      <c r="G243" s="170">
        <f aca="true" t="shared" si="154" ref="G243:AG243">G244</f>
        <v>68025</v>
      </c>
      <c r="H243" s="170">
        <f t="shared" si="154"/>
        <v>68025</v>
      </c>
      <c r="I243" s="170">
        <f t="shared" si="154"/>
        <v>0</v>
      </c>
      <c r="J243" s="170">
        <f t="shared" si="154"/>
        <v>24445</v>
      </c>
      <c r="K243" s="170">
        <f t="shared" si="154"/>
        <v>92470</v>
      </c>
      <c r="L243" s="170">
        <f t="shared" si="154"/>
        <v>0</v>
      </c>
      <c r="M243" s="170" t="e">
        <f t="shared" si="154"/>
        <v>#REF!</v>
      </c>
      <c r="N243" s="170" t="e">
        <f t="shared" si="154"/>
        <v>#REF!</v>
      </c>
      <c r="O243" s="170">
        <f t="shared" si="154"/>
        <v>0</v>
      </c>
      <c r="P243" s="170">
        <f t="shared" si="154"/>
        <v>0</v>
      </c>
      <c r="Q243" s="170">
        <f t="shared" si="154"/>
        <v>0</v>
      </c>
      <c r="R243" s="170">
        <f t="shared" si="154"/>
        <v>92470</v>
      </c>
      <c r="S243" s="170">
        <f t="shared" si="154"/>
        <v>0</v>
      </c>
      <c r="T243" s="170">
        <f t="shared" si="154"/>
        <v>0</v>
      </c>
      <c r="U243" s="171">
        <f t="shared" si="154"/>
        <v>0</v>
      </c>
      <c r="V243" s="170">
        <f t="shared" si="154"/>
        <v>0</v>
      </c>
      <c r="W243" s="171">
        <f t="shared" si="154"/>
        <v>0</v>
      </c>
      <c r="X243" s="170">
        <f t="shared" si="154"/>
        <v>92470</v>
      </c>
      <c r="Y243" s="170">
        <f t="shared" si="154"/>
        <v>0</v>
      </c>
      <c r="Z243" s="171">
        <f t="shared" si="154"/>
        <v>0</v>
      </c>
      <c r="AA243" s="171">
        <f t="shared" si="154"/>
        <v>0</v>
      </c>
      <c r="AB243" s="171">
        <f t="shared" si="154"/>
        <v>0</v>
      </c>
      <c r="AC243" s="171">
        <f t="shared" si="154"/>
        <v>0</v>
      </c>
      <c r="AD243" s="171">
        <f t="shared" si="154"/>
        <v>0</v>
      </c>
      <c r="AE243" s="171">
        <f t="shared" si="154"/>
        <v>0</v>
      </c>
      <c r="AF243" s="171">
        <f t="shared" si="154"/>
        <v>0</v>
      </c>
      <c r="AG243" s="170">
        <f t="shared" si="154"/>
        <v>92470</v>
      </c>
      <c r="AH243" s="170"/>
    </row>
    <row r="244" spans="1:34" ht="31.5">
      <c r="A244" s="165"/>
      <c r="B244" s="168" t="s">
        <v>103</v>
      </c>
      <c r="C244" s="77" t="s">
        <v>158</v>
      </c>
      <c r="D244" s="77" t="s">
        <v>99</v>
      </c>
      <c r="E244" s="169" t="s">
        <v>284</v>
      </c>
      <c r="F244" s="77" t="s">
        <v>104</v>
      </c>
      <c r="G244" s="170">
        <f>H244+I244</f>
        <v>68025</v>
      </c>
      <c r="H244" s="170">
        <v>68025</v>
      </c>
      <c r="I244" s="170"/>
      <c r="J244" s="173">
        <f>K244-G244</f>
        <v>24445</v>
      </c>
      <c r="K244" s="173">
        <v>92470</v>
      </c>
      <c r="L244" s="173"/>
      <c r="M244" s="174" t="e">
        <f>#REF!+#REF!</f>
        <v>#REF!</v>
      </c>
      <c r="N244" s="174" t="e">
        <f>#REF!+#REF!</f>
        <v>#REF!</v>
      </c>
      <c r="O244" s="173"/>
      <c r="P244" s="173"/>
      <c r="Q244" s="173"/>
      <c r="R244" s="173">
        <f>Q244+P244+O244+K244</f>
        <v>92470</v>
      </c>
      <c r="S244" s="173">
        <f>Q244+L244</f>
        <v>0</v>
      </c>
      <c r="T244" s="175"/>
      <c r="U244" s="176"/>
      <c r="V244" s="165"/>
      <c r="W244" s="176"/>
      <c r="X244" s="173">
        <f>W244+V244+U244+T244+R244</f>
        <v>92470</v>
      </c>
      <c r="Y244" s="173">
        <f>S244+W244</f>
        <v>0</v>
      </c>
      <c r="Z244" s="176"/>
      <c r="AA244" s="176"/>
      <c r="AB244" s="176"/>
      <c r="AC244" s="176"/>
      <c r="AD244" s="176"/>
      <c r="AE244" s="176"/>
      <c r="AF244" s="176"/>
      <c r="AG244" s="173">
        <f>X244+Z244+AA244+AB244+AC244+AD244+AE244+AF244</f>
        <v>92470</v>
      </c>
      <c r="AH244" s="173"/>
    </row>
    <row r="245" spans="1:34" ht="31.5">
      <c r="A245" s="165"/>
      <c r="B245" s="168" t="s">
        <v>285</v>
      </c>
      <c r="C245" s="77" t="s">
        <v>158</v>
      </c>
      <c r="D245" s="77" t="s">
        <v>99</v>
      </c>
      <c r="E245" s="169" t="s">
        <v>286</v>
      </c>
      <c r="F245" s="77"/>
      <c r="G245" s="170" t="e">
        <f>G246+#REF!+#REF!+G247</f>
        <v>#REF!</v>
      </c>
      <c r="H245" s="170" t="e">
        <f>H246+#REF!+#REF!+H247</f>
        <v>#REF!</v>
      </c>
      <c r="I245" s="170" t="e">
        <f>I246+#REF!+#REF!+I247</f>
        <v>#REF!</v>
      </c>
      <c r="J245" s="170" t="e">
        <f>J246+#REF!+#REF!+J247</f>
        <v>#REF!</v>
      </c>
      <c r="K245" s="170" t="e">
        <f>K246+#REF!+#REF!+K247</f>
        <v>#REF!</v>
      </c>
      <c r="L245" s="170" t="e">
        <f>L246+#REF!+#REF!+L247</f>
        <v>#REF!</v>
      </c>
      <c r="M245" s="170" t="e">
        <f>M246+#REF!+#REF!+M247</f>
        <v>#REF!</v>
      </c>
      <c r="N245" s="170" t="e">
        <f>N246+#REF!+#REF!+N247</f>
        <v>#REF!</v>
      </c>
      <c r="O245" s="170" t="e">
        <f>O246+#REF!+#REF!+O247</f>
        <v>#REF!</v>
      </c>
      <c r="P245" s="170" t="e">
        <f>P246+#REF!+#REF!+P247</f>
        <v>#REF!</v>
      </c>
      <c r="Q245" s="170" t="e">
        <f>Q246+#REF!+#REF!+Q247</f>
        <v>#REF!</v>
      </c>
      <c r="R245" s="170" t="e">
        <f>R246+#REF!+#REF!+R247</f>
        <v>#REF!</v>
      </c>
      <c r="S245" s="170" t="e">
        <f>S246+#REF!+#REF!+S247</f>
        <v>#REF!</v>
      </c>
      <c r="T245" s="170" t="e">
        <f>T246+#REF!+#REF!+T247</f>
        <v>#REF!</v>
      </c>
      <c r="U245" s="171" t="e">
        <f>U246+#REF!+#REF!+U247</f>
        <v>#REF!</v>
      </c>
      <c r="V245" s="170" t="e">
        <f>V246+#REF!+#REF!+V247</f>
        <v>#REF!</v>
      </c>
      <c r="W245" s="171" t="e">
        <f>W246+#REF!+#REF!+W247</f>
        <v>#REF!</v>
      </c>
      <c r="X245" s="170" t="e">
        <f>X246+#REF!+#REF!+X247</f>
        <v>#REF!</v>
      </c>
      <c r="Y245" s="170" t="e">
        <f>Y246+#REF!+#REF!+Y247</f>
        <v>#REF!</v>
      </c>
      <c r="Z245" s="171" t="e">
        <f>Z246+#REF!+#REF!+Z247</f>
        <v>#REF!</v>
      </c>
      <c r="AA245" s="171" t="e">
        <f>AA246+#REF!+#REF!+AA247</f>
        <v>#REF!</v>
      </c>
      <c r="AB245" s="171" t="e">
        <f>AB246+#REF!+#REF!+AB247</f>
        <v>#REF!</v>
      </c>
      <c r="AC245" s="171" t="e">
        <f>AC246+#REF!+#REF!+AC247</f>
        <v>#REF!</v>
      </c>
      <c r="AD245" s="171" t="e">
        <f>AD246+#REF!+#REF!+AD247</f>
        <v>#REF!</v>
      </c>
      <c r="AE245" s="171" t="e">
        <f>AE246+#REF!+#REF!+AE247</f>
        <v>#REF!</v>
      </c>
      <c r="AF245" s="171" t="e">
        <f>AF246+#REF!+#REF!+AF247</f>
        <v>#REF!</v>
      </c>
      <c r="AG245" s="170">
        <v>15770</v>
      </c>
      <c r="AH245" s="170"/>
    </row>
    <row r="246" spans="1:34" ht="47.25">
      <c r="A246" s="165"/>
      <c r="B246" s="168" t="s">
        <v>115</v>
      </c>
      <c r="C246" s="77" t="s">
        <v>158</v>
      </c>
      <c r="D246" s="77" t="s">
        <v>99</v>
      </c>
      <c r="E246" s="169" t="s">
        <v>286</v>
      </c>
      <c r="F246" s="77" t="s">
        <v>116</v>
      </c>
      <c r="G246" s="170">
        <f>H246+I246</f>
        <v>19751</v>
      </c>
      <c r="H246" s="170">
        <f>21917-368-1491-307</f>
        <v>19751</v>
      </c>
      <c r="I246" s="170"/>
      <c r="J246" s="173">
        <f>K246-G246</f>
        <v>-4293</v>
      </c>
      <c r="K246" s="173">
        <v>15458</v>
      </c>
      <c r="L246" s="173"/>
      <c r="M246" s="174" t="e">
        <f>#REF!+#REF!</f>
        <v>#REF!</v>
      </c>
      <c r="N246" s="174" t="e">
        <f>#REF!+#REF!</f>
        <v>#REF!</v>
      </c>
      <c r="O246" s="173"/>
      <c r="P246" s="173"/>
      <c r="Q246" s="173"/>
      <c r="R246" s="173">
        <f>Q246+P246+O246+K246</f>
        <v>15458</v>
      </c>
      <c r="S246" s="173">
        <f>Q246+L246</f>
        <v>0</v>
      </c>
      <c r="T246" s="175"/>
      <c r="U246" s="176"/>
      <c r="V246" s="165"/>
      <c r="W246" s="176"/>
      <c r="X246" s="173">
        <f>W246+V246+U246+T246+R246</f>
        <v>15458</v>
      </c>
      <c r="Y246" s="173">
        <f>S246+W246</f>
        <v>0</v>
      </c>
      <c r="Z246" s="176"/>
      <c r="AA246" s="176"/>
      <c r="AB246" s="176"/>
      <c r="AC246" s="176"/>
      <c r="AD246" s="176"/>
      <c r="AE246" s="176"/>
      <c r="AF246" s="176"/>
      <c r="AG246" s="173">
        <f>X246+Z246+AA246+AB246+AC246+AD246+AE246+AF246</f>
        <v>15458</v>
      </c>
      <c r="AH246" s="173"/>
    </row>
    <row r="247" spans="1:34" ht="54" customHeight="1">
      <c r="A247" s="165"/>
      <c r="B247" s="168" t="s">
        <v>287</v>
      </c>
      <c r="C247" s="77" t="s">
        <v>158</v>
      </c>
      <c r="D247" s="77" t="s">
        <v>99</v>
      </c>
      <c r="E247" s="169" t="s">
        <v>288</v>
      </c>
      <c r="F247" s="77"/>
      <c r="G247" s="170">
        <f>H247+I247</f>
        <v>307</v>
      </c>
      <c r="H247" s="170">
        <f>H248</f>
        <v>307</v>
      </c>
      <c r="I247" s="170"/>
      <c r="J247" s="170">
        <f aca="true" t="shared" si="155" ref="J247:AG247">J248</f>
        <v>5</v>
      </c>
      <c r="K247" s="170">
        <f t="shared" si="155"/>
        <v>312</v>
      </c>
      <c r="L247" s="170">
        <f t="shared" si="155"/>
        <v>0</v>
      </c>
      <c r="M247" s="170" t="e">
        <f t="shared" si="155"/>
        <v>#REF!</v>
      </c>
      <c r="N247" s="170" t="e">
        <f t="shared" si="155"/>
        <v>#REF!</v>
      </c>
      <c r="O247" s="170">
        <f t="shared" si="155"/>
        <v>0</v>
      </c>
      <c r="P247" s="170">
        <f t="shared" si="155"/>
        <v>0</v>
      </c>
      <c r="Q247" s="170">
        <f t="shared" si="155"/>
        <v>0</v>
      </c>
      <c r="R247" s="170">
        <f t="shared" si="155"/>
        <v>312</v>
      </c>
      <c r="S247" s="170">
        <f t="shared" si="155"/>
        <v>0</v>
      </c>
      <c r="T247" s="170">
        <f t="shared" si="155"/>
        <v>0</v>
      </c>
      <c r="U247" s="171">
        <f t="shared" si="155"/>
        <v>0</v>
      </c>
      <c r="V247" s="170">
        <f t="shared" si="155"/>
        <v>0</v>
      </c>
      <c r="W247" s="171">
        <f t="shared" si="155"/>
        <v>0</v>
      </c>
      <c r="X247" s="170">
        <f t="shared" si="155"/>
        <v>312</v>
      </c>
      <c r="Y247" s="170">
        <f t="shared" si="155"/>
        <v>0</v>
      </c>
      <c r="Z247" s="171">
        <f t="shared" si="155"/>
        <v>0</v>
      </c>
      <c r="AA247" s="171">
        <f t="shared" si="155"/>
        <v>0</v>
      </c>
      <c r="AB247" s="171">
        <f t="shared" si="155"/>
        <v>0</v>
      </c>
      <c r="AC247" s="171">
        <f t="shared" si="155"/>
        <v>0</v>
      </c>
      <c r="AD247" s="171">
        <f t="shared" si="155"/>
        <v>0</v>
      </c>
      <c r="AE247" s="171">
        <f t="shared" si="155"/>
        <v>0</v>
      </c>
      <c r="AF247" s="171">
        <f t="shared" si="155"/>
        <v>0</v>
      </c>
      <c r="AG247" s="170">
        <f t="shared" si="155"/>
        <v>312</v>
      </c>
      <c r="AH247" s="170"/>
    </row>
    <row r="248" spans="1:34" ht="71.25" customHeight="1">
      <c r="A248" s="165"/>
      <c r="B248" s="168" t="s">
        <v>378</v>
      </c>
      <c r="C248" s="77" t="s">
        <v>158</v>
      </c>
      <c r="D248" s="77" t="s">
        <v>99</v>
      </c>
      <c r="E248" s="169" t="s">
        <v>288</v>
      </c>
      <c r="F248" s="77" t="s">
        <v>164</v>
      </c>
      <c r="G248" s="170">
        <f>H248</f>
        <v>307</v>
      </c>
      <c r="H248" s="170">
        <v>307</v>
      </c>
      <c r="I248" s="170"/>
      <c r="J248" s="173">
        <f>K248-G248</f>
        <v>5</v>
      </c>
      <c r="K248" s="173">
        <v>312</v>
      </c>
      <c r="L248" s="173"/>
      <c r="M248" s="174" t="e">
        <f>#REF!+#REF!</f>
        <v>#REF!</v>
      </c>
      <c r="N248" s="174" t="e">
        <f>#REF!+#REF!</f>
        <v>#REF!</v>
      </c>
      <c r="O248" s="173"/>
      <c r="P248" s="173"/>
      <c r="Q248" s="173"/>
      <c r="R248" s="173">
        <f>Q248+P248+O248+K248</f>
        <v>312</v>
      </c>
      <c r="S248" s="173">
        <f>Q248+L248</f>
        <v>0</v>
      </c>
      <c r="T248" s="175"/>
      <c r="U248" s="176"/>
      <c r="V248" s="165"/>
      <c r="W248" s="176"/>
      <c r="X248" s="173">
        <f>W248+V248+U248+T248+R248</f>
        <v>312</v>
      </c>
      <c r="Y248" s="173">
        <f>S248+W248</f>
        <v>0</v>
      </c>
      <c r="Z248" s="176"/>
      <c r="AA248" s="176"/>
      <c r="AB248" s="176"/>
      <c r="AC248" s="176"/>
      <c r="AD248" s="176"/>
      <c r="AE248" s="176"/>
      <c r="AF248" s="176"/>
      <c r="AG248" s="173">
        <f>X248+Z248+AA248+AB248+AC248+AD248+AE248+AF248</f>
        <v>312</v>
      </c>
      <c r="AH248" s="173"/>
    </row>
    <row r="249" spans="1:34" ht="15.75">
      <c r="A249" s="165"/>
      <c r="B249" s="168" t="s">
        <v>136</v>
      </c>
      <c r="C249" s="77" t="s">
        <v>158</v>
      </c>
      <c r="D249" s="77" t="s">
        <v>99</v>
      </c>
      <c r="E249" s="78" t="s">
        <v>137</v>
      </c>
      <c r="F249" s="77"/>
      <c r="G249" s="170">
        <f aca="true" t="shared" si="156" ref="G249:L249">G250</f>
        <v>0</v>
      </c>
      <c r="H249" s="170">
        <f t="shared" si="156"/>
        <v>0</v>
      </c>
      <c r="I249" s="170">
        <f t="shared" si="156"/>
        <v>0</v>
      </c>
      <c r="J249" s="170">
        <f t="shared" si="156"/>
        <v>8335</v>
      </c>
      <c r="K249" s="170">
        <f t="shared" si="156"/>
        <v>8335</v>
      </c>
      <c r="L249" s="170">
        <f t="shared" si="156"/>
        <v>0</v>
      </c>
      <c r="M249" s="174"/>
      <c r="N249" s="174"/>
      <c r="O249" s="170">
        <f aca="true" t="shared" si="157" ref="O249:AG249">O250</f>
        <v>0</v>
      </c>
      <c r="P249" s="170">
        <f t="shared" si="157"/>
        <v>0</v>
      </c>
      <c r="Q249" s="170">
        <f t="shared" si="157"/>
        <v>0</v>
      </c>
      <c r="R249" s="170">
        <f t="shared" si="157"/>
        <v>8335</v>
      </c>
      <c r="S249" s="170">
        <f t="shared" si="157"/>
        <v>0</v>
      </c>
      <c r="T249" s="170">
        <f t="shared" si="157"/>
        <v>0</v>
      </c>
      <c r="U249" s="171">
        <f t="shared" si="157"/>
        <v>0</v>
      </c>
      <c r="V249" s="170">
        <f t="shared" si="157"/>
        <v>0</v>
      </c>
      <c r="W249" s="171">
        <f t="shared" si="157"/>
        <v>0</v>
      </c>
      <c r="X249" s="170">
        <f t="shared" si="157"/>
        <v>8335</v>
      </c>
      <c r="Y249" s="170">
        <f t="shared" si="157"/>
        <v>0</v>
      </c>
      <c r="Z249" s="171">
        <f t="shared" si="157"/>
        <v>0</v>
      </c>
      <c r="AA249" s="171">
        <f t="shared" si="157"/>
        <v>0</v>
      </c>
      <c r="AB249" s="171">
        <f t="shared" si="157"/>
        <v>0</v>
      </c>
      <c r="AC249" s="171">
        <f t="shared" si="157"/>
        <v>0</v>
      </c>
      <c r="AD249" s="171">
        <f t="shared" si="157"/>
        <v>0</v>
      </c>
      <c r="AE249" s="171">
        <f t="shared" si="157"/>
        <v>0</v>
      </c>
      <c r="AF249" s="171">
        <f t="shared" si="157"/>
        <v>0</v>
      </c>
      <c r="AG249" s="170">
        <f t="shared" si="157"/>
        <v>8335</v>
      </c>
      <c r="AH249" s="170"/>
    </row>
    <row r="250" spans="1:34" ht="47.25">
      <c r="A250" s="165"/>
      <c r="B250" s="168" t="s">
        <v>115</v>
      </c>
      <c r="C250" s="77" t="s">
        <v>158</v>
      </c>
      <c r="D250" s="77" t="s">
        <v>99</v>
      </c>
      <c r="E250" s="78" t="s">
        <v>137</v>
      </c>
      <c r="F250" s="77" t="s">
        <v>116</v>
      </c>
      <c r="G250" s="170"/>
      <c r="H250" s="170"/>
      <c r="I250" s="170"/>
      <c r="J250" s="173">
        <f>K250-G250</f>
        <v>8335</v>
      </c>
      <c r="K250" s="173">
        <v>8335</v>
      </c>
      <c r="L250" s="173"/>
      <c r="M250" s="174"/>
      <c r="N250" s="174"/>
      <c r="O250" s="173"/>
      <c r="P250" s="173"/>
      <c r="Q250" s="173"/>
      <c r="R250" s="173">
        <f>Q250+P250+O250+K250</f>
        <v>8335</v>
      </c>
      <c r="S250" s="173">
        <f>Q250+L250</f>
        <v>0</v>
      </c>
      <c r="T250" s="175"/>
      <c r="U250" s="176"/>
      <c r="V250" s="165"/>
      <c r="W250" s="176"/>
      <c r="X250" s="173">
        <f>W250+V250+U250+T250+R250</f>
        <v>8335</v>
      </c>
      <c r="Y250" s="173">
        <f>S250+W250</f>
        <v>0</v>
      </c>
      <c r="Z250" s="176"/>
      <c r="AA250" s="176"/>
      <c r="AB250" s="176"/>
      <c r="AC250" s="176"/>
      <c r="AD250" s="176"/>
      <c r="AE250" s="176"/>
      <c r="AF250" s="176"/>
      <c r="AG250" s="173">
        <f>X250+Z250+AA250+AB250+AC250+AD250+AE250+AF250</f>
        <v>8335</v>
      </c>
      <c r="AH250" s="173"/>
    </row>
    <row r="251" spans="1:34" ht="8.25" customHeight="1">
      <c r="A251" s="161"/>
      <c r="B251" s="162"/>
      <c r="C251" s="68"/>
      <c r="D251" s="68"/>
      <c r="E251" s="92"/>
      <c r="F251" s="68"/>
      <c r="G251" s="166"/>
      <c r="H251" s="166"/>
      <c r="I251" s="166"/>
      <c r="J251" s="165"/>
      <c r="K251" s="173"/>
      <c r="L251" s="165"/>
      <c r="M251" s="175"/>
      <c r="N251" s="175"/>
      <c r="O251" s="173"/>
      <c r="P251" s="173"/>
      <c r="Q251" s="173"/>
      <c r="R251" s="165"/>
      <c r="S251" s="165"/>
      <c r="T251" s="175"/>
      <c r="U251" s="176"/>
      <c r="V251" s="165"/>
      <c r="W251" s="176"/>
      <c r="X251" s="165"/>
      <c r="Y251" s="165"/>
      <c r="Z251" s="176"/>
      <c r="AA251" s="176"/>
      <c r="AB251" s="176"/>
      <c r="AC251" s="176"/>
      <c r="AD251" s="176"/>
      <c r="AE251" s="176"/>
      <c r="AF251" s="176"/>
      <c r="AG251" s="165"/>
      <c r="AH251" s="165"/>
    </row>
    <row r="252" spans="1:34" ht="42" customHeight="1">
      <c r="A252" s="161">
        <v>913</v>
      </c>
      <c r="B252" s="162" t="s">
        <v>413</v>
      </c>
      <c r="C252" s="68"/>
      <c r="D252" s="68"/>
      <c r="E252" s="92"/>
      <c r="F252" s="68"/>
      <c r="G252" s="166" t="e">
        <f aca="true" t="shared" si="158" ref="G252:AH252">G253+G256+G261+G264</f>
        <v>#REF!</v>
      </c>
      <c r="H252" s="166" t="e">
        <f t="shared" si="158"/>
        <v>#REF!</v>
      </c>
      <c r="I252" s="166" t="e">
        <f t="shared" si="158"/>
        <v>#REF!</v>
      </c>
      <c r="J252" s="166" t="e">
        <f t="shared" si="158"/>
        <v>#REF!</v>
      </c>
      <c r="K252" s="166" t="e">
        <f t="shared" si="158"/>
        <v>#REF!</v>
      </c>
      <c r="L252" s="166" t="e">
        <f t="shared" si="158"/>
        <v>#REF!</v>
      </c>
      <c r="M252" s="166" t="e">
        <f t="shared" si="158"/>
        <v>#REF!</v>
      </c>
      <c r="N252" s="166" t="e">
        <f t="shared" si="158"/>
        <v>#REF!</v>
      </c>
      <c r="O252" s="166" t="e">
        <f t="shared" si="158"/>
        <v>#REF!</v>
      </c>
      <c r="P252" s="166" t="e">
        <f t="shared" si="158"/>
        <v>#REF!</v>
      </c>
      <c r="Q252" s="166" t="e">
        <f t="shared" si="158"/>
        <v>#REF!</v>
      </c>
      <c r="R252" s="166" t="e">
        <f t="shared" si="158"/>
        <v>#REF!</v>
      </c>
      <c r="S252" s="166" t="e">
        <f t="shared" si="158"/>
        <v>#REF!</v>
      </c>
      <c r="T252" s="166">
        <f>T253+T256+T261+T264</f>
        <v>0</v>
      </c>
      <c r="U252" s="167">
        <f>U253+U256+U261+U264</f>
        <v>0</v>
      </c>
      <c r="V252" s="166">
        <f t="shared" si="158"/>
        <v>0</v>
      </c>
      <c r="W252" s="167">
        <f t="shared" si="158"/>
        <v>0</v>
      </c>
      <c r="X252" s="166">
        <f t="shared" si="158"/>
        <v>2033390</v>
      </c>
      <c r="Y252" s="166">
        <f t="shared" si="158"/>
        <v>14275</v>
      </c>
      <c r="Z252" s="167">
        <f t="shared" si="158"/>
        <v>0</v>
      </c>
      <c r="AA252" s="167">
        <f t="shared" si="158"/>
        <v>0</v>
      </c>
      <c r="AB252" s="167">
        <f t="shared" si="158"/>
        <v>0</v>
      </c>
      <c r="AC252" s="167">
        <f t="shared" si="158"/>
        <v>0</v>
      </c>
      <c r="AD252" s="167">
        <f t="shared" si="158"/>
        <v>0</v>
      </c>
      <c r="AE252" s="167">
        <f t="shared" si="158"/>
        <v>0</v>
      </c>
      <c r="AF252" s="167">
        <f t="shared" si="158"/>
        <v>166290</v>
      </c>
      <c r="AG252" s="166">
        <f t="shared" si="158"/>
        <v>2199680</v>
      </c>
      <c r="AH252" s="166">
        <f t="shared" si="158"/>
        <v>180565</v>
      </c>
    </row>
    <row r="253" spans="1:34" ht="15.75">
      <c r="A253" s="161"/>
      <c r="B253" s="162" t="s">
        <v>240</v>
      </c>
      <c r="C253" s="68" t="s">
        <v>112</v>
      </c>
      <c r="D253" s="68" t="s">
        <v>99</v>
      </c>
      <c r="E253" s="92"/>
      <c r="F253" s="68"/>
      <c r="G253" s="166">
        <f aca="true" t="shared" si="159" ref="G253:W254">G254</f>
        <v>935539</v>
      </c>
      <c r="H253" s="166">
        <f t="shared" si="159"/>
        <v>935539</v>
      </c>
      <c r="I253" s="166">
        <f t="shared" si="159"/>
        <v>0</v>
      </c>
      <c r="J253" s="166">
        <f t="shared" si="159"/>
        <v>14088</v>
      </c>
      <c r="K253" s="166">
        <f t="shared" si="159"/>
        <v>949627</v>
      </c>
      <c r="L253" s="166">
        <f t="shared" si="159"/>
        <v>14275</v>
      </c>
      <c r="M253" s="166" t="e">
        <f t="shared" si="159"/>
        <v>#REF!</v>
      </c>
      <c r="N253" s="166" t="e">
        <f t="shared" si="159"/>
        <v>#REF!</v>
      </c>
      <c r="O253" s="166">
        <f t="shared" si="159"/>
        <v>-61744</v>
      </c>
      <c r="P253" s="166">
        <f t="shared" si="159"/>
        <v>0</v>
      </c>
      <c r="Q253" s="166">
        <f t="shared" si="159"/>
        <v>0</v>
      </c>
      <c r="R253" s="166">
        <f t="shared" si="159"/>
        <v>887883</v>
      </c>
      <c r="S253" s="166">
        <f t="shared" si="159"/>
        <v>14275</v>
      </c>
      <c r="T253" s="166">
        <f t="shared" si="159"/>
        <v>0</v>
      </c>
      <c r="U253" s="167">
        <f t="shared" si="159"/>
        <v>0</v>
      </c>
      <c r="V253" s="166">
        <f t="shared" si="159"/>
        <v>0</v>
      </c>
      <c r="W253" s="167">
        <f t="shared" si="159"/>
        <v>0</v>
      </c>
      <c r="X253" s="166">
        <f aca="true" t="shared" si="160" ref="T253:AH254">X254</f>
        <v>887883</v>
      </c>
      <c r="Y253" s="166">
        <f t="shared" si="160"/>
        <v>14275</v>
      </c>
      <c r="Z253" s="167">
        <f t="shared" si="160"/>
        <v>0</v>
      </c>
      <c r="AA253" s="167">
        <f t="shared" si="160"/>
        <v>0</v>
      </c>
      <c r="AB253" s="167">
        <f t="shared" si="160"/>
        <v>0</v>
      </c>
      <c r="AC253" s="167">
        <f t="shared" si="160"/>
        <v>0</v>
      </c>
      <c r="AD253" s="167">
        <f t="shared" si="160"/>
        <v>0</v>
      </c>
      <c r="AE253" s="167">
        <f t="shared" si="160"/>
        <v>0</v>
      </c>
      <c r="AF253" s="167">
        <f t="shared" si="160"/>
        <v>0</v>
      </c>
      <c r="AG253" s="166">
        <f t="shared" si="160"/>
        <v>887883</v>
      </c>
      <c r="AH253" s="166">
        <f t="shared" si="160"/>
        <v>14275</v>
      </c>
    </row>
    <row r="254" spans="1:34" ht="15.75">
      <c r="A254" s="165"/>
      <c r="B254" s="168" t="s">
        <v>241</v>
      </c>
      <c r="C254" s="77" t="s">
        <v>112</v>
      </c>
      <c r="D254" s="77" t="s">
        <v>99</v>
      </c>
      <c r="E254" s="169" t="s">
        <v>242</v>
      </c>
      <c r="F254" s="77"/>
      <c r="G254" s="170">
        <f t="shared" si="159"/>
        <v>935539</v>
      </c>
      <c r="H254" s="170">
        <f t="shared" si="159"/>
        <v>935539</v>
      </c>
      <c r="I254" s="170">
        <f t="shared" si="159"/>
        <v>0</v>
      </c>
      <c r="J254" s="170">
        <f t="shared" si="159"/>
        <v>14088</v>
      </c>
      <c r="K254" s="170">
        <f t="shared" si="159"/>
        <v>949627</v>
      </c>
      <c r="L254" s="170">
        <f t="shared" si="159"/>
        <v>14275</v>
      </c>
      <c r="M254" s="170" t="e">
        <f t="shared" si="159"/>
        <v>#REF!</v>
      </c>
      <c r="N254" s="170" t="e">
        <f t="shared" si="159"/>
        <v>#REF!</v>
      </c>
      <c r="O254" s="170">
        <f t="shared" si="159"/>
        <v>-61744</v>
      </c>
      <c r="P254" s="170">
        <f t="shared" si="159"/>
        <v>0</v>
      </c>
      <c r="Q254" s="170">
        <f t="shared" si="159"/>
        <v>0</v>
      </c>
      <c r="R254" s="170">
        <f t="shared" si="159"/>
        <v>887883</v>
      </c>
      <c r="S254" s="170">
        <f t="shared" si="159"/>
        <v>14275</v>
      </c>
      <c r="T254" s="170">
        <f t="shared" si="160"/>
        <v>0</v>
      </c>
      <c r="U254" s="171">
        <f t="shared" si="160"/>
        <v>0</v>
      </c>
      <c r="V254" s="170">
        <f t="shared" si="160"/>
        <v>0</v>
      </c>
      <c r="W254" s="171">
        <f t="shared" si="160"/>
        <v>0</v>
      </c>
      <c r="X254" s="170">
        <f t="shared" si="160"/>
        <v>887883</v>
      </c>
      <c r="Y254" s="170">
        <f t="shared" si="160"/>
        <v>14275</v>
      </c>
      <c r="Z254" s="171">
        <f t="shared" si="160"/>
        <v>0</v>
      </c>
      <c r="AA254" s="171">
        <f t="shared" si="160"/>
        <v>0</v>
      </c>
      <c r="AB254" s="171">
        <f t="shared" si="160"/>
        <v>0</v>
      </c>
      <c r="AC254" s="171">
        <f t="shared" si="160"/>
        <v>0</v>
      </c>
      <c r="AD254" s="171">
        <f t="shared" si="160"/>
        <v>0</v>
      </c>
      <c r="AE254" s="171">
        <f t="shared" si="160"/>
        <v>0</v>
      </c>
      <c r="AF254" s="171">
        <f t="shared" si="160"/>
        <v>0</v>
      </c>
      <c r="AG254" s="170">
        <f t="shared" si="160"/>
        <v>887883</v>
      </c>
      <c r="AH254" s="170">
        <f t="shared" si="160"/>
        <v>14275</v>
      </c>
    </row>
    <row r="255" spans="1:34" ht="31.5">
      <c r="A255" s="165"/>
      <c r="B255" s="168" t="s">
        <v>103</v>
      </c>
      <c r="C255" s="77" t="s">
        <v>112</v>
      </c>
      <c r="D255" s="77" t="s">
        <v>99</v>
      </c>
      <c r="E255" s="169" t="s">
        <v>242</v>
      </c>
      <c r="F255" s="77" t="s">
        <v>104</v>
      </c>
      <c r="G255" s="170">
        <f>H255+I255</f>
        <v>935539</v>
      </c>
      <c r="H255" s="170">
        <f>784424+128902+22213</f>
        <v>935539</v>
      </c>
      <c r="I255" s="170"/>
      <c r="J255" s="173">
        <f>K255-G255</f>
        <v>14088</v>
      </c>
      <c r="K255" s="173">
        <v>949627</v>
      </c>
      <c r="L255" s="173">
        <v>14275</v>
      </c>
      <c r="M255" s="174" t="e">
        <f>#REF!+#REF!</f>
        <v>#REF!</v>
      </c>
      <c r="N255" s="174" t="e">
        <f>#REF!+#REF!</f>
        <v>#REF!</v>
      </c>
      <c r="O255" s="173">
        <v>-61744</v>
      </c>
      <c r="P255" s="173"/>
      <c r="Q255" s="173"/>
      <c r="R255" s="173">
        <f>Q255+P255+O255+K255</f>
        <v>887883</v>
      </c>
      <c r="S255" s="173">
        <f>Q255+L255</f>
        <v>14275</v>
      </c>
      <c r="T255" s="175"/>
      <c r="U255" s="176"/>
      <c r="V255" s="165"/>
      <c r="W255" s="176"/>
      <c r="X255" s="173">
        <f>W255+V255+U255+T255+R255</f>
        <v>887883</v>
      </c>
      <c r="Y255" s="173">
        <f>S255+W255</f>
        <v>14275</v>
      </c>
      <c r="Z255" s="176"/>
      <c r="AA255" s="176"/>
      <c r="AB255" s="176"/>
      <c r="AC255" s="176"/>
      <c r="AD255" s="176"/>
      <c r="AE255" s="176"/>
      <c r="AF255" s="176"/>
      <c r="AG255" s="173">
        <f>X255+Z255+AA255+AB255+AC255+AD255+AE255+AF255</f>
        <v>887883</v>
      </c>
      <c r="AH255" s="173">
        <f>Y255+AE255+AF255</f>
        <v>14275</v>
      </c>
    </row>
    <row r="256" spans="1:34" ht="15.75">
      <c r="A256" s="161"/>
      <c r="B256" s="162" t="s">
        <v>243</v>
      </c>
      <c r="C256" s="68" t="s">
        <v>112</v>
      </c>
      <c r="D256" s="68" t="s">
        <v>100</v>
      </c>
      <c r="E256" s="92"/>
      <c r="F256" s="68"/>
      <c r="G256" s="166">
        <f aca="true" t="shared" si="161" ref="G256:AG256">G257+G259</f>
        <v>768159</v>
      </c>
      <c r="H256" s="166">
        <f t="shared" si="161"/>
        <v>768159</v>
      </c>
      <c r="I256" s="166">
        <f t="shared" si="161"/>
        <v>0</v>
      </c>
      <c r="J256" s="166">
        <f>J257+J259</f>
        <v>95450</v>
      </c>
      <c r="K256" s="166">
        <f t="shared" si="161"/>
        <v>863609</v>
      </c>
      <c r="L256" s="166">
        <f t="shared" si="161"/>
        <v>0</v>
      </c>
      <c r="M256" s="166" t="e">
        <f t="shared" si="161"/>
        <v>#REF!</v>
      </c>
      <c r="N256" s="166" t="e">
        <f t="shared" si="161"/>
        <v>#REF!</v>
      </c>
      <c r="O256" s="166">
        <f t="shared" si="161"/>
        <v>-143356</v>
      </c>
      <c r="P256" s="166">
        <f t="shared" si="161"/>
        <v>0</v>
      </c>
      <c r="Q256" s="166">
        <f t="shared" si="161"/>
        <v>0</v>
      </c>
      <c r="R256" s="166">
        <f t="shared" si="161"/>
        <v>720253</v>
      </c>
      <c r="S256" s="166">
        <f t="shared" si="161"/>
        <v>0</v>
      </c>
      <c r="T256" s="166">
        <f t="shared" si="161"/>
        <v>0</v>
      </c>
      <c r="U256" s="167">
        <f t="shared" si="161"/>
        <v>0</v>
      </c>
      <c r="V256" s="166">
        <f t="shared" si="161"/>
        <v>0</v>
      </c>
      <c r="W256" s="167">
        <f t="shared" si="161"/>
        <v>0</v>
      </c>
      <c r="X256" s="166">
        <f t="shared" si="161"/>
        <v>720253</v>
      </c>
      <c r="Y256" s="166">
        <f t="shared" si="161"/>
        <v>0</v>
      </c>
      <c r="Z256" s="167">
        <f t="shared" si="161"/>
        <v>0</v>
      </c>
      <c r="AA256" s="167">
        <f t="shared" si="161"/>
        <v>0</v>
      </c>
      <c r="AB256" s="167">
        <f t="shared" si="161"/>
        <v>0</v>
      </c>
      <c r="AC256" s="167">
        <f t="shared" si="161"/>
        <v>0</v>
      </c>
      <c r="AD256" s="167">
        <f t="shared" si="161"/>
        <v>0</v>
      </c>
      <c r="AE256" s="167">
        <f t="shared" si="161"/>
        <v>0</v>
      </c>
      <c r="AF256" s="167">
        <f t="shared" si="161"/>
        <v>0</v>
      </c>
      <c r="AG256" s="166">
        <f t="shared" si="161"/>
        <v>720253</v>
      </c>
      <c r="AH256" s="166"/>
    </row>
    <row r="257" spans="1:34" ht="38.25" customHeight="1">
      <c r="A257" s="165"/>
      <c r="B257" s="168" t="s">
        <v>244</v>
      </c>
      <c r="C257" s="77" t="s">
        <v>112</v>
      </c>
      <c r="D257" s="77" t="s">
        <v>100</v>
      </c>
      <c r="E257" s="169" t="s">
        <v>245</v>
      </c>
      <c r="F257" s="77"/>
      <c r="G257" s="170">
        <f aca="true" t="shared" si="162" ref="G257:AG257">G258</f>
        <v>528785</v>
      </c>
      <c r="H257" s="170">
        <f t="shared" si="162"/>
        <v>528785</v>
      </c>
      <c r="I257" s="170">
        <f t="shared" si="162"/>
        <v>0</v>
      </c>
      <c r="J257" s="170">
        <f t="shared" si="162"/>
        <v>57344</v>
      </c>
      <c r="K257" s="170">
        <f t="shared" si="162"/>
        <v>586129</v>
      </c>
      <c r="L257" s="170">
        <f t="shared" si="162"/>
        <v>0</v>
      </c>
      <c r="M257" s="170" t="e">
        <f t="shared" si="162"/>
        <v>#REF!</v>
      </c>
      <c r="N257" s="170" t="e">
        <f t="shared" si="162"/>
        <v>#REF!</v>
      </c>
      <c r="O257" s="170">
        <f t="shared" si="162"/>
        <v>-119779</v>
      </c>
      <c r="P257" s="170">
        <f t="shared" si="162"/>
        <v>0</v>
      </c>
      <c r="Q257" s="170">
        <f t="shared" si="162"/>
        <v>0</v>
      </c>
      <c r="R257" s="170">
        <f t="shared" si="162"/>
        <v>466350</v>
      </c>
      <c r="S257" s="170">
        <f t="shared" si="162"/>
        <v>0</v>
      </c>
      <c r="T257" s="170">
        <f t="shared" si="162"/>
        <v>0</v>
      </c>
      <c r="U257" s="171">
        <f t="shared" si="162"/>
        <v>0</v>
      </c>
      <c r="V257" s="170">
        <f t="shared" si="162"/>
        <v>0</v>
      </c>
      <c r="W257" s="171">
        <f t="shared" si="162"/>
        <v>0</v>
      </c>
      <c r="X257" s="170">
        <f t="shared" si="162"/>
        <v>466350</v>
      </c>
      <c r="Y257" s="170">
        <f t="shared" si="162"/>
        <v>0</v>
      </c>
      <c r="Z257" s="171">
        <f t="shared" si="162"/>
        <v>0</v>
      </c>
      <c r="AA257" s="171">
        <f t="shared" si="162"/>
        <v>0</v>
      </c>
      <c r="AB257" s="171">
        <f t="shared" si="162"/>
        <v>0</v>
      </c>
      <c r="AC257" s="171">
        <f t="shared" si="162"/>
        <v>0</v>
      </c>
      <c r="AD257" s="171">
        <f t="shared" si="162"/>
        <v>0</v>
      </c>
      <c r="AE257" s="171">
        <f t="shared" si="162"/>
        <v>0</v>
      </c>
      <c r="AF257" s="171">
        <f t="shared" si="162"/>
        <v>0</v>
      </c>
      <c r="AG257" s="170">
        <f t="shared" si="162"/>
        <v>466350</v>
      </c>
      <c r="AH257" s="170"/>
    </row>
    <row r="258" spans="1:34" ht="31.5">
      <c r="A258" s="165"/>
      <c r="B258" s="168" t="s">
        <v>103</v>
      </c>
      <c r="C258" s="77" t="s">
        <v>112</v>
      </c>
      <c r="D258" s="77" t="s">
        <v>100</v>
      </c>
      <c r="E258" s="169" t="s">
        <v>245</v>
      </c>
      <c r="F258" s="77" t="s">
        <v>104</v>
      </c>
      <c r="G258" s="170">
        <f>H258+I258</f>
        <v>528785</v>
      </c>
      <c r="H258" s="170">
        <f>526040+2745</f>
        <v>528785</v>
      </c>
      <c r="I258" s="170"/>
      <c r="J258" s="173">
        <f>K258-G258</f>
        <v>57344</v>
      </c>
      <c r="K258" s="173">
        <v>586129</v>
      </c>
      <c r="L258" s="173"/>
      <c r="M258" s="174" t="e">
        <f>#REF!+#REF!</f>
        <v>#REF!</v>
      </c>
      <c r="N258" s="174" t="e">
        <f>#REF!+#REF!</f>
        <v>#REF!</v>
      </c>
      <c r="O258" s="173">
        <v>-119779</v>
      </c>
      <c r="P258" s="173"/>
      <c r="Q258" s="173"/>
      <c r="R258" s="173">
        <f>Q258+P258+O258+K258</f>
        <v>466350</v>
      </c>
      <c r="S258" s="173">
        <f>Q258+L258</f>
        <v>0</v>
      </c>
      <c r="T258" s="175"/>
      <c r="U258" s="176"/>
      <c r="V258" s="165"/>
      <c r="W258" s="176"/>
      <c r="X258" s="173">
        <f>W258+V258+U258+T258+R258</f>
        <v>466350</v>
      </c>
      <c r="Y258" s="173">
        <f>S258+W258</f>
        <v>0</v>
      </c>
      <c r="Z258" s="176"/>
      <c r="AA258" s="176"/>
      <c r="AB258" s="176"/>
      <c r="AC258" s="176"/>
      <c r="AD258" s="176"/>
      <c r="AE258" s="176"/>
      <c r="AF258" s="176"/>
      <c r="AG258" s="173">
        <f>X258+Z258+AA258+AB258+AC258+AD258+AE258+AF258</f>
        <v>466350</v>
      </c>
      <c r="AH258" s="173"/>
    </row>
    <row r="259" spans="1:34" ht="24" customHeight="1">
      <c r="A259" s="165"/>
      <c r="B259" s="168" t="s">
        <v>246</v>
      </c>
      <c r="C259" s="77" t="s">
        <v>112</v>
      </c>
      <c r="D259" s="77" t="s">
        <v>100</v>
      </c>
      <c r="E259" s="169" t="s">
        <v>247</v>
      </c>
      <c r="F259" s="77"/>
      <c r="G259" s="170">
        <f aca="true" t="shared" si="163" ref="G259:AG259">G260</f>
        <v>239374</v>
      </c>
      <c r="H259" s="170">
        <f t="shared" si="163"/>
        <v>239374</v>
      </c>
      <c r="I259" s="170">
        <f t="shared" si="163"/>
        <v>0</v>
      </c>
      <c r="J259" s="170">
        <f t="shared" si="163"/>
        <v>38106</v>
      </c>
      <c r="K259" s="170">
        <f t="shared" si="163"/>
        <v>277480</v>
      </c>
      <c r="L259" s="170">
        <f t="shared" si="163"/>
        <v>0</v>
      </c>
      <c r="M259" s="170" t="e">
        <f t="shared" si="163"/>
        <v>#REF!</v>
      </c>
      <c r="N259" s="170" t="e">
        <f t="shared" si="163"/>
        <v>#REF!</v>
      </c>
      <c r="O259" s="170">
        <f t="shared" si="163"/>
        <v>-23577</v>
      </c>
      <c r="P259" s="170">
        <f t="shared" si="163"/>
        <v>0</v>
      </c>
      <c r="Q259" s="170">
        <f t="shared" si="163"/>
        <v>0</v>
      </c>
      <c r="R259" s="170">
        <f t="shared" si="163"/>
        <v>253903</v>
      </c>
      <c r="S259" s="170">
        <f t="shared" si="163"/>
        <v>0</v>
      </c>
      <c r="T259" s="170">
        <f t="shared" si="163"/>
        <v>0</v>
      </c>
      <c r="U259" s="171">
        <f t="shared" si="163"/>
        <v>0</v>
      </c>
      <c r="V259" s="170">
        <f t="shared" si="163"/>
        <v>0</v>
      </c>
      <c r="W259" s="171">
        <f t="shared" si="163"/>
        <v>0</v>
      </c>
      <c r="X259" s="170">
        <f t="shared" si="163"/>
        <v>253903</v>
      </c>
      <c r="Y259" s="170">
        <f t="shared" si="163"/>
        <v>0</v>
      </c>
      <c r="Z259" s="171">
        <f t="shared" si="163"/>
        <v>0</v>
      </c>
      <c r="AA259" s="171">
        <f t="shared" si="163"/>
        <v>0</v>
      </c>
      <c r="AB259" s="171">
        <f t="shared" si="163"/>
        <v>0</v>
      </c>
      <c r="AC259" s="171">
        <f t="shared" si="163"/>
        <v>0</v>
      </c>
      <c r="AD259" s="171">
        <f t="shared" si="163"/>
        <v>0</v>
      </c>
      <c r="AE259" s="171">
        <f t="shared" si="163"/>
        <v>0</v>
      </c>
      <c r="AF259" s="171">
        <f t="shared" si="163"/>
        <v>0</v>
      </c>
      <c r="AG259" s="170">
        <f t="shared" si="163"/>
        <v>253903</v>
      </c>
      <c r="AH259" s="170"/>
    </row>
    <row r="260" spans="1:34" ht="31.5">
      <c r="A260" s="165"/>
      <c r="B260" s="168" t="s">
        <v>103</v>
      </c>
      <c r="C260" s="77" t="s">
        <v>112</v>
      </c>
      <c r="D260" s="77" t="s">
        <v>100</v>
      </c>
      <c r="E260" s="169" t="s">
        <v>247</v>
      </c>
      <c r="F260" s="77" t="s">
        <v>104</v>
      </c>
      <c r="G260" s="170">
        <f>H260+I260</f>
        <v>239374</v>
      </c>
      <c r="H260" s="170">
        <v>239374</v>
      </c>
      <c r="I260" s="170"/>
      <c r="J260" s="173">
        <f>K260-G260</f>
        <v>38106</v>
      </c>
      <c r="K260" s="173">
        <v>277480</v>
      </c>
      <c r="L260" s="173"/>
      <c r="M260" s="174" t="e">
        <f>#REF!+#REF!</f>
        <v>#REF!</v>
      </c>
      <c r="N260" s="174" t="e">
        <f>#REF!+#REF!</f>
        <v>#REF!</v>
      </c>
      <c r="O260" s="173">
        <v>-23577</v>
      </c>
      <c r="P260" s="173"/>
      <c r="Q260" s="173"/>
      <c r="R260" s="173">
        <f>Q260+P260+O260+K260</f>
        <v>253903</v>
      </c>
      <c r="S260" s="173">
        <f>Q260+L260</f>
        <v>0</v>
      </c>
      <c r="T260" s="175"/>
      <c r="U260" s="176"/>
      <c r="V260" s="165"/>
      <c r="W260" s="176"/>
      <c r="X260" s="173">
        <f>W260+V260+U260+T260+R260</f>
        <v>253903</v>
      </c>
      <c r="Y260" s="173">
        <f>S260+W260</f>
        <v>0</v>
      </c>
      <c r="Z260" s="176"/>
      <c r="AA260" s="176"/>
      <c r="AB260" s="176"/>
      <c r="AC260" s="176"/>
      <c r="AD260" s="176"/>
      <c r="AE260" s="176"/>
      <c r="AF260" s="176"/>
      <c r="AG260" s="173">
        <f>X260+Z260+AA260+AB260+AC260+AD260+AE260+AF260</f>
        <v>253903</v>
      </c>
      <c r="AH260" s="173"/>
    </row>
    <row r="261" spans="1:34" ht="15.75">
      <c r="A261" s="161"/>
      <c r="B261" s="162" t="s">
        <v>254</v>
      </c>
      <c r="C261" s="68" t="s">
        <v>112</v>
      </c>
      <c r="D261" s="68" t="s">
        <v>112</v>
      </c>
      <c r="E261" s="92"/>
      <c r="F261" s="68"/>
      <c r="G261" s="166">
        <f aca="true" t="shared" si="164" ref="G261:W262">G262</f>
        <v>4898</v>
      </c>
      <c r="H261" s="166">
        <f t="shared" si="164"/>
        <v>4898</v>
      </c>
      <c r="I261" s="166">
        <f t="shared" si="164"/>
        <v>0</v>
      </c>
      <c r="J261" s="166">
        <f t="shared" si="164"/>
        <v>8086</v>
      </c>
      <c r="K261" s="166">
        <f t="shared" si="164"/>
        <v>12984</v>
      </c>
      <c r="L261" s="166">
        <f t="shared" si="164"/>
        <v>0</v>
      </c>
      <c r="M261" s="166" t="e">
        <f t="shared" si="164"/>
        <v>#REF!</v>
      </c>
      <c r="N261" s="166" t="e">
        <f t="shared" si="164"/>
        <v>#REF!</v>
      </c>
      <c r="O261" s="166">
        <f t="shared" si="164"/>
        <v>0</v>
      </c>
      <c r="P261" s="166">
        <f t="shared" si="164"/>
        <v>0</v>
      </c>
      <c r="Q261" s="166">
        <f t="shared" si="164"/>
        <v>0</v>
      </c>
      <c r="R261" s="166">
        <f t="shared" si="164"/>
        <v>12984</v>
      </c>
      <c r="S261" s="166">
        <f t="shared" si="164"/>
        <v>0</v>
      </c>
      <c r="T261" s="166">
        <f t="shared" si="164"/>
        <v>0</v>
      </c>
      <c r="U261" s="167">
        <f t="shared" si="164"/>
        <v>0</v>
      </c>
      <c r="V261" s="166">
        <f t="shared" si="164"/>
        <v>0</v>
      </c>
      <c r="W261" s="167">
        <f t="shared" si="164"/>
        <v>0</v>
      </c>
      <c r="X261" s="166">
        <f aca="true" t="shared" si="165" ref="T261:AG262">X262</f>
        <v>12984</v>
      </c>
      <c r="Y261" s="166">
        <f t="shared" si="165"/>
        <v>0</v>
      </c>
      <c r="Z261" s="167">
        <f t="shared" si="165"/>
        <v>0</v>
      </c>
      <c r="AA261" s="167">
        <f t="shared" si="165"/>
        <v>0</v>
      </c>
      <c r="AB261" s="167">
        <f t="shared" si="165"/>
        <v>0</v>
      </c>
      <c r="AC261" s="167">
        <f t="shared" si="165"/>
        <v>0</v>
      </c>
      <c r="AD261" s="167">
        <f t="shared" si="165"/>
        <v>0</v>
      </c>
      <c r="AE261" s="167">
        <f t="shared" si="165"/>
        <v>0</v>
      </c>
      <c r="AF261" s="167">
        <f t="shared" si="165"/>
        <v>0</v>
      </c>
      <c r="AG261" s="166">
        <f t="shared" si="165"/>
        <v>12984</v>
      </c>
      <c r="AH261" s="166"/>
    </row>
    <row r="262" spans="1:34" ht="31.5">
      <c r="A262" s="165"/>
      <c r="B262" s="168" t="s">
        <v>260</v>
      </c>
      <c r="C262" s="77" t="s">
        <v>112</v>
      </c>
      <c r="D262" s="77" t="s">
        <v>112</v>
      </c>
      <c r="E262" s="169" t="s">
        <v>261</v>
      </c>
      <c r="F262" s="77"/>
      <c r="G262" s="170">
        <f t="shared" si="164"/>
        <v>4898</v>
      </c>
      <c r="H262" s="170">
        <f t="shared" si="164"/>
        <v>4898</v>
      </c>
      <c r="I262" s="170">
        <f t="shared" si="164"/>
        <v>0</v>
      </c>
      <c r="J262" s="170">
        <f t="shared" si="164"/>
        <v>8086</v>
      </c>
      <c r="K262" s="170">
        <f t="shared" si="164"/>
        <v>12984</v>
      </c>
      <c r="L262" s="170">
        <f t="shared" si="164"/>
        <v>0</v>
      </c>
      <c r="M262" s="170" t="e">
        <f t="shared" si="164"/>
        <v>#REF!</v>
      </c>
      <c r="N262" s="170" t="e">
        <f t="shared" si="164"/>
        <v>#REF!</v>
      </c>
      <c r="O262" s="170">
        <f t="shared" si="164"/>
        <v>0</v>
      </c>
      <c r="P262" s="170">
        <f t="shared" si="164"/>
        <v>0</v>
      </c>
      <c r="Q262" s="170">
        <f t="shared" si="164"/>
        <v>0</v>
      </c>
      <c r="R262" s="170">
        <f t="shared" si="164"/>
        <v>12984</v>
      </c>
      <c r="S262" s="170">
        <f t="shared" si="164"/>
        <v>0</v>
      </c>
      <c r="T262" s="170">
        <f t="shared" si="165"/>
        <v>0</v>
      </c>
      <c r="U262" s="171">
        <f t="shared" si="165"/>
        <v>0</v>
      </c>
      <c r="V262" s="170">
        <f t="shared" si="165"/>
        <v>0</v>
      </c>
      <c r="W262" s="171">
        <f t="shared" si="165"/>
        <v>0</v>
      </c>
      <c r="X262" s="170">
        <f t="shared" si="165"/>
        <v>12984</v>
      </c>
      <c r="Y262" s="170">
        <f t="shared" si="165"/>
        <v>0</v>
      </c>
      <c r="Z262" s="171">
        <f t="shared" si="165"/>
        <v>0</v>
      </c>
      <c r="AA262" s="171">
        <f t="shared" si="165"/>
        <v>0</v>
      </c>
      <c r="AB262" s="171">
        <f t="shared" si="165"/>
        <v>0</v>
      </c>
      <c r="AC262" s="171">
        <f t="shared" si="165"/>
        <v>0</v>
      </c>
      <c r="AD262" s="171">
        <f t="shared" si="165"/>
        <v>0</v>
      </c>
      <c r="AE262" s="171">
        <f t="shared" si="165"/>
        <v>0</v>
      </c>
      <c r="AF262" s="171">
        <f t="shared" si="165"/>
        <v>0</v>
      </c>
      <c r="AG262" s="170">
        <f t="shared" si="165"/>
        <v>12984</v>
      </c>
      <c r="AH262" s="170"/>
    </row>
    <row r="263" spans="1:34" ht="47.25">
      <c r="A263" s="165"/>
      <c r="B263" s="168" t="s">
        <v>115</v>
      </c>
      <c r="C263" s="77" t="s">
        <v>112</v>
      </c>
      <c r="D263" s="77" t="s">
        <v>112</v>
      </c>
      <c r="E263" s="169" t="s">
        <v>261</v>
      </c>
      <c r="F263" s="77" t="s">
        <v>116</v>
      </c>
      <c r="G263" s="170">
        <f>H263+I263</f>
        <v>4898</v>
      </c>
      <c r="H263" s="170">
        <v>4898</v>
      </c>
      <c r="I263" s="170"/>
      <c r="J263" s="173">
        <f>K263-G263</f>
        <v>8086</v>
      </c>
      <c r="K263" s="173">
        <v>12984</v>
      </c>
      <c r="L263" s="173"/>
      <c r="M263" s="174" t="e">
        <f>#REF!+#REF!</f>
        <v>#REF!</v>
      </c>
      <c r="N263" s="174" t="e">
        <f>#REF!+#REF!</f>
        <v>#REF!</v>
      </c>
      <c r="O263" s="173"/>
      <c r="P263" s="173"/>
      <c r="Q263" s="173"/>
      <c r="R263" s="173">
        <f>Q263+P263+O263+K263</f>
        <v>12984</v>
      </c>
      <c r="S263" s="173">
        <f>Q263+L263</f>
        <v>0</v>
      </c>
      <c r="T263" s="175"/>
      <c r="U263" s="176"/>
      <c r="V263" s="165"/>
      <c r="W263" s="176"/>
      <c r="X263" s="173">
        <f>W263+V263+U263+T263+R263</f>
        <v>12984</v>
      </c>
      <c r="Y263" s="173">
        <f>S263+W263</f>
        <v>0</v>
      </c>
      <c r="Z263" s="176"/>
      <c r="AA263" s="176"/>
      <c r="AB263" s="176"/>
      <c r="AC263" s="176"/>
      <c r="AD263" s="176"/>
      <c r="AE263" s="176"/>
      <c r="AF263" s="176"/>
      <c r="AG263" s="173">
        <f>X263+Z263+AA263+AB263+AC263+AD263+AE263+AF263</f>
        <v>12984</v>
      </c>
      <c r="AH263" s="173"/>
    </row>
    <row r="264" spans="1:34" ht="21" customHeight="1">
      <c r="A264" s="161"/>
      <c r="B264" s="162" t="s">
        <v>263</v>
      </c>
      <c r="C264" s="68" t="s">
        <v>112</v>
      </c>
      <c r="D264" s="68" t="s">
        <v>144</v>
      </c>
      <c r="E264" s="92"/>
      <c r="F264" s="68"/>
      <c r="G264" s="166" t="e">
        <f>G265+G270+G267</f>
        <v>#REF!</v>
      </c>
      <c r="H264" s="166" t="e">
        <f>H265+H270+H267</f>
        <v>#REF!</v>
      </c>
      <c r="I264" s="166" t="e">
        <f>I265+I270+I267</f>
        <v>#REF!</v>
      </c>
      <c r="J264" s="166" t="e">
        <f>J265+J270+J267+J272</f>
        <v>#REF!</v>
      </c>
      <c r="K264" s="166" t="e">
        <f>K265+K270+K267+K272</f>
        <v>#REF!</v>
      </c>
      <c r="L264" s="166" t="e">
        <f>L265+L270+L267+L272</f>
        <v>#REF!</v>
      </c>
      <c r="M264" s="166" t="e">
        <f>M265+M270+M267</f>
        <v>#REF!</v>
      </c>
      <c r="N264" s="166" t="e">
        <f>N265+N270+N267</f>
        <v>#REF!</v>
      </c>
      <c r="O264" s="166" t="e">
        <f aca="true" t="shared" si="166" ref="O264:AH264">O265+O270+O267+O272</f>
        <v>#REF!</v>
      </c>
      <c r="P264" s="166" t="e">
        <f t="shared" si="166"/>
        <v>#REF!</v>
      </c>
      <c r="Q264" s="166" t="e">
        <f t="shared" si="166"/>
        <v>#REF!</v>
      </c>
      <c r="R264" s="166" t="e">
        <f t="shared" si="166"/>
        <v>#REF!</v>
      </c>
      <c r="S264" s="166" t="e">
        <f t="shared" si="166"/>
        <v>#REF!</v>
      </c>
      <c r="T264" s="166">
        <f t="shared" si="166"/>
        <v>0</v>
      </c>
      <c r="U264" s="167">
        <f t="shared" si="166"/>
        <v>0</v>
      </c>
      <c r="V264" s="166">
        <f t="shared" si="166"/>
        <v>0</v>
      </c>
      <c r="W264" s="167">
        <f t="shared" si="166"/>
        <v>0</v>
      </c>
      <c r="X264" s="166">
        <f t="shared" si="166"/>
        <v>412270</v>
      </c>
      <c r="Y264" s="166">
        <f t="shared" si="166"/>
        <v>0</v>
      </c>
      <c r="Z264" s="167">
        <f t="shared" si="166"/>
        <v>0</v>
      </c>
      <c r="AA264" s="167">
        <f t="shared" si="166"/>
        <v>0</v>
      </c>
      <c r="AB264" s="167">
        <f t="shared" si="166"/>
        <v>0</v>
      </c>
      <c r="AC264" s="167">
        <f t="shared" si="166"/>
        <v>0</v>
      </c>
      <c r="AD264" s="167">
        <f t="shared" si="166"/>
        <v>0</v>
      </c>
      <c r="AE264" s="167">
        <f t="shared" si="166"/>
        <v>0</v>
      </c>
      <c r="AF264" s="167">
        <f t="shared" si="166"/>
        <v>166290</v>
      </c>
      <c r="AG264" s="166">
        <f t="shared" si="166"/>
        <v>578560</v>
      </c>
      <c r="AH264" s="166">
        <f t="shared" si="166"/>
        <v>166290</v>
      </c>
    </row>
    <row r="265" spans="1:34" ht="34.5" customHeight="1">
      <c r="A265" s="165"/>
      <c r="B265" s="168" t="s">
        <v>264</v>
      </c>
      <c r="C265" s="77" t="s">
        <v>112</v>
      </c>
      <c r="D265" s="77" t="s">
        <v>144</v>
      </c>
      <c r="E265" s="169" t="s">
        <v>265</v>
      </c>
      <c r="F265" s="77"/>
      <c r="G265" s="170">
        <f aca="true" t="shared" si="167" ref="G265:AG265">G266</f>
        <v>60470</v>
      </c>
      <c r="H265" s="170">
        <f t="shared" si="167"/>
        <v>60470</v>
      </c>
      <c r="I265" s="170">
        <f t="shared" si="167"/>
        <v>0</v>
      </c>
      <c r="J265" s="170">
        <f t="shared" si="167"/>
        <v>4065</v>
      </c>
      <c r="K265" s="170">
        <f t="shared" si="167"/>
        <v>64535</v>
      </c>
      <c r="L265" s="170">
        <f t="shared" si="167"/>
        <v>0</v>
      </c>
      <c r="M265" s="170" t="e">
        <f t="shared" si="167"/>
        <v>#REF!</v>
      </c>
      <c r="N265" s="170" t="e">
        <f t="shared" si="167"/>
        <v>#REF!</v>
      </c>
      <c r="O265" s="170">
        <f t="shared" si="167"/>
        <v>-3613</v>
      </c>
      <c r="P265" s="170">
        <f t="shared" si="167"/>
        <v>0</v>
      </c>
      <c r="Q265" s="170">
        <f t="shared" si="167"/>
        <v>0</v>
      </c>
      <c r="R265" s="170">
        <f t="shared" si="167"/>
        <v>60922</v>
      </c>
      <c r="S265" s="170">
        <f t="shared" si="167"/>
        <v>0</v>
      </c>
      <c r="T265" s="170">
        <f t="shared" si="167"/>
        <v>0</v>
      </c>
      <c r="U265" s="171">
        <f t="shared" si="167"/>
        <v>0</v>
      </c>
      <c r="V265" s="170">
        <f t="shared" si="167"/>
        <v>0</v>
      </c>
      <c r="W265" s="171">
        <f t="shared" si="167"/>
        <v>0</v>
      </c>
      <c r="X265" s="170">
        <f t="shared" si="167"/>
        <v>60922</v>
      </c>
      <c r="Y265" s="170">
        <f t="shared" si="167"/>
        <v>0</v>
      </c>
      <c r="Z265" s="171">
        <f t="shared" si="167"/>
        <v>0</v>
      </c>
      <c r="AA265" s="171">
        <f t="shared" si="167"/>
        <v>0</v>
      </c>
      <c r="AB265" s="171">
        <f t="shared" si="167"/>
        <v>0</v>
      </c>
      <c r="AC265" s="171">
        <f t="shared" si="167"/>
        <v>0</v>
      </c>
      <c r="AD265" s="171">
        <f t="shared" si="167"/>
        <v>0</v>
      </c>
      <c r="AE265" s="171">
        <f t="shared" si="167"/>
        <v>0</v>
      </c>
      <c r="AF265" s="171">
        <f t="shared" si="167"/>
        <v>0</v>
      </c>
      <c r="AG265" s="170">
        <f t="shared" si="167"/>
        <v>60922</v>
      </c>
      <c r="AH265" s="170"/>
    </row>
    <row r="266" spans="1:34" ht="31.5">
      <c r="A266" s="165"/>
      <c r="B266" s="168" t="s">
        <v>103</v>
      </c>
      <c r="C266" s="77" t="s">
        <v>112</v>
      </c>
      <c r="D266" s="77" t="s">
        <v>144</v>
      </c>
      <c r="E266" s="169" t="s">
        <v>265</v>
      </c>
      <c r="F266" s="77" t="s">
        <v>104</v>
      </c>
      <c r="G266" s="170">
        <f>H266+I266</f>
        <v>60470</v>
      </c>
      <c r="H266" s="170">
        <v>60470</v>
      </c>
      <c r="I266" s="170"/>
      <c r="J266" s="173">
        <f>K266-G266</f>
        <v>4065</v>
      </c>
      <c r="K266" s="173">
        <v>64535</v>
      </c>
      <c r="L266" s="173"/>
      <c r="M266" s="174" t="e">
        <f>#REF!+#REF!</f>
        <v>#REF!</v>
      </c>
      <c r="N266" s="174" t="e">
        <f>#REF!+#REF!</f>
        <v>#REF!</v>
      </c>
      <c r="O266" s="173">
        <v>-3613</v>
      </c>
      <c r="P266" s="173"/>
      <c r="Q266" s="173"/>
      <c r="R266" s="173">
        <f>Q266+P266+O266+K266</f>
        <v>60922</v>
      </c>
      <c r="S266" s="173">
        <f>Q266+L266</f>
        <v>0</v>
      </c>
      <c r="T266" s="175"/>
      <c r="U266" s="176"/>
      <c r="V266" s="165"/>
      <c r="W266" s="176"/>
      <c r="X266" s="173">
        <f>W266+V266+U266+T266+R266</f>
        <v>60922</v>
      </c>
      <c r="Y266" s="173">
        <f>S266+W266</f>
        <v>0</v>
      </c>
      <c r="Z266" s="176"/>
      <c r="AA266" s="176"/>
      <c r="AB266" s="176"/>
      <c r="AC266" s="176"/>
      <c r="AD266" s="176"/>
      <c r="AE266" s="176"/>
      <c r="AF266" s="176"/>
      <c r="AG266" s="173">
        <f>X266+Z266+AA266+AB266+AC266+AD266+AE266+AF266</f>
        <v>60922</v>
      </c>
      <c r="AH266" s="173"/>
    </row>
    <row r="267" spans="1:34" ht="15.75">
      <c r="A267" s="161"/>
      <c r="B267" s="168" t="s">
        <v>266</v>
      </c>
      <c r="C267" s="77" t="s">
        <v>112</v>
      </c>
      <c r="D267" s="77" t="s">
        <v>144</v>
      </c>
      <c r="E267" s="169" t="s">
        <v>267</v>
      </c>
      <c r="F267" s="77"/>
      <c r="G267" s="173" t="e">
        <f>#REF!+G268</f>
        <v>#REF!</v>
      </c>
      <c r="H267" s="173" t="e">
        <f>#REF!+H268</f>
        <v>#REF!</v>
      </c>
      <c r="I267" s="173" t="e">
        <f>#REF!+I268</f>
        <v>#REF!</v>
      </c>
      <c r="J267" s="173" t="e">
        <f>#REF!+J268</f>
        <v>#REF!</v>
      </c>
      <c r="K267" s="173" t="e">
        <f>#REF!+K268</f>
        <v>#REF!</v>
      </c>
      <c r="L267" s="173" t="e">
        <f>#REF!+L268</f>
        <v>#REF!</v>
      </c>
      <c r="M267" s="173" t="e">
        <f>#REF!+M268</f>
        <v>#REF!</v>
      </c>
      <c r="N267" s="173" t="e">
        <f>#REF!+N268</f>
        <v>#REF!</v>
      </c>
      <c r="O267" s="173" t="e">
        <f>#REF!+O268</f>
        <v>#REF!</v>
      </c>
      <c r="P267" s="173" t="e">
        <f>#REF!+P268</f>
        <v>#REF!</v>
      </c>
      <c r="Q267" s="173" t="e">
        <f>#REF!+Q268</f>
        <v>#REF!</v>
      </c>
      <c r="R267" s="173" t="e">
        <f>#REF!+R268</f>
        <v>#REF!</v>
      </c>
      <c r="S267" s="173" t="e">
        <f>#REF!+S268</f>
        <v>#REF!</v>
      </c>
      <c r="T267" s="173">
        <f aca="true" t="shared" si="168" ref="T267:AH267">T268</f>
        <v>0</v>
      </c>
      <c r="U267" s="177">
        <f t="shared" si="168"/>
        <v>0</v>
      </c>
      <c r="V267" s="173">
        <f t="shared" si="168"/>
        <v>0</v>
      </c>
      <c r="W267" s="177">
        <f t="shared" si="168"/>
        <v>0</v>
      </c>
      <c r="X267" s="173">
        <f t="shared" si="168"/>
        <v>120000</v>
      </c>
      <c r="Y267" s="173">
        <f t="shared" si="168"/>
        <v>0</v>
      </c>
      <c r="Z267" s="177">
        <f t="shared" si="168"/>
        <v>0</v>
      </c>
      <c r="AA267" s="177">
        <f t="shared" si="168"/>
        <v>0</v>
      </c>
      <c r="AB267" s="177">
        <f t="shared" si="168"/>
        <v>0</v>
      </c>
      <c r="AC267" s="177">
        <f t="shared" si="168"/>
        <v>0</v>
      </c>
      <c r="AD267" s="177">
        <f t="shared" si="168"/>
        <v>0</v>
      </c>
      <c r="AE267" s="177">
        <f t="shared" si="168"/>
        <v>0</v>
      </c>
      <c r="AF267" s="177">
        <f t="shared" si="168"/>
        <v>166290</v>
      </c>
      <c r="AG267" s="173">
        <f t="shared" si="168"/>
        <v>286290</v>
      </c>
      <c r="AH267" s="173">
        <f t="shared" si="168"/>
        <v>166290</v>
      </c>
    </row>
    <row r="268" spans="1:34" ht="36.75" customHeight="1">
      <c r="A268" s="161"/>
      <c r="B268" s="168" t="s">
        <v>414</v>
      </c>
      <c r="C268" s="77" t="s">
        <v>112</v>
      </c>
      <c r="D268" s="77" t="s">
        <v>144</v>
      </c>
      <c r="E268" s="169" t="s">
        <v>270</v>
      </c>
      <c r="F268" s="77"/>
      <c r="G268" s="173">
        <f aca="true" t="shared" si="169" ref="G268:AH268">G269</f>
        <v>120000</v>
      </c>
      <c r="H268" s="173">
        <f t="shared" si="169"/>
        <v>120000</v>
      </c>
      <c r="I268" s="173">
        <f t="shared" si="169"/>
        <v>0</v>
      </c>
      <c r="J268" s="173">
        <f t="shared" si="169"/>
        <v>0</v>
      </c>
      <c r="K268" s="173">
        <f t="shared" si="169"/>
        <v>120000</v>
      </c>
      <c r="L268" s="173">
        <f t="shared" si="169"/>
        <v>0</v>
      </c>
      <c r="M268" s="173" t="e">
        <f t="shared" si="169"/>
        <v>#REF!</v>
      </c>
      <c r="N268" s="173" t="e">
        <f t="shared" si="169"/>
        <v>#REF!</v>
      </c>
      <c r="O268" s="173">
        <f t="shared" si="169"/>
        <v>0</v>
      </c>
      <c r="P268" s="173">
        <f t="shared" si="169"/>
        <v>0</v>
      </c>
      <c r="Q268" s="173">
        <f t="shared" si="169"/>
        <v>0</v>
      </c>
      <c r="R268" s="173">
        <f t="shared" si="169"/>
        <v>120000</v>
      </c>
      <c r="S268" s="173">
        <f t="shared" si="169"/>
        <v>0</v>
      </c>
      <c r="T268" s="173">
        <f t="shared" si="169"/>
        <v>0</v>
      </c>
      <c r="U268" s="177">
        <f t="shared" si="169"/>
        <v>0</v>
      </c>
      <c r="V268" s="173">
        <f t="shared" si="169"/>
        <v>0</v>
      </c>
      <c r="W268" s="177">
        <f t="shared" si="169"/>
        <v>0</v>
      </c>
      <c r="X268" s="173">
        <f t="shared" si="169"/>
        <v>120000</v>
      </c>
      <c r="Y268" s="173">
        <f t="shared" si="169"/>
        <v>0</v>
      </c>
      <c r="Z268" s="177">
        <f t="shared" si="169"/>
        <v>0</v>
      </c>
      <c r="AA268" s="177">
        <f t="shared" si="169"/>
        <v>0</v>
      </c>
      <c r="AB268" s="177">
        <f t="shared" si="169"/>
        <v>0</v>
      </c>
      <c r="AC268" s="177">
        <f t="shared" si="169"/>
        <v>0</v>
      </c>
      <c r="AD268" s="177">
        <f t="shared" si="169"/>
        <v>0</v>
      </c>
      <c r="AE268" s="177">
        <f t="shared" si="169"/>
        <v>0</v>
      </c>
      <c r="AF268" s="177">
        <f t="shared" si="169"/>
        <v>166290</v>
      </c>
      <c r="AG268" s="173">
        <f t="shared" si="169"/>
        <v>286290</v>
      </c>
      <c r="AH268" s="173">
        <f t="shared" si="169"/>
        <v>166290</v>
      </c>
    </row>
    <row r="269" spans="1:34" ht="70.5" customHeight="1">
      <c r="A269" s="161"/>
      <c r="B269" s="168" t="s">
        <v>378</v>
      </c>
      <c r="C269" s="77" t="s">
        <v>112</v>
      </c>
      <c r="D269" s="77" t="s">
        <v>144</v>
      </c>
      <c r="E269" s="169" t="s">
        <v>270</v>
      </c>
      <c r="F269" s="77" t="s">
        <v>164</v>
      </c>
      <c r="G269" s="173">
        <f>H269</f>
        <v>120000</v>
      </c>
      <c r="H269" s="173">
        <f>90000+30000</f>
        <v>120000</v>
      </c>
      <c r="I269" s="173"/>
      <c r="J269" s="173">
        <f>K269-G269</f>
        <v>0</v>
      </c>
      <c r="K269" s="173">
        <v>120000</v>
      </c>
      <c r="L269" s="173"/>
      <c r="M269" s="174" t="e">
        <f>#REF!+#REF!</f>
        <v>#REF!</v>
      </c>
      <c r="N269" s="174" t="e">
        <f>#REF!+#REF!</f>
        <v>#REF!</v>
      </c>
      <c r="O269" s="173"/>
      <c r="P269" s="173"/>
      <c r="Q269" s="173"/>
      <c r="R269" s="173">
        <f>Q269+P269+O269+K269</f>
        <v>120000</v>
      </c>
      <c r="S269" s="173">
        <f>Q269+L269</f>
        <v>0</v>
      </c>
      <c r="T269" s="175"/>
      <c r="U269" s="176"/>
      <c r="V269" s="165"/>
      <c r="W269" s="176"/>
      <c r="X269" s="173">
        <f>W269+V269+U269+T269+R269</f>
        <v>120000</v>
      </c>
      <c r="Y269" s="173">
        <f>S269+W269</f>
        <v>0</v>
      </c>
      <c r="Z269" s="176"/>
      <c r="AA269" s="176"/>
      <c r="AB269" s="176"/>
      <c r="AC269" s="177"/>
      <c r="AD269" s="177"/>
      <c r="AE269" s="177"/>
      <c r="AF269" s="177">
        <v>166290</v>
      </c>
      <c r="AG269" s="173">
        <f>X269+Z269+AA269+AB269+AC269+AD269+AE269+AF269</f>
        <v>286290</v>
      </c>
      <c r="AH269" s="173">
        <f>Y269+AE269+AF269</f>
        <v>166290</v>
      </c>
    </row>
    <row r="270" spans="1:34" ht="63">
      <c r="A270" s="165"/>
      <c r="B270" s="168" t="s">
        <v>271</v>
      </c>
      <c r="C270" s="77" t="s">
        <v>112</v>
      </c>
      <c r="D270" s="77" t="s">
        <v>144</v>
      </c>
      <c r="E270" s="169" t="s">
        <v>272</v>
      </c>
      <c r="F270" s="77"/>
      <c r="G270" s="170">
        <f aca="true" t="shared" si="170" ref="G270:AG270">G271</f>
        <v>9990</v>
      </c>
      <c r="H270" s="170">
        <f t="shared" si="170"/>
        <v>9990</v>
      </c>
      <c r="I270" s="170">
        <f t="shared" si="170"/>
        <v>0</v>
      </c>
      <c r="J270" s="170">
        <f t="shared" si="170"/>
        <v>1481</v>
      </c>
      <c r="K270" s="170">
        <f t="shared" si="170"/>
        <v>11471</v>
      </c>
      <c r="L270" s="170">
        <f t="shared" si="170"/>
        <v>0</v>
      </c>
      <c r="M270" s="170" t="e">
        <f t="shared" si="170"/>
        <v>#REF!</v>
      </c>
      <c r="N270" s="170" t="e">
        <f t="shared" si="170"/>
        <v>#REF!</v>
      </c>
      <c r="O270" s="170">
        <f>O271</f>
        <v>-397</v>
      </c>
      <c r="P270" s="170">
        <f t="shared" si="170"/>
        <v>0</v>
      </c>
      <c r="Q270" s="170">
        <f t="shared" si="170"/>
        <v>0</v>
      </c>
      <c r="R270" s="170">
        <f t="shared" si="170"/>
        <v>11074</v>
      </c>
      <c r="S270" s="170">
        <f t="shared" si="170"/>
        <v>0</v>
      </c>
      <c r="T270" s="170">
        <f t="shared" si="170"/>
        <v>0</v>
      </c>
      <c r="U270" s="171">
        <f t="shared" si="170"/>
        <v>0</v>
      </c>
      <c r="V270" s="170">
        <f t="shared" si="170"/>
        <v>0</v>
      </c>
      <c r="W270" s="171">
        <f t="shared" si="170"/>
        <v>0</v>
      </c>
      <c r="X270" s="170">
        <f t="shared" si="170"/>
        <v>11074</v>
      </c>
      <c r="Y270" s="170">
        <f t="shared" si="170"/>
        <v>0</v>
      </c>
      <c r="Z270" s="171">
        <f t="shared" si="170"/>
        <v>0</v>
      </c>
      <c r="AA270" s="171">
        <f t="shared" si="170"/>
        <v>0</v>
      </c>
      <c r="AB270" s="171">
        <f t="shared" si="170"/>
        <v>0</v>
      </c>
      <c r="AC270" s="171">
        <f t="shared" si="170"/>
        <v>0</v>
      </c>
      <c r="AD270" s="171">
        <f t="shared" si="170"/>
        <v>0</v>
      </c>
      <c r="AE270" s="171">
        <f t="shared" si="170"/>
        <v>0</v>
      </c>
      <c r="AF270" s="171">
        <f t="shared" si="170"/>
        <v>0</v>
      </c>
      <c r="AG270" s="170">
        <f t="shared" si="170"/>
        <v>11074</v>
      </c>
      <c r="AH270" s="170"/>
    </row>
    <row r="271" spans="1:34" ht="31.5">
      <c r="A271" s="165"/>
      <c r="B271" s="168" t="s">
        <v>103</v>
      </c>
      <c r="C271" s="77" t="s">
        <v>112</v>
      </c>
      <c r="D271" s="77" t="s">
        <v>144</v>
      </c>
      <c r="E271" s="169" t="s">
        <v>272</v>
      </c>
      <c r="F271" s="77" t="s">
        <v>104</v>
      </c>
      <c r="G271" s="170">
        <f>H271+I271</f>
        <v>9990</v>
      </c>
      <c r="H271" s="170">
        <v>9990</v>
      </c>
      <c r="I271" s="170"/>
      <c r="J271" s="173">
        <f>K271-G271</f>
        <v>1481</v>
      </c>
      <c r="K271" s="173">
        <v>11471</v>
      </c>
      <c r="L271" s="173"/>
      <c r="M271" s="174" t="e">
        <f>#REF!+#REF!</f>
        <v>#REF!</v>
      </c>
      <c r="N271" s="174" t="e">
        <f>#REF!+#REF!</f>
        <v>#REF!</v>
      </c>
      <c r="O271" s="173">
        <v>-397</v>
      </c>
      <c r="P271" s="173"/>
      <c r="Q271" s="173"/>
      <c r="R271" s="173">
        <f>Q271+P271+O271+K271</f>
        <v>11074</v>
      </c>
      <c r="S271" s="173">
        <f>Q271+L271</f>
        <v>0</v>
      </c>
      <c r="T271" s="175"/>
      <c r="U271" s="176"/>
      <c r="V271" s="165"/>
      <c r="W271" s="176"/>
      <c r="X271" s="173">
        <f>W271+V271+U271+T271+R271</f>
        <v>11074</v>
      </c>
      <c r="Y271" s="173">
        <f>S271+W271</f>
        <v>0</v>
      </c>
      <c r="Z271" s="176"/>
      <c r="AA271" s="176"/>
      <c r="AB271" s="176"/>
      <c r="AC271" s="176"/>
      <c r="AD271" s="176"/>
      <c r="AE271" s="176"/>
      <c r="AF271" s="176"/>
      <c r="AG271" s="173">
        <f>X271+Z271+AA271+AB271+AC271+AD271+AE271+AF271</f>
        <v>11074</v>
      </c>
      <c r="AH271" s="173"/>
    </row>
    <row r="272" spans="1:34" ht="15.75">
      <c r="A272" s="165"/>
      <c r="B272" s="168" t="s">
        <v>136</v>
      </c>
      <c r="C272" s="77" t="s">
        <v>112</v>
      </c>
      <c r="D272" s="77" t="s">
        <v>144</v>
      </c>
      <c r="E272" s="169" t="s">
        <v>137</v>
      </c>
      <c r="F272" s="77"/>
      <c r="G272" s="170"/>
      <c r="H272" s="170"/>
      <c r="I272" s="170"/>
      <c r="J272" s="173">
        <f>J273</f>
        <v>8634</v>
      </c>
      <c r="K272" s="173">
        <f>K273</f>
        <v>8634</v>
      </c>
      <c r="L272" s="173">
        <f>L273</f>
        <v>0</v>
      </c>
      <c r="M272" s="174"/>
      <c r="N272" s="174"/>
      <c r="O272" s="173">
        <f aca="true" t="shared" si="171" ref="O272:AG272">O273+O274</f>
        <v>211640</v>
      </c>
      <c r="P272" s="173">
        <f t="shared" si="171"/>
        <v>0</v>
      </c>
      <c r="Q272" s="173">
        <f t="shared" si="171"/>
        <v>0</v>
      </c>
      <c r="R272" s="173">
        <f t="shared" si="171"/>
        <v>220274</v>
      </c>
      <c r="S272" s="173">
        <f t="shared" si="171"/>
        <v>0</v>
      </c>
      <c r="T272" s="173">
        <f>T273+T274</f>
        <v>0</v>
      </c>
      <c r="U272" s="177">
        <f>U273+U274</f>
        <v>0</v>
      </c>
      <c r="V272" s="173">
        <f t="shared" si="171"/>
        <v>0</v>
      </c>
      <c r="W272" s="177">
        <f t="shared" si="171"/>
        <v>0</v>
      </c>
      <c r="X272" s="173">
        <f t="shared" si="171"/>
        <v>220274</v>
      </c>
      <c r="Y272" s="173">
        <f t="shared" si="171"/>
        <v>0</v>
      </c>
      <c r="Z272" s="177">
        <f t="shared" si="171"/>
        <v>0</v>
      </c>
      <c r="AA272" s="177">
        <f t="shared" si="171"/>
        <v>0</v>
      </c>
      <c r="AB272" s="177">
        <f t="shared" si="171"/>
        <v>0</v>
      </c>
      <c r="AC272" s="177">
        <f t="shared" si="171"/>
        <v>0</v>
      </c>
      <c r="AD272" s="177">
        <f t="shared" si="171"/>
        <v>0</v>
      </c>
      <c r="AE272" s="177">
        <f t="shared" si="171"/>
        <v>0</v>
      </c>
      <c r="AF272" s="177">
        <f t="shared" si="171"/>
        <v>0</v>
      </c>
      <c r="AG272" s="173">
        <f t="shared" si="171"/>
        <v>220274</v>
      </c>
      <c r="AH272" s="173"/>
    </row>
    <row r="273" spans="1:34" ht="47.25">
      <c r="A273" s="165"/>
      <c r="B273" s="168" t="s">
        <v>115</v>
      </c>
      <c r="C273" s="77" t="s">
        <v>112</v>
      </c>
      <c r="D273" s="77" t="s">
        <v>144</v>
      </c>
      <c r="E273" s="169" t="s">
        <v>137</v>
      </c>
      <c r="F273" s="77" t="s">
        <v>116</v>
      </c>
      <c r="G273" s="170"/>
      <c r="H273" s="170"/>
      <c r="I273" s="170"/>
      <c r="J273" s="173">
        <f>K273-G273</f>
        <v>8634</v>
      </c>
      <c r="K273" s="173">
        <v>8634</v>
      </c>
      <c r="L273" s="173"/>
      <c r="M273" s="174"/>
      <c r="N273" s="174"/>
      <c r="O273" s="173">
        <f>211640-2530</f>
        <v>209110</v>
      </c>
      <c r="P273" s="173"/>
      <c r="Q273" s="173"/>
      <c r="R273" s="173">
        <f>Q273+P273+O273+K273</f>
        <v>217744</v>
      </c>
      <c r="S273" s="173">
        <f>Q273+L273</f>
        <v>0</v>
      </c>
      <c r="T273" s="175"/>
      <c r="U273" s="176"/>
      <c r="V273" s="165"/>
      <c r="W273" s="176"/>
      <c r="X273" s="173">
        <f>W273+V273+U273+T273+R273</f>
        <v>217744</v>
      </c>
      <c r="Y273" s="173">
        <f>S273+W273</f>
        <v>0</v>
      </c>
      <c r="Z273" s="176"/>
      <c r="AA273" s="176"/>
      <c r="AB273" s="176"/>
      <c r="AC273" s="176"/>
      <c r="AD273" s="176"/>
      <c r="AE273" s="176"/>
      <c r="AF273" s="176"/>
      <c r="AG273" s="173">
        <f>X273+Z273+AA273+AB273+AC273+AD273+AE273+AF273</f>
        <v>217744</v>
      </c>
      <c r="AH273" s="173"/>
    </row>
    <row r="274" spans="1:34" ht="54.75" customHeight="1">
      <c r="A274" s="165"/>
      <c r="B274" s="168" t="s">
        <v>268</v>
      </c>
      <c r="C274" s="77" t="s">
        <v>112</v>
      </c>
      <c r="D274" s="77" t="s">
        <v>144</v>
      </c>
      <c r="E274" s="169" t="s">
        <v>273</v>
      </c>
      <c r="F274" s="77"/>
      <c r="G274" s="170"/>
      <c r="H274" s="170"/>
      <c r="I274" s="170"/>
      <c r="J274" s="173"/>
      <c r="K274" s="173"/>
      <c r="L274" s="173"/>
      <c r="M274" s="174"/>
      <c r="N274" s="174"/>
      <c r="O274" s="173">
        <f aca="true" t="shared" si="172" ref="O274:AG274">O275</f>
        <v>2530</v>
      </c>
      <c r="P274" s="173">
        <f t="shared" si="172"/>
        <v>0</v>
      </c>
      <c r="Q274" s="173">
        <f t="shared" si="172"/>
        <v>0</v>
      </c>
      <c r="R274" s="173">
        <f t="shared" si="172"/>
        <v>2530</v>
      </c>
      <c r="S274" s="173">
        <f t="shared" si="172"/>
        <v>0</v>
      </c>
      <c r="T274" s="173">
        <f t="shared" si="172"/>
        <v>0</v>
      </c>
      <c r="U274" s="177">
        <f t="shared" si="172"/>
        <v>0</v>
      </c>
      <c r="V274" s="173">
        <f t="shared" si="172"/>
        <v>0</v>
      </c>
      <c r="W274" s="177">
        <f t="shared" si="172"/>
        <v>0</v>
      </c>
      <c r="X274" s="173">
        <f t="shared" si="172"/>
        <v>2530</v>
      </c>
      <c r="Y274" s="173">
        <f t="shared" si="172"/>
        <v>0</v>
      </c>
      <c r="Z274" s="177">
        <f t="shared" si="172"/>
        <v>0</v>
      </c>
      <c r="AA274" s="177">
        <f t="shared" si="172"/>
        <v>0</v>
      </c>
      <c r="AB274" s="177">
        <f t="shared" si="172"/>
        <v>0</v>
      </c>
      <c r="AC274" s="177">
        <f t="shared" si="172"/>
        <v>0</v>
      </c>
      <c r="AD274" s="177">
        <f t="shared" si="172"/>
        <v>0</v>
      </c>
      <c r="AE274" s="177">
        <f t="shared" si="172"/>
        <v>0</v>
      </c>
      <c r="AF274" s="177">
        <f t="shared" si="172"/>
        <v>0</v>
      </c>
      <c r="AG274" s="173">
        <f t="shared" si="172"/>
        <v>2530</v>
      </c>
      <c r="AH274" s="173"/>
    </row>
    <row r="275" spans="1:34" ht="66" customHeight="1">
      <c r="A275" s="161"/>
      <c r="B275" s="168" t="s">
        <v>378</v>
      </c>
      <c r="C275" s="77" t="s">
        <v>112</v>
      </c>
      <c r="D275" s="77" t="s">
        <v>144</v>
      </c>
      <c r="E275" s="169" t="s">
        <v>273</v>
      </c>
      <c r="F275" s="77" t="s">
        <v>164</v>
      </c>
      <c r="G275" s="166"/>
      <c r="H275" s="166"/>
      <c r="I275" s="166"/>
      <c r="J275" s="165"/>
      <c r="K275" s="173"/>
      <c r="L275" s="165"/>
      <c r="M275" s="175"/>
      <c r="N275" s="175"/>
      <c r="O275" s="173">
        <v>2530</v>
      </c>
      <c r="P275" s="173"/>
      <c r="Q275" s="173"/>
      <c r="R275" s="173">
        <f>Q275+P275+O275+K275</f>
        <v>2530</v>
      </c>
      <c r="S275" s="173"/>
      <c r="T275" s="175"/>
      <c r="U275" s="176"/>
      <c r="V275" s="165"/>
      <c r="W275" s="176"/>
      <c r="X275" s="173">
        <f>W275+V275+U275+T275+R275</f>
        <v>2530</v>
      </c>
      <c r="Y275" s="173">
        <f>S275+W275</f>
        <v>0</v>
      </c>
      <c r="Z275" s="176"/>
      <c r="AA275" s="176"/>
      <c r="AB275" s="176"/>
      <c r="AC275" s="176"/>
      <c r="AD275" s="176"/>
      <c r="AE275" s="176"/>
      <c r="AF275" s="176"/>
      <c r="AG275" s="173">
        <f>X275+Z275+AA275+AB275+AC275+AD275+AE275+AF275</f>
        <v>2530</v>
      </c>
      <c r="AH275" s="173"/>
    </row>
    <row r="276" spans="1:34" ht="6.75" customHeight="1">
      <c r="A276" s="161"/>
      <c r="B276" s="168"/>
      <c r="C276" s="77"/>
      <c r="D276" s="77"/>
      <c r="E276" s="169"/>
      <c r="F276" s="77"/>
      <c r="G276" s="166"/>
      <c r="H276" s="166"/>
      <c r="I276" s="166"/>
      <c r="J276" s="165"/>
      <c r="K276" s="173"/>
      <c r="L276" s="165"/>
      <c r="M276" s="175"/>
      <c r="N276" s="175"/>
      <c r="O276" s="173"/>
      <c r="P276" s="173"/>
      <c r="Q276" s="173"/>
      <c r="R276" s="173"/>
      <c r="S276" s="173"/>
      <c r="T276" s="175"/>
      <c r="U276" s="176"/>
      <c r="V276" s="165"/>
      <c r="W276" s="176"/>
      <c r="X276" s="165"/>
      <c r="Y276" s="165"/>
      <c r="Z276" s="176"/>
      <c r="AA276" s="176"/>
      <c r="AB276" s="176"/>
      <c r="AC276" s="176"/>
      <c r="AD276" s="176"/>
      <c r="AE276" s="176"/>
      <c r="AF276" s="176"/>
      <c r="AG276" s="165"/>
      <c r="AH276" s="165"/>
    </row>
    <row r="277" spans="1:34" ht="40.5" customHeight="1">
      <c r="A277" s="161">
        <v>914</v>
      </c>
      <c r="B277" s="162" t="s">
        <v>415</v>
      </c>
      <c r="C277" s="68"/>
      <c r="D277" s="68"/>
      <c r="E277" s="92"/>
      <c r="F277" s="68"/>
      <c r="G277" s="166" t="e">
        <f>G278+G281+#REF!+G286+G289+G292+G295+G298+G304+G307+G310+G301+#REF!</f>
        <v>#REF!</v>
      </c>
      <c r="H277" s="166" t="e">
        <f>H278+H281+#REF!+H286+H289+H292+H295+H298+H304+H307+H310+H301+#REF!</f>
        <v>#REF!</v>
      </c>
      <c r="I277" s="166" t="e">
        <f>I278+I281+#REF!+I286+I289+I292+I295+I298+I304+I307+I310+I301+#REF!</f>
        <v>#REF!</v>
      </c>
      <c r="J277" s="166" t="e">
        <f>J278+J281+#REF!+J286+J289+J292+J295+J298+J304+J307+J310+J301+#REF!</f>
        <v>#REF!</v>
      </c>
      <c r="K277" s="166" t="e">
        <f>K278+K281+#REF!+K286+K289+K292+K295+K298+K304+K307+K310+K301+#REF!</f>
        <v>#REF!</v>
      </c>
      <c r="L277" s="166" t="e">
        <f>L278+L281+#REF!+L286+L289+L292+L295+L298+L304+L307+L310+L301+#REF!</f>
        <v>#REF!</v>
      </c>
      <c r="M277" s="166" t="e">
        <f>M278+#REF!+M281+#REF!+M286+M289+M292+M295+M298+M304+M307+#REF!+M310+M301</f>
        <v>#REF!</v>
      </c>
      <c r="N277" s="166" t="e">
        <f>N278+#REF!+N281+#REF!+N286+N289+N292+N295+N298+N304+N307+#REF!+N310+N301</f>
        <v>#REF!</v>
      </c>
      <c r="O277" s="166" t="e">
        <f>O278+O281+#REF!+O286+O289+O292+O295+O298+O304+O307+O310+O301+#REF!</f>
        <v>#REF!</v>
      </c>
      <c r="P277" s="166" t="e">
        <f>P278+P281+#REF!+P286+P289+P292+P295+P298+P304+P307+P310+P301+#REF!</f>
        <v>#REF!</v>
      </c>
      <c r="Q277" s="166" t="e">
        <f>Q278+Q281+#REF!+Q286+Q289+Q292+Q295+Q298+Q304+Q307+Q310+Q301+#REF!</f>
        <v>#REF!</v>
      </c>
      <c r="R277" s="166" t="e">
        <f>R278+R281+#REF!+R286+R289+R292+R295+R298+R304+R307+R310+R301+#REF!</f>
        <v>#REF!</v>
      </c>
      <c r="S277" s="166" t="e">
        <f>S278+S281+#REF!+S286+S289+S292+S295+S298+S304+S307+S310+S301+#REF!</f>
        <v>#REF!</v>
      </c>
      <c r="T277" s="166" t="e">
        <f>T278+T281+#REF!+T286+T289+T292+T295+T298+T304+T307+T310+T301+#REF!</f>
        <v>#REF!</v>
      </c>
      <c r="U277" s="167" t="e">
        <f>U278+U281+#REF!+U286+U289+U292+U295+U298+U304+U307+U310+U301+#REF!</f>
        <v>#REF!</v>
      </c>
      <c r="V277" s="166" t="e">
        <f>V278+V281+#REF!+V286+V289+V292+V295+V298+V304+V307+V310+V301+#REF!</f>
        <v>#REF!</v>
      </c>
      <c r="W277" s="167" t="e">
        <f>W278+W281+#REF!+W286+W289+W292+W295+W298+W304+W307+W310+W301+#REF!</f>
        <v>#REF!</v>
      </c>
      <c r="X277" s="166" t="e">
        <f>X278+X281+#REF!+X286+X289+X292+X295+X298+X304+X307+X310+X301+#REF!</f>
        <v>#REF!</v>
      </c>
      <c r="Y277" s="166" t="e">
        <f>Y278+Y281+#REF!+Y286+Y289+Y292+Y295+Y298+Y304+Y307+Y310+Y301+#REF!</f>
        <v>#REF!</v>
      </c>
      <c r="Z277" s="167" t="e">
        <f>Z278+Z281+#REF!+Z286+Z289+Z292+Z295+Z298+Z304+Z307+Z310+Z301+#REF!</f>
        <v>#REF!</v>
      </c>
      <c r="AA277" s="167" t="e">
        <f>AA278+AA281+#REF!+AA286+AA289+AA292+AA295+AA298+AA304+AA307+AA310+AA301+#REF!</f>
        <v>#REF!</v>
      </c>
      <c r="AB277" s="167" t="e">
        <f>AB278+AB281+#REF!+AB286+AB289+AB292+AB295+AB298+AB304+AB307+AB310+AB301+#REF!</f>
        <v>#REF!</v>
      </c>
      <c r="AC277" s="167" t="e">
        <f>AC278+AC281+#REF!+AC286+AC289+AC292+AC295+AC298+AC304+AC307+AC310+AC301+#REF!</f>
        <v>#REF!</v>
      </c>
      <c r="AD277" s="167" t="e">
        <f>AD278+AD281+#REF!+AD286+AD289+AD292+AD295+AD298+AD304+AD307+AD310+AD301+#REF!</f>
        <v>#REF!</v>
      </c>
      <c r="AE277" s="167" t="e">
        <f>AE278+AE281+#REF!+AE286+AE289+AE292+AE295+AE298+AE304+AE307+AE310+AE301+#REF!</f>
        <v>#REF!</v>
      </c>
      <c r="AF277" s="167" t="e">
        <f>AF278+AF281+#REF!+AF286+AF289+AF292+AF295+AF298+AF304+AF307+AF310+AF301+#REF!</f>
        <v>#REF!</v>
      </c>
      <c r="AG277" s="166">
        <v>190063</v>
      </c>
      <c r="AH277" s="166"/>
    </row>
    <row r="278" spans="1:34" ht="15.75">
      <c r="A278" s="161"/>
      <c r="B278" s="162" t="s">
        <v>149</v>
      </c>
      <c r="C278" s="68" t="s">
        <v>110</v>
      </c>
      <c r="D278" s="68" t="s">
        <v>150</v>
      </c>
      <c r="E278" s="92"/>
      <c r="F278" s="68"/>
      <c r="G278" s="166">
        <f aca="true" t="shared" si="173" ref="G278:W279">G279</f>
        <v>7762</v>
      </c>
      <c r="H278" s="166">
        <f t="shared" si="173"/>
        <v>7762</v>
      </c>
      <c r="I278" s="166">
        <f t="shared" si="173"/>
        <v>0</v>
      </c>
      <c r="J278" s="166">
        <f t="shared" si="173"/>
        <v>-3966</v>
      </c>
      <c r="K278" s="166">
        <f t="shared" si="173"/>
        <v>3796</v>
      </c>
      <c r="L278" s="166">
        <f t="shared" si="173"/>
        <v>0</v>
      </c>
      <c r="M278" s="166" t="e">
        <f t="shared" si="173"/>
        <v>#REF!</v>
      </c>
      <c r="N278" s="166" t="e">
        <f t="shared" si="173"/>
        <v>#REF!</v>
      </c>
      <c r="O278" s="166">
        <f t="shared" si="173"/>
        <v>0</v>
      </c>
      <c r="P278" s="166">
        <f t="shared" si="173"/>
        <v>0</v>
      </c>
      <c r="Q278" s="166">
        <f t="shared" si="173"/>
        <v>0</v>
      </c>
      <c r="R278" s="166">
        <f t="shared" si="173"/>
        <v>3796</v>
      </c>
      <c r="S278" s="166">
        <f t="shared" si="173"/>
        <v>0</v>
      </c>
      <c r="T278" s="166">
        <f t="shared" si="173"/>
        <v>0</v>
      </c>
      <c r="U278" s="167">
        <f t="shared" si="173"/>
        <v>0</v>
      </c>
      <c r="V278" s="166">
        <f t="shared" si="173"/>
        <v>0</v>
      </c>
      <c r="W278" s="167">
        <f t="shared" si="173"/>
        <v>0</v>
      </c>
      <c r="X278" s="166">
        <f aca="true" t="shared" si="174" ref="T278:AG279">X279</f>
        <v>3796</v>
      </c>
      <c r="Y278" s="166">
        <f t="shared" si="174"/>
        <v>0</v>
      </c>
      <c r="Z278" s="167">
        <f t="shared" si="174"/>
        <v>0</v>
      </c>
      <c r="AA278" s="167">
        <f t="shared" si="174"/>
        <v>0</v>
      </c>
      <c r="AB278" s="167">
        <f t="shared" si="174"/>
        <v>0</v>
      </c>
      <c r="AC278" s="167">
        <f t="shared" si="174"/>
        <v>0</v>
      </c>
      <c r="AD278" s="167">
        <f t="shared" si="174"/>
        <v>0</v>
      </c>
      <c r="AE278" s="167">
        <f t="shared" si="174"/>
        <v>0</v>
      </c>
      <c r="AF278" s="167">
        <f t="shared" si="174"/>
        <v>0</v>
      </c>
      <c r="AG278" s="166">
        <f t="shared" si="174"/>
        <v>3796</v>
      </c>
      <c r="AH278" s="166"/>
    </row>
    <row r="279" spans="1:34" ht="31.5">
      <c r="A279" s="161"/>
      <c r="B279" s="168" t="s">
        <v>151</v>
      </c>
      <c r="C279" s="77" t="s">
        <v>110</v>
      </c>
      <c r="D279" s="77" t="s">
        <v>150</v>
      </c>
      <c r="E279" s="169" t="s">
        <v>152</v>
      </c>
      <c r="F279" s="77"/>
      <c r="G279" s="170">
        <f>H279+I279</f>
        <v>7762</v>
      </c>
      <c r="H279" s="170">
        <f>H280</f>
        <v>7762</v>
      </c>
      <c r="I279" s="170">
        <f>I280</f>
        <v>0</v>
      </c>
      <c r="J279" s="170">
        <f t="shared" si="173"/>
        <v>-3966</v>
      </c>
      <c r="K279" s="170">
        <f t="shared" si="173"/>
        <v>3796</v>
      </c>
      <c r="L279" s="170">
        <f t="shared" si="173"/>
        <v>0</v>
      </c>
      <c r="M279" s="170" t="e">
        <f t="shared" si="173"/>
        <v>#REF!</v>
      </c>
      <c r="N279" s="170" t="e">
        <f t="shared" si="173"/>
        <v>#REF!</v>
      </c>
      <c r="O279" s="170">
        <f t="shared" si="173"/>
        <v>0</v>
      </c>
      <c r="P279" s="170">
        <f t="shared" si="173"/>
        <v>0</v>
      </c>
      <c r="Q279" s="170">
        <f t="shared" si="173"/>
        <v>0</v>
      </c>
      <c r="R279" s="170">
        <f t="shared" si="173"/>
        <v>3796</v>
      </c>
      <c r="S279" s="170">
        <f t="shared" si="173"/>
        <v>0</v>
      </c>
      <c r="T279" s="170">
        <f t="shared" si="174"/>
        <v>0</v>
      </c>
      <c r="U279" s="171">
        <f t="shared" si="174"/>
        <v>0</v>
      </c>
      <c r="V279" s="170">
        <f t="shared" si="174"/>
        <v>0</v>
      </c>
      <c r="W279" s="171">
        <f t="shared" si="174"/>
        <v>0</v>
      </c>
      <c r="X279" s="170">
        <f t="shared" si="174"/>
        <v>3796</v>
      </c>
      <c r="Y279" s="170">
        <f t="shared" si="174"/>
        <v>0</v>
      </c>
      <c r="Z279" s="171">
        <f t="shared" si="174"/>
        <v>0</v>
      </c>
      <c r="AA279" s="171">
        <f t="shared" si="174"/>
        <v>0</v>
      </c>
      <c r="AB279" s="171">
        <f t="shared" si="174"/>
        <v>0</v>
      </c>
      <c r="AC279" s="171">
        <f t="shared" si="174"/>
        <v>0</v>
      </c>
      <c r="AD279" s="171">
        <f t="shared" si="174"/>
        <v>0</v>
      </c>
      <c r="AE279" s="171">
        <f t="shared" si="174"/>
        <v>0</v>
      </c>
      <c r="AF279" s="171">
        <f t="shared" si="174"/>
        <v>0</v>
      </c>
      <c r="AG279" s="170">
        <f t="shared" si="174"/>
        <v>3796</v>
      </c>
      <c r="AH279" s="170"/>
    </row>
    <row r="280" spans="1:34" ht="69.75" customHeight="1">
      <c r="A280" s="161"/>
      <c r="B280" s="168" t="s">
        <v>373</v>
      </c>
      <c r="C280" s="77" t="s">
        <v>110</v>
      </c>
      <c r="D280" s="77" t="s">
        <v>150</v>
      </c>
      <c r="E280" s="169" t="s">
        <v>152</v>
      </c>
      <c r="F280" s="77" t="s">
        <v>153</v>
      </c>
      <c r="G280" s="170">
        <f>H280+I280</f>
        <v>7762</v>
      </c>
      <c r="H280" s="170">
        <v>7762</v>
      </c>
      <c r="I280" s="170"/>
      <c r="J280" s="173">
        <f>K280-G280</f>
        <v>-3966</v>
      </c>
      <c r="K280" s="173">
        <f>3796</f>
        <v>3796</v>
      </c>
      <c r="L280" s="173"/>
      <c r="M280" s="174" t="e">
        <f>#REF!+#REF!</f>
        <v>#REF!</v>
      </c>
      <c r="N280" s="174" t="e">
        <f>#REF!+#REF!</f>
        <v>#REF!</v>
      </c>
      <c r="O280" s="173"/>
      <c r="P280" s="173"/>
      <c r="Q280" s="173"/>
      <c r="R280" s="173">
        <f>Q280+P280+O280+K280</f>
        <v>3796</v>
      </c>
      <c r="S280" s="173">
        <f>Q280+L280</f>
        <v>0</v>
      </c>
      <c r="T280" s="175"/>
      <c r="U280" s="176"/>
      <c r="V280" s="165"/>
      <c r="W280" s="176"/>
      <c r="X280" s="173">
        <f>W280+V280+U280+T280+R280</f>
        <v>3796</v>
      </c>
      <c r="Y280" s="173">
        <f>S280+W280</f>
        <v>0</v>
      </c>
      <c r="Z280" s="176"/>
      <c r="AA280" s="176"/>
      <c r="AB280" s="176"/>
      <c r="AC280" s="176"/>
      <c r="AD280" s="176"/>
      <c r="AE280" s="176"/>
      <c r="AF280" s="176"/>
      <c r="AG280" s="173">
        <f>X280+Z280+AA280+AB280+AC280+AD280+AE280+AF280</f>
        <v>3796</v>
      </c>
      <c r="AH280" s="173"/>
    </row>
    <row r="281" spans="1:34" ht="15.75">
      <c r="A281" s="161"/>
      <c r="B281" s="162" t="s">
        <v>187</v>
      </c>
      <c r="C281" s="68" t="s">
        <v>110</v>
      </c>
      <c r="D281" s="68" t="s">
        <v>124</v>
      </c>
      <c r="E281" s="92"/>
      <c r="F281" s="68"/>
      <c r="G281" s="166" t="e">
        <f>G282+G284+#REF!</f>
        <v>#REF!</v>
      </c>
      <c r="H281" s="166" t="e">
        <f>H282+H284+#REF!</f>
        <v>#REF!</v>
      </c>
      <c r="I281" s="166" t="e">
        <f>I282+I284+#REF!</f>
        <v>#REF!</v>
      </c>
      <c r="J281" s="166" t="e">
        <f>J282+J284+#REF!</f>
        <v>#REF!</v>
      </c>
      <c r="K281" s="166" t="e">
        <f>K282+K284+#REF!</f>
        <v>#REF!</v>
      </c>
      <c r="L281" s="166" t="e">
        <f>L282+L284+#REF!</f>
        <v>#REF!</v>
      </c>
      <c r="M281" s="166" t="e">
        <f>M282+M284+#REF!</f>
        <v>#REF!</v>
      </c>
      <c r="N281" s="166" t="e">
        <f>N282+N284+#REF!</f>
        <v>#REF!</v>
      </c>
      <c r="O281" s="166" t="e">
        <f>O282+O284+#REF!</f>
        <v>#REF!</v>
      </c>
      <c r="P281" s="166" t="e">
        <f>P282+P284+#REF!</f>
        <v>#REF!</v>
      </c>
      <c r="Q281" s="166" t="e">
        <f>Q282+Q284+#REF!</f>
        <v>#REF!</v>
      </c>
      <c r="R281" s="166" t="e">
        <f>R282+R284+#REF!</f>
        <v>#REF!</v>
      </c>
      <c r="S281" s="166" t="e">
        <f>S282+S284+#REF!</f>
        <v>#REF!</v>
      </c>
      <c r="T281" s="166" t="e">
        <f>T282+T284+#REF!</f>
        <v>#REF!</v>
      </c>
      <c r="U281" s="167" t="e">
        <f>U282+U284+#REF!</f>
        <v>#REF!</v>
      </c>
      <c r="V281" s="166" t="e">
        <f>V282+V284+#REF!</f>
        <v>#REF!</v>
      </c>
      <c r="W281" s="167" t="e">
        <f>W282+W284+#REF!</f>
        <v>#REF!</v>
      </c>
      <c r="X281" s="166" t="e">
        <f>X282+X284+#REF!</f>
        <v>#REF!</v>
      </c>
      <c r="Y281" s="166" t="e">
        <f>Y282+Y284+#REF!</f>
        <v>#REF!</v>
      </c>
      <c r="Z281" s="167" t="e">
        <f>Z282+Z284+#REF!</f>
        <v>#REF!</v>
      </c>
      <c r="AA281" s="167" t="e">
        <f>AA282+AA284+#REF!</f>
        <v>#REF!</v>
      </c>
      <c r="AB281" s="167" t="e">
        <f>AB282+AB284+#REF!</f>
        <v>#REF!</v>
      </c>
      <c r="AC281" s="167" t="e">
        <f>AC282+AC284+#REF!</f>
        <v>#REF!</v>
      </c>
      <c r="AD281" s="167" t="e">
        <f>AD282+AD284+#REF!</f>
        <v>#REF!</v>
      </c>
      <c r="AE281" s="167" t="e">
        <f>AE282+AE284+#REF!</f>
        <v>#REF!</v>
      </c>
      <c r="AF281" s="167" t="e">
        <f>AF282+AF284+#REF!</f>
        <v>#REF!</v>
      </c>
      <c r="AG281" s="166">
        <v>17752</v>
      </c>
      <c r="AH281" s="166"/>
    </row>
    <row r="282" spans="1:34" ht="31.5">
      <c r="A282" s="165"/>
      <c r="B282" s="168" t="s">
        <v>151</v>
      </c>
      <c r="C282" s="77" t="s">
        <v>110</v>
      </c>
      <c r="D282" s="77" t="s">
        <v>124</v>
      </c>
      <c r="E282" s="169" t="s">
        <v>152</v>
      </c>
      <c r="F282" s="77"/>
      <c r="G282" s="170">
        <f>H282+I282</f>
        <v>1289</v>
      </c>
      <c r="H282" s="170">
        <f aca="true" t="shared" si="175" ref="H282:AG282">H283</f>
        <v>1289</v>
      </c>
      <c r="I282" s="170">
        <f t="shared" si="175"/>
        <v>0</v>
      </c>
      <c r="J282" s="170">
        <f t="shared" si="175"/>
        <v>11</v>
      </c>
      <c r="K282" s="170">
        <f t="shared" si="175"/>
        <v>1300</v>
      </c>
      <c r="L282" s="170">
        <f t="shared" si="175"/>
        <v>0</v>
      </c>
      <c r="M282" s="170" t="e">
        <f t="shared" si="175"/>
        <v>#REF!</v>
      </c>
      <c r="N282" s="170" t="e">
        <f t="shared" si="175"/>
        <v>#REF!</v>
      </c>
      <c r="O282" s="170">
        <f t="shared" si="175"/>
        <v>0</v>
      </c>
      <c r="P282" s="170">
        <f t="shared" si="175"/>
        <v>0</v>
      </c>
      <c r="Q282" s="170">
        <f t="shared" si="175"/>
        <v>0</v>
      </c>
      <c r="R282" s="170">
        <f t="shared" si="175"/>
        <v>1300</v>
      </c>
      <c r="S282" s="170">
        <f t="shared" si="175"/>
        <v>0</v>
      </c>
      <c r="T282" s="170">
        <f t="shared" si="175"/>
        <v>0</v>
      </c>
      <c r="U282" s="171">
        <f t="shared" si="175"/>
        <v>0</v>
      </c>
      <c r="V282" s="170">
        <f t="shared" si="175"/>
        <v>0</v>
      </c>
      <c r="W282" s="171">
        <f t="shared" si="175"/>
        <v>0</v>
      </c>
      <c r="X282" s="170">
        <f t="shared" si="175"/>
        <v>1300</v>
      </c>
      <c r="Y282" s="170">
        <f t="shared" si="175"/>
        <v>0</v>
      </c>
      <c r="Z282" s="171">
        <f t="shared" si="175"/>
        <v>0</v>
      </c>
      <c r="AA282" s="171">
        <f t="shared" si="175"/>
        <v>0</v>
      </c>
      <c r="AB282" s="171">
        <f t="shared" si="175"/>
        <v>0</v>
      </c>
      <c r="AC282" s="171">
        <f t="shared" si="175"/>
        <v>0</v>
      </c>
      <c r="AD282" s="171">
        <f t="shared" si="175"/>
        <v>0</v>
      </c>
      <c r="AE282" s="171">
        <f t="shared" si="175"/>
        <v>0</v>
      </c>
      <c r="AF282" s="171">
        <f t="shared" si="175"/>
        <v>0</v>
      </c>
      <c r="AG282" s="170">
        <f t="shared" si="175"/>
        <v>1300</v>
      </c>
      <c r="AH282" s="170"/>
    </row>
    <row r="283" spans="1:34" ht="72.75" customHeight="1">
      <c r="A283" s="161"/>
      <c r="B283" s="168" t="s">
        <v>373</v>
      </c>
      <c r="C283" s="77" t="s">
        <v>110</v>
      </c>
      <c r="D283" s="77" t="s">
        <v>124</v>
      </c>
      <c r="E283" s="169" t="s">
        <v>152</v>
      </c>
      <c r="F283" s="77" t="s">
        <v>153</v>
      </c>
      <c r="G283" s="170">
        <f>H283+I283</f>
        <v>1289</v>
      </c>
      <c r="H283" s="170">
        <v>1289</v>
      </c>
      <c r="I283" s="170"/>
      <c r="J283" s="173">
        <f>K283-G283</f>
        <v>11</v>
      </c>
      <c r="K283" s="173">
        <v>1300</v>
      </c>
      <c r="L283" s="173"/>
      <c r="M283" s="174" t="e">
        <f>#REF!+#REF!</f>
        <v>#REF!</v>
      </c>
      <c r="N283" s="174" t="e">
        <f>#REF!+#REF!</f>
        <v>#REF!</v>
      </c>
      <c r="O283" s="173"/>
      <c r="P283" s="173"/>
      <c r="Q283" s="173"/>
      <c r="R283" s="173">
        <f>Q283+P283+O283+K283</f>
        <v>1300</v>
      </c>
      <c r="S283" s="173">
        <f>Q283+L283</f>
        <v>0</v>
      </c>
      <c r="T283" s="175"/>
      <c r="U283" s="176"/>
      <c r="V283" s="165"/>
      <c r="W283" s="176"/>
      <c r="X283" s="173">
        <f>W283+V283+U283+T283+R283</f>
        <v>1300</v>
      </c>
      <c r="Y283" s="173">
        <f>S283+W283</f>
        <v>0</v>
      </c>
      <c r="Z283" s="176"/>
      <c r="AA283" s="176"/>
      <c r="AB283" s="176"/>
      <c r="AC283" s="176"/>
      <c r="AD283" s="176"/>
      <c r="AE283" s="176"/>
      <c r="AF283" s="176"/>
      <c r="AG283" s="173">
        <f>X283+Z283+AA283+AB283+AC283+AD283+AE283+AF283</f>
        <v>1300</v>
      </c>
      <c r="AH283" s="173"/>
    </row>
    <row r="284" spans="1:34" ht="33.75" customHeight="1">
      <c r="A284" s="165"/>
      <c r="B284" s="168" t="s">
        <v>188</v>
      </c>
      <c r="C284" s="77" t="s">
        <v>110</v>
      </c>
      <c r="D284" s="77" t="s">
        <v>124</v>
      </c>
      <c r="E284" s="169" t="s">
        <v>189</v>
      </c>
      <c r="F284" s="77"/>
      <c r="G284" s="170">
        <f>H284+I284</f>
        <v>15522</v>
      </c>
      <c r="H284" s="170">
        <f aca="true" t="shared" si="176" ref="H284:AG284">H285</f>
        <v>15522</v>
      </c>
      <c r="I284" s="170">
        <f t="shared" si="176"/>
        <v>0</v>
      </c>
      <c r="J284" s="170">
        <f t="shared" si="176"/>
        <v>930</v>
      </c>
      <c r="K284" s="170">
        <f t="shared" si="176"/>
        <v>16452</v>
      </c>
      <c r="L284" s="170">
        <f t="shared" si="176"/>
        <v>0</v>
      </c>
      <c r="M284" s="170" t="e">
        <f t="shared" si="176"/>
        <v>#REF!</v>
      </c>
      <c r="N284" s="170" t="e">
        <f t="shared" si="176"/>
        <v>#REF!</v>
      </c>
      <c r="O284" s="170">
        <f t="shared" si="176"/>
        <v>0</v>
      </c>
      <c r="P284" s="170">
        <f t="shared" si="176"/>
        <v>0</v>
      </c>
      <c r="Q284" s="170">
        <f t="shared" si="176"/>
        <v>0</v>
      </c>
      <c r="R284" s="170">
        <f t="shared" si="176"/>
        <v>16452</v>
      </c>
      <c r="S284" s="170">
        <f t="shared" si="176"/>
        <v>0</v>
      </c>
      <c r="T284" s="170">
        <f t="shared" si="176"/>
        <v>0</v>
      </c>
      <c r="U284" s="171">
        <f t="shared" si="176"/>
        <v>0</v>
      </c>
      <c r="V284" s="170">
        <f t="shared" si="176"/>
        <v>0</v>
      </c>
      <c r="W284" s="171">
        <f t="shared" si="176"/>
        <v>0</v>
      </c>
      <c r="X284" s="170">
        <f t="shared" si="176"/>
        <v>16452</v>
      </c>
      <c r="Y284" s="170">
        <f t="shared" si="176"/>
        <v>0</v>
      </c>
      <c r="Z284" s="171">
        <f t="shared" si="176"/>
        <v>0</v>
      </c>
      <c r="AA284" s="171">
        <f t="shared" si="176"/>
        <v>0</v>
      </c>
      <c r="AB284" s="171">
        <f t="shared" si="176"/>
        <v>0</v>
      </c>
      <c r="AC284" s="171">
        <f t="shared" si="176"/>
        <v>0</v>
      </c>
      <c r="AD284" s="171">
        <f t="shared" si="176"/>
        <v>0</v>
      </c>
      <c r="AE284" s="171">
        <f t="shared" si="176"/>
        <v>0</v>
      </c>
      <c r="AF284" s="171">
        <f t="shared" si="176"/>
        <v>0</v>
      </c>
      <c r="AG284" s="170">
        <f t="shared" si="176"/>
        <v>16452</v>
      </c>
      <c r="AH284" s="170"/>
    </row>
    <row r="285" spans="1:34" ht="47.25">
      <c r="A285" s="161"/>
      <c r="B285" s="168" t="s">
        <v>376</v>
      </c>
      <c r="C285" s="77" t="s">
        <v>110</v>
      </c>
      <c r="D285" s="77" t="s">
        <v>124</v>
      </c>
      <c r="E285" s="169" t="s">
        <v>189</v>
      </c>
      <c r="F285" s="77" t="s">
        <v>116</v>
      </c>
      <c r="G285" s="170">
        <f>H285+I285</f>
        <v>15522</v>
      </c>
      <c r="H285" s="170">
        <v>15522</v>
      </c>
      <c r="I285" s="170"/>
      <c r="J285" s="173">
        <f>K285-G285</f>
        <v>930</v>
      </c>
      <c r="K285" s="173">
        <v>16452</v>
      </c>
      <c r="L285" s="173"/>
      <c r="M285" s="174" t="e">
        <f>#REF!+#REF!</f>
        <v>#REF!</v>
      </c>
      <c r="N285" s="174" t="e">
        <f>#REF!+#REF!</f>
        <v>#REF!</v>
      </c>
      <c r="O285" s="173"/>
      <c r="P285" s="173"/>
      <c r="Q285" s="173"/>
      <c r="R285" s="173">
        <f>Q285+P285+O285+K285</f>
        <v>16452</v>
      </c>
      <c r="S285" s="173">
        <f>Q285+L285</f>
        <v>0</v>
      </c>
      <c r="T285" s="175"/>
      <c r="U285" s="176"/>
      <c r="V285" s="165"/>
      <c r="W285" s="176"/>
      <c r="X285" s="173">
        <f>W285+V285+U285+T285+R285</f>
        <v>16452</v>
      </c>
      <c r="Y285" s="173">
        <f>S285+W285</f>
        <v>0</v>
      </c>
      <c r="Z285" s="176"/>
      <c r="AA285" s="176"/>
      <c r="AB285" s="176"/>
      <c r="AC285" s="176"/>
      <c r="AD285" s="176"/>
      <c r="AE285" s="176"/>
      <c r="AF285" s="176"/>
      <c r="AG285" s="173">
        <f>X285+Z285+AA285+AB285+AC285+AD285+AE285+AF285</f>
        <v>16452</v>
      </c>
      <c r="AH285" s="173"/>
    </row>
    <row r="286" spans="1:34" ht="15.75">
      <c r="A286" s="161"/>
      <c r="B286" s="162" t="s">
        <v>218</v>
      </c>
      <c r="C286" s="68" t="s">
        <v>197</v>
      </c>
      <c r="D286" s="68" t="s">
        <v>100</v>
      </c>
      <c r="E286" s="92"/>
      <c r="F286" s="68"/>
      <c r="G286" s="166" t="e">
        <f>G287+#REF!</f>
        <v>#REF!</v>
      </c>
      <c r="H286" s="166" t="e">
        <f>H287+#REF!</f>
        <v>#REF!</v>
      </c>
      <c r="I286" s="166" t="e">
        <f>I287+#REF!</f>
        <v>#REF!</v>
      </c>
      <c r="J286" s="166" t="e">
        <f>J287+#REF!</f>
        <v>#REF!</v>
      </c>
      <c r="K286" s="166" t="e">
        <f>K287+#REF!</f>
        <v>#REF!</v>
      </c>
      <c r="L286" s="166" t="e">
        <f>L287+#REF!</f>
        <v>#REF!</v>
      </c>
      <c r="M286" s="166" t="e">
        <f>M287+#REF!</f>
        <v>#REF!</v>
      </c>
      <c r="N286" s="166" t="e">
        <f>N287+#REF!</f>
        <v>#REF!</v>
      </c>
      <c r="O286" s="166" t="e">
        <f>O287+#REF!</f>
        <v>#REF!</v>
      </c>
      <c r="P286" s="166" t="e">
        <f>P287+#REF!</f>
        <v>#REF!</v>
      </c>
      <c r="Q286" s="166" t="e">
        <f>Q287+#REF!</f>
        <v>#REF!</v>
      </c>
      <c r="R286" s="166" t="e">
        <f>R287+#REF!</f>
        <v>#REF!</v>
      </c>
      <c r="S286" s="166" t="e">
        <f>S287+#REF!</f>
        <v>#REF!</v>
      </c>
      <c r="T286" s="166" t="e">
        <f>T287+#REF!</f>
        <v>#REF!</v>
      </c>
      <c r="U286" s="167" t="e">
        <f>U287+#REF!</f>
        <v>#REF!</v>
      </c>
      <c r="V286" s="166" t="e">
        <f>V287+#REF!</f>
        <v>#REF!</v>
      </c>
      <c r="W286" s="167" t="e">
        <f>W287+#REF!</f>
        <v>#REF!</v>
      </c>
      <c r="X286" s="166" t="e">
        <f>X287+#REF!</f>
        <v>#REF!</v>
      </c>
      <c r="Y286" s="166" t="e">
        <f>Y287+#REF!</f>
        <v>#REF!</v>
      </c>
      <c r="Z286" s="167" t="e">
        <f>Z287+#REF!</f>
        <v>#REF!</v>
      </c>
      <c r="AA286" s="167" t="e">
        <f>AA287+#REF!</f>
        <v>#REF!</v>
      </c>
      <c r="AB286" s="167" t="e">
        <f>AB287+#REF!</f>
        <v>#REF!</v>
      </c>
      <c r="AC286" s="167" t="e">
        <f>AC287+#REF!</f>
        <v>#REF!</v>
      </c>
      <c r="AD286" s="167" t="e">
        <f>AD287+#REF!</f>
        <v>#REF!</v>
      </c>
      <c r="AE286" s="167" t="e">
        <f>AE287+#REF!</f>
        <v>#REF!</v>
      </c>
      <c r="AF286" s="167" t="e">
        <f>AF287+#REF!</f>
        <v>#REF!</v>
      </c>
      <c r="AG286" s="166">
        <v>76782</v>
      </c>
      <c r="AH286" s="166"/>
    </row>
    <row r="287" spans="1:34" ht="31.5">
      <c r="A287" s="165"/>
      <c r="B287" s="168" t="s">
        <v>151</v>
      </c>
      <c r="C287" s="77" t="s">
        <v>197</v>
      </c>
      <c r="D287" s="77" t="s">
        <v>100</v>
      </c>
      <c r="E287" s="169" t="s">
        <v>152</v>
      </c>
      <c r="F287" s="77"/>
      <c r="G287" s="170">
        <f aca="true" t="shared" si="177" ref="G287:AG287">G288</f>
        <v>23178</v>
      </c>
      <c r="H287" s="170">
        <f t="shared" si="177"/>
        <v>23178</v>
      </c>
      <c r="I287" s="170">
        <f t="shared" si="177"/>
        <v>0</v>
      </c>
      <c r="J287" s="170">
        <f t="shared" si="177"/>
        <v>53604</v>
      </c>
      <c r="K287" s="170">
        <f t="shared" si="177"/>
        <v>76782</v>
      </c>
      <c r="L287" s="170">
        <f t="shared" si="177"/>
        <v>0</v>
      </c>
      <c r="M287" s="170" t="e">
        <f t="shared" si="177"/>
        <v>#REF!</v>
      </c>
      <c r="N287" s="170" t="e">
        <f t="shared" si="177"/>
        <v>#REF!</v>
      </c>
      <c r="O287" s="170">
        <f t="shared" si="177"/>
        <v>0</v>
      </c>
      <c r="P287" s="170">
        <f t="shared" si="177"/>
        <v>0</v>
      </c>
      <c r="Q287" s="170">
        <f t="shared" si="177"/>
        <v>0</v>
      </c>
      <c r="R287" s="170">
        <f t="shared" si="177"/>
        <v>76782</v>
      </c>
      <c r="S287" s="170">
        <f t="shared" si="177"/>
        <v>0</v>
      </c>
      <c r="T287" s="170">
        <f t="shared" si="177"/>
        <v>0</v>
      </c>
      <c r="U287" s="171">
        <f t="shared" si="177"/>
        <v>0</v>
      </c>
      <c r="V287" s="170">
        <f t="shared" si="177"/>
        <v>0</v>
      </c>
      <c r="W287" s="171">
        <f t="shared" si="177"/>
        <v>0</v>
      </c>
      <c r="X287" s="170">
        <f t="shared" si="177"/>
        <v>76782</v>
      </c>
      <c r="Y287" s="170">
        <f t="shared" si="177"/>
        <v>0</v>
      </c>
      <c r="Z287" s="171">
        <f t="shared" si="177"/>
        <v>0</v>
      </c>
      <c r="AA287" s="171">
        <f t="shared" si="177"/>
        <v>0</v>
      </c>
      <c r="AB287" s="171">
        <f t="shared" si="177"/>
        <v>0</v>
      </c>
      <c r="AC287" s="171">
        <f t="shared" si="177"/>
        <v>0</v>
      </c>
      <c r="AD287" s="171">
        <f t="shared" si="177"/>
        <v>0</v>
      </c>
      <c r="AE287" s="171">
        <f t="shared" si="177"/>
        <v>0</v>
      </c>
      <c r="AF287" s="171">
        <f t="shared" si="177"/>
        <v>0</v>
      </c>
      <c r="AG287" s="170">
        <f t="shared" si="177"/>
        <v>76782</v>
      </c>
      <c r="AH287" s="170"/>
    </row>
    <row r="288" spans="1:34" ht="66" customHeight="1">
      <c r="A288" s="161"/>
      <c r="B288" s="168" t="s">
        <v>373</v>
      </c>
      <c r="C288" s="77" t="s">
        <v>197</v>
      </c>
      <c r="D288" s="77" t="s">
        <v>100</v>
      </c>
      <c r="E288" s="169" t="s">
        <v>152</v>
      </c>
      <c r="F288" s="77" t="s">
        <v>153</v>
      </c>
      <c r="G288" s="170">
        <f>H288+I288</f>
        <v>23178</v>
      </c>
      <c r="H288" s="170">
        <f>30941-7763</f>
        <v>23178</v>
      </c>
      <c r="I288" s="170"/>
      <c r="J288" s="173">
        <f>K288-G288</f>
        <v>53604</v>
      </c>
      <c r="K288" s="173">
        <v>76782</v>
      </c>
      <c r="L288" s="173"/>
      <c r="M288" s="174" t="e">
        <f>#REF!+#REF!</f>
        <v>#REF!</v>
      </c>
      <c r="N288" s="174" t="e">
        <f>#REF!+#REF!</f>
        <v>#REF!</v>
      </c>
      <c r="O288" s="173"/>
      <c r="P288" s="173"/>
      <c r="Q288" s="173"/>
      <c r="R288" s="173">
        <f>Q288+P288+O288+K288</f>
        <v>76782</v>
      </c>
      <c r="S288" s="173">
        <f>Q288+L288</f>
        <v>0</v>
      </c>
      <c r="T288" s="175"/>
      <c r="U288" s="176"/>
      <c r="V288" s="165"/>
      <c r="W288" s="176"/>
      <c r="X288" s="173">
        <f>W288+V288+U288+T288+R288</f>
        <v>76782</v>
      </c>
      <c r="Y288" s="173">
        <f>S288+W288</f>
        <v>0</v>
      </c>
      <c r="Z288" s="176"/>
      <c r="AA288" s="176"/>
      <c r="AB288" s="176"/>
      <c r="AC288" s="176"/>
      <c r="AD288" s="176"/>
      <c r="AE288" s="176"/>
      <c r="AF288" s="176"/>
      <c r="AG288" s="173">
        <f>X288+Z288+AA288+AB288+AC288+AD288+AE288+AF288</f>
        <v>76782</v>
      </c>
      <c r="AH288" s="173"/>
    </row>
    <row r="289" spans="1:34" ht="20.25" customHeight="1">
      <c r="A289" s="161"/>
      <c r="B289" s="162" t="s">
        <v>416</v>
      </c>
      <c r="C289" s="68" t="s">
        <v>150</v>
      </c>
      <c r="D289" s="68" t="s">
        <v>197</v>
      </c>
      <c r="E289" s="92"/>
      <c r="F289" s="68"/>
      <c r="G289" s="166">
        <f aca="true" t="shared" si="178" ref="G289:V290">G290</f>
        <v>3299</v>
      </c>
      <c r="H289" s="166">
        <f t="shared" si="178"/>
        <v>3299</v>
      </c>
      <c r="I289" s="166">
        <f t="shared" si="178"/>
        <v>0</v>
      </c>
      <c r="J289" s="166">
        <f t="shared" si="178"/>
        <v>35500</v>
      </c>
      <c r="K289" s="166">
        <f t="shared" si="178"/>
        <v>38799</v>
      </c>
      <c r="L289" s="166">
        <f t="shared" si="178"/>
        <v>35500</v>
      </c>
      <c r="M289" s="166" t="e">
        <f>#REF!+M290</f>
        <v>#REF!</v>
      </c>
      <c r="N289" s="166" t="e">
        <f>#REF!+N290</f>
        <v>#REF!</v>
      </c>
      <c r="O289" s="166">
        <f aca="true" t="shared" si="179" ref="O289:AG290">O290</f>
        <v>0</v>
      </c>
      <c r="P289" s="166">
        <f t="shared" si="179"/>
        <v>0</v>
      </c>
      <c r="Q289" s="166">
        <f t="shared" si="179"/>
        <v>0</v>
      </c>
      <c r="R289" s="166">
        <f t="shared" si="179"/>
        <v>38799</v>
      </c>
      <c r="S289" s="166">
        <f t="shared" si="179"/>
        <v>35500</v>
      </c>
      <c r="T289" s="166">
        <f t="shared" si="179"/>
        <v>0</v>
      </c>
      <c r="U289" s="167">
        <f t="shared" si="179"/>
        <v>0</v>
      </c>
      <c r="V289" s="166">
        <f t="shared" si="179"/>
        <v>0</v>
      </c>
      <c r="W289" s="167">
        <f t="shared" si="179"/>
        <v>0</v>
      </c>
      <c r="X289" s="166">
        <f t="shared" si="179"/>
        <v>38799</v>
      </c>
      <c r="Y289" s="166">
        <f t="shared" si="179"/>
        <v>35500</v>
      </c>
      <c r="Z289" s="167">
        <f t="shared" si="179"/>
        <v>0</v>
      </c>
      <c r="AA289" s="167">
        <f t="shared" si="179"/>
        <v>0</v>
      </c>
      <c r="AB289" s="167">
        <f t="shared" si="179"/>
        <v>0</v>
      </c>
      <c r="AC289" s="167">
        <f t="shared" si="179"/>
        <v>0</v>
      </c>
      <c r="AD289" s="167">
        <f t="shared" si="179"/>
        <v>0</v>
      </c>
      <c r="AE289" s="167">
        <f t="shared" si="179"/>
        <v>-35500</v>
      </c>
      <c r="AF289" s="167">
        <f t="shared" si="179"/>
        <v>0</v>
      </c>
      <c r="AG289" s="166">
        <f t="shared" si="179"/>
        <v>3299</v>
      </c>
      <c r="AH289" s="166"/>
    </row>
    <row r="290" spans="1:34" ht="15.75">
      <c r="A290" s="161"/>
      <c r="B290" s="168" t="s">
        <v>223</v>
      </c>
      <c r="C290" s="77" t="s">
        <v>150</v>
      </c>
      <c r="D290" s="77" t="s">
        <v>197</v>
      </c>
      <c r="E290" s="169" t="s">
        <v>224</v>
      </c>
      <c r="F290" s="77"/>
      <c r="G290" s="170">
        <f t="shared" si="178"/>
        <v>3299</v>
      </c>
      <c r="H290" s="170">
        <f t="shared" si="178"/>
        <v>3299</v>
      </c>
      <c r="I290" s="170">
        <f t="shared" si="178"/>
        <v>0</v>
      </c>
      <c r="J290" s="170">
        <f t="shared" si="178"/>
        <v>35500</v>
      </c>
      <c r="K290" s="170">
        <f t="shared" si="178"/>
        <v>38799</v>
      </c>
      <c r="L290" s="170">
        <f t="shared" si="178"/>
        <v>35500</v>
      </c>
      <c r="M290" s="170" t="e">
        <f t="shared" si="178"/>
        <v>#REF!</v>
      </c>
      <c r="N290" s="170" t="e">
        <f t="shared" si="178"/>
        <v>#REF!</v>
      </c>
      <c r="O290" s="170">
        <f t="shared" si="178"/>
        <v>0</v>
      </c>
      <c r="P290" s="170">
        <f t="shared" si="178"/>
        <v>0</v>
      </c>
      <c r="Q290" s="170">
        <f t="shared" si="178"/>
        <v>0</v>
      </c>
      <c r="R290" s="170">
        <f t="shared" si="178"/>
        <v>38799</v>
      </c>
      <c r="S290" s="170">
        <f t="shared" si="178"/>
        <v>35500</v>
      </c>
      <c r="T290" s="170">
        <f t="shared" si="178"/>
        <v>0</v>
      </c>
      <c r="U290" s="171">
        <f t="shared" si="178"/>
        <v>0</v>
      </c>
      <c r="V290" s="170">
        <f t="shared" si="178"/>
        <v>0</v>
      </c>
      <c r="W290" s="171">
        <f t="shared" si="179"/>
        <v>0</v>
      </c>
      <c r="X290" s="170">
        <f t="shared" si="179"/>
        <v>38799</v>
      </c>
      <c r="Y290" s="170">
        <f t="shared" si="179"/>
        <v>35500</v>
      </c>
      <c r="Z290" s="171">
        <f t="shared" si="179"/>
        <v>0</v>
      </c>
      <c r="AA290" s="171">
        <f t="shared" si="179"/>
        <v>0</v>
      </c>
      <c r="AB290" s="171">
        <f t="shared" si="179"/>
        <v>0</v>
      </c>
      <c r="AC290" s="171">
        <f t="shared" si="179"/>
        <v>0</v>
      </c>
      <c r="AD290" s="171">
        <f t="shared" si="179"/>
        <v>0</v>
      </c>
      <c r="AE290" s="171">
        <f t="shared" si="179"/>
        <v>-35500</v>
      </c>
      <c r="AF290" s="171">
        <f t="shared" si="179"/>
        <v>0</v>
      </c>
      <c r="AG290" s="170">
        <f t="shared" si="179"/>
        <v>3299</v>
      </c>
      <c r="AH290" s="170"/>
    </row>
    <row r="291" spans="1:34" ht="37.5" customHeight="1">
      <c r="A291" s="161"/>
      <c r="B291" s="168" t="s">
        <v>182</v>
      </c>
      <c r="C291" s="77" t="s">
        <v>150</v>
      </c>
      <c r="D291" s="77" t="s">
        <v>197</v>
      </c>
      <c r="E291" s="169" t="s">
        <v>224</v>
      </c>
      <c r="F291" s="77" t="s">
        <v>183</v>
      </c>
      <c r="G291" s="170">
        <f>H291</f>
        <v>3299</v>
      </c>
      <c r="H291" s="170">
        <v>3299</v>
      </c>
      <c r="I291" s="170"/>
      <c r="J291" s="173">
        <f>K291-G291</f>
        <v>35500</v>
      </c>
      <c r="K291" s="173">
        <f>3299+35500</f>
        <v>38799</v>
      </c>
      <c r="L291" s="173">
        <v>35500</v>
      </c>
      <c r="M291" s="174" t="e">
        <f>#REF!+#REF!</f>
        <v>#REF!</v>
      </c>
      <c r="N291" s="174" t="e">
        <f>#REF!+#REF!</f>
        <v>#REF!</v>
      </c>
      <c r="O291" s="173"/>
      <c r="P291" s="173"/>
      <c r="Q291" s="173"/>
      <c r="R291" s="173">
        <f>Q291+P291+O291+K291</f>
        <v>38799</v>
      </c>
      <c r="S291" s="173">
        <f>Q291+L291</f>
        <v>35500</v>
      </c>
      <c r="T291" s="175"/>
      <c r="U291" s="176"/>
      <c r="V291" s="165"/>
      <c r="W291" s="176"/>
      <c r="X291" s="173">
        <f>W291+V291+U291+T291+R291</f>
        <v>38799</v>
      </c>
      <c r="Y291" s="173">
        <f>S291+W291</f>
        <v>35500</v>
      </c>
      <c r="Z291" s="176"/>
      <c r="AA291" s="176"/>
      <c r="AB291" s="176"/>
      <c r="AC291" s="176"/>
      <c r="AD291" s="176"/>
      <c r="AE291" s="176">
        <v>-35500</v>
      </c>
      <c r="AF291" s="176"/>
      <c r="AG291" s="173">
        <f>X291+Z291+AA291+AB291+AC291+AD291+AE291+AF291</f>
        <v>3299</v>
      </c>
      <c r="AH291" s="173"/>
    </row>
    <row r="292" spans="1:34" ht="15.75">
      <c r="A292" s="161"/>
      <c r="B292" s="162" t="s">
        <v>240</v>
      </c>
      <c r="C292" s="68" t="s">
        <v>112</v>
      </c>
      <c r="D292" s="68" t="s">
        <v>99</v>
      </c>
      <c r="E292" s="92"/>
      <c r="F292" s="68"/>
      <c r="G292" s="166">
        <f aca="true" t="shared" si="180" ref="G292:W293">G293</f>
        <v>1983</v>
      </c>
      <c r="H292" s="166">
        <f t="shared" si="180"/>
        <v>1983</v>
      </c>
      <c r="I292" s="166">
        <f t="shared" si="180"/>
        <v>0</v>
      </c>
      <c r="J292" s="166">
        <f t="shared" si="180"/>
        <v>4100</v>
      </c>
      <c r="K292" s="166">
        <f t="shared" si="180"/>
        <v>6083</v>
      </c>
      <c r="L292" s="166">
        <f t="shared" si="180"/>
        <v>0</v>
      </c>
      <c r="M292" s="166" t="e">
        <f t="shared" si="180"/>
        <v>#REF!</v>
      </c>
      <c r="N292" s="166" t="e">
        <f t="shared" si="180"/>
        <v>#REF!</v>
      </c>
      <c r="O292" s="166">
        <f t="shared" si="180"/>
        <v>0</v>
      </c>
      <c r="P292" s="166">
        <f t="shared" si="180"/>
        <v>0</v>
      </c>
      <c r="Q292" s="166">
        <f t="shared" si="180"/>
        <v>0</v>
      </c>
      <c r="R292" s="166">
        <f t="shared" si="180"/>
        <v>6083</v>
      </c>
      <c r="S292" s="166">
        <f t="shared" si="180"/>
        <v>0</v>
      </c>
      <c r="T292" s="166">
        <f t="shared" si="180"/>
        <v>0</v>
      </c>
      <c r="U292" s="167">
        <f t="shared" si="180"/>
        <v>0</v>
      </c>
      <c r="V292" s="166">
        <f t="shared" si="180"/>
        <v>0</v>
      </c>
      <c r="W292" s="167">
        <f t="shared" si="180"/>
        <v>0</v>
      </c>
      <c r="X292" s="166">
        <f aca="true" t="shared" si="181" ref="T292:AG293">X293</f>
        <v>6083</v>
      </c>
      <c r="Y292" s="166">
        <f t="shared" si="181"/>
        <v>0</v>
      </c>
      <c r="Z292" s="167">
        <f t="shared" si="181"/>
        <v>0</v>
      </c>
      <c r="AA292" s="167">
        <f t="shared" si="181"/>
        <v>0</v>
      </c>
      <c r="AB292" s="167">
        <f t="shared" si="181"/>
        <v>0</v>
      </c>
      <c r="AC292" s="167">
        <f t="shared" si="181"/>
        <v>0</v>
      </c>
      <c r="AD292" s="167">
        <f t="shared" si="181"/>
        <v>0</v>
      </c>
      <c r="AE292" s="167">
        <f t="shared" si="181"/>
        <v>0</v>
      </c>
      <c r="AF292" s="167">
        <f t="shared" si="181"/>
        <v>0</v>
      </c>
      <c r="AG292" s="166">
        <f t="shared" si="181"/>
        <v>6083</v>
      </c>
      <c r="AH292" s="166"/>
    </row>
    <row r="293" spans="1:34" ht="31.5">
      <c r="A293" s="161"/>
      <c r="B293" s="168" t="s">
        <v>151</v>
      </c>
      <c r="C293" s="77" t="s">
        <v>112</v>
      </c>
      <c r="D293" s="77" t="s">
        <v>99</v>
      </c>
      <c r="E293" s="169" t="s">
        <v>152</v>
      </c>
      <c r="F293" s="77"/>
      <c r="G293" s="170">
        <f>H293+I293</f>
        <v>1983</v>
      </c>
      <c r="H293" s="170">
        <f>H294</f>
        <v>1983</v>
      </c>
      <c r="I293" s="170">
        <f t="shared" si="180"/>
        <v>0</v>
      </c>
      <c r="J293" s="170">
        <f t="shared" si="180"/>
        <v>4100</v>
      </c>
      <c r="K293" s="170">
        <f t="shared" si="180"/>
        <v>6083</v>
      </c>
      <c r="L293" s="170">
        <f t="shared" si="180"/>
        <v>0</v>
      </c>
      <c r="M293" s="170" t="e">
        <f t="shared" si="180"/>
        <v>#REF!</v>
      </c>
      <c r="N293" s="170" t="e">
        <f t="shared" si="180"/>
        <v>#REF!</v>
      </c>
      <c r="O293" s="170">
        <f t="shared" si="180"/>
        <v>0</v>
      </c>
      <c r="P293" s="170">
        <f t="shared" si="180"/>
        <v>0</v>
      </c>
      <c r="Q293" s="170">
        <f t="shared" si="180"/>
        <v>0</v>
      </c>
      <c r="R293" s="170">
        <f t="shared" si="180"/>
        <v>6083</v>
      </c>
      <c r="S293" s="170">
        <f t="shared" si="180"/>
        <v>0</v>
      </c>
      <c r="T293" s="170">
        <f t="shared" si="181"/>
        <v>0</v>
      </c>
      <c r="U293" s="171">
        <f t="shared" si="181"/>
        <v>0</v>
      </c>
      <c r="V293" s="170">
        <f t="shared" si="181"/>
        <v>0</v>
      </c>
      <c r="W293" s="171">
        <f t="shared" si="181"/>
        <v>0</v>
      </c>
      <c r="X293" s="170">
        <f t="shared" si="181"/>
        <v>6083</v>
      </c>
      <c r="Y293" s="170">
        <f t="shared" si="181"/>
        <v>0</v>
      </c>
      <c r="Z293" s="171">
        <f t="shared" si="181"/>
        <v>0</v>
      </c>
      <c r="AA293" s="171">
        <f t="shared" si="181"/>
        <v>0</v>
      </c>
      <c r="AB293" s="171">
        <f t="shared" si="181"/>
        <v>0</v>
      </c>
      <c r="AC293" s="171">
        <f t="shared" si="181"/>
        <v>0</v>
      </c>
      <c r="AD293" s="171">
        <f t="shared" si="181"/>
        <v>0</v>
      </c>
      <c r="AE293" s="171">
        <f t="shared" si="181"/>
        <v>0</v>
      </c>
      <c r="AF293" s="171">
        <f t="shared" si="181"/>
        <v>0</v>
      </c>
      <c r="AG293" s="170">
        <f t="shared" si="181"/>
        <v>6083</v>
      </c>
      <c r="AH293" s="170"/>
    </row>
    <row r="294" spans="1:34" ht="65.25" customHeight="1">
      <c r="A294" s="161"/>
      <c r="B294" s="168" t="s">
        <v>373</v>
      </c>
      <c r="C294" s="77" t="s">
        <v>112</v>
      </c>
      <c r="D294" s="77" t="s">
        <v>99</v>
      </c>
      <c r="E294" s="169" t="s">
        <v>152</v>
      </c>
      <c r="F294" s="77" t="s">
        <v>153</v>
      </c>
      <c r="G294" s="170">
        <f>H294+I294</f>
        <v>1983</v>
      </c>
      <c r="H294" s="170">
        <v>1983</v>
      </c>
      <c r="I294" s="170"/>
      <c r="J294" s="173">
        <f>K294-G294</f>
        <v>4100</v>
      </c>
      <c r="K294" s="173">
        <v>6083</v>
      </c>
      <c r="L294" s="173"/>
      <c r="M294" s="174" t="e">
        <f>#REF!+#REF!</f>
        <v>#REF!</v>
      </c>
      <c r="N294" s="174" t="e">
        <f>#REF!+#REF!</f>
        <v>#REF!</v>
      </c>
      <c r="O294" s="173"/>
      <c r="P294" s="173"/>
      <c r="Q294" s="173"/>
      <c r="R294" s="173">
        <f>Q294+P294+O294+K294</f>
        <v>6083</v>
      </c>
      <c r="S294" s="173">
        <f>Q294+L294</f>
        <v>0</v>
      </c>
      <c r="T294" s="175"/>
      <c r="U294" s="176"/>
      <c r="V294" s="165"/>
      <c r="W294" s="176"/>
      <c r="X294" s="173">
        <f>W294+V294+U294+T294+R294</f>
        <v>6083</v>
      </c>
      <c r="Y294" s="173">
        <f>S294+W294</f>
        <v>0</v>
      </c>
      <c r="Z294" s="176"/>
      <c r="AA294" s="176"/>
      <c r="AB294" s="176"/>
      <c r="AC294" s="176"/>
      <c r="AD294" s="176"/>
      <c r="AE294" s="176"/>
      <c r="AF294" s="176"/>
      <c r="AG294" s="173">
        <f>X294+Z294+AA294+AB294+AC294+AD294+AE294+AF294</f>
        <v>6083</v>
      </c>
      <c r="AH294" s="173"/>
    </row>
    <row r="295" spans="1:34" ht="15.75">
      <c r="A295" s="161"/>
      <c r="B295" s="162" t="s">
        <v>243</v>
      </c>
      <c r="C295" s="68" t="s">
        <v>112</v>
      </c>
      <c r="D295" s="68" t="s">
        <v>100</v>
      </c>
      <c r="E295" s="92"/>
      <c r="F295" s="68"/>
      <c r="G295" s="166">
        <f aca="true" t="shared" si="182" ref="G295:AG296">G296</f>
        <v>12620</v>
      </c>
      <c r="H295" s="166">
        <f t="shared" si="182"/>
        <v>12620</v>
      </c>
      <c r="I295" s="166">
        <f t="shared" si="182"/>
        <v>0</v>
      </c>
      <c r="J295" s="166">
        <f t="shared" si="182"/>
        <v>26104</v>
      </c>
      <c r="K295" s="166">
        <f t="shared" si="182"/>
        <v>38724</v>
      </c>
      <c r="L295" s="166">
        <f t="shared" si="182"/>
        <v>0</v>
      </c>
      <c r="M295" s="166" t="e">
        <f t="shared" si="182"/>
        <v>#REF!</v>
      </c>
      <c r="N295" s="166" t="e">
        <f t="shared" si="182"/>
        <v>#REF!</v>
      </c>
      <c r="O295" s="166">
        <f t="shared" si="182"/>
        <v>0</v>
      </c>
      <c r="P295" s="166">
        <f t="shared" si="182"/>
        <v>0</v>
      </c>
      <c r="Q295" s="166">
        <f t="shared" si="182"/>
        <v>0</v>
      </c>
      <c r="R295" s="166">
        <f t="shared" si="182"/>
        <v>38724</v>
      </c>
      <c r="S295" s="166">
        <f t="shared" si="182"/>
        <v>0</v>
      </c>
      <c r="T295" s="166">
        <f t="shared" si="182"/>
        <v>0</v>
      </c>
      <c r="U295" s="167">
        <f t="shared" si="182"/>
        <v>0</v>
      </c>
      <c r="V295" s="166">
        <f t="shared" si="182"/>
        <v>0</v>
      </c>
      <c r="W295" s="167">
        <f t="shared" si="182"/>
        <v>0</v>
      </c>
      <c r="X295" s="166">
        <f t="shared" si="182"/>
        <v>38724</v>
      </c>
      <c r="Y295" s="166">
        <f t="shared" si="182"/>
        <v>0</v>
      </c>
      <c r="Z295" s="167">
        <f t="shared" si="182"/>
        <v>0</v>
      </c>
      <c r="AA295" s="167">
        <f t="shared" si="182"/>
        <v>0</v>
      </c>
      <c r="AB295" s="167">
        <f t="shared" si="182"/>
        <v>0</v>
      </c>
      <c r="AC295" s="167">
        <f t="shared" si="182"/>
        <v>0</v>
      </c>
      <c r="AD295" s="167">
        <f t="shared" si="182"/>
        <v>0</v>
      </c>
      <c r="AE295" s="167">
        <f t="shared" si="182"/>
        <v>0</v>
      </c>
      <c r="AF295" s="167">
        <f t="shared" si="182"/>
        <v>0</v>
      </c>
      <c r="AG295" s="166">
        <f t="shared" si="182"/>
        <v>38724</v>
      </c>
      <c r="AH295" s="166"/>
    </row>
    <row r="296" spans="1:34" ht="31.5">
      <c r="A296" s="165"/>
      <c r="B296" s="168" t="s">
        <v>151</v>
      </c>
      <c r="C296" s="77" t="s">
        <v>112</v>
      </c>
      <c r="D296" s="77" t="s">
        <v>100</v>
      </c>
      <c r="E296" s="169" t="s">
        <v>152</v>
      </c>
      <c r="F296" s="90"/>
      <c r="G296" s="170">
        <f t="shared" si="182"/>
        <v>12620</v>
      </c>
      <c r="H296" s="170">
        <f t="shared" si="182"/>
        <v>12620</v>
      </c>
      <c r="I296" s="170">
        <f t="shared" si="182"/>
        <v>0</v>
      </c>
      <c r="J296" s="170">
        <f t="shared" si="182"/>
        <v>26104</v>
      </c>
      <c r="K296" s="170">
        <f t="shared" si="182"/>
        <v>38724</v>
      </c>
      <c r="L296" s="170">
        <f t="shared" si="182"/>
        <v>0</v>
      </c>
      <c r="M296" s="170" t="e">
        <f t="shared" si="182"/>
        <v>#REF!</v>
      </c>
      <c r="N296" s="170" t="e">
        <f t="shared" si="182"/>
        <v>#REF!</v>
      </c>
      <c r="O296" s="170">
        <f t="shared" si="182"/>
        <v>0</v>
      </c>
      <c r="P296" s="170">
        <f t="shared" si="182"/>
        <v>0</v>
      </c>
      <c r="Q296" s="170">
        <f t="shared" si="182"/>
        <v>0</v>
      </c>
      <c r="R296" s="170">
        <f t="shared" si="182"/>
        <v>38724</v>
      </c>
      <c r="S296" s="170">
        <f t="shared" si="182"/>
        <v>0</v>
      </c>
      <c r="T296" s="170">
        <f t="shared" si="182"/>
        <v>0</v>
      </c>
      <c r="U296" s="171">
        <f t="shared" si="182"/>
        <v>0</v>
      </c>
      <c r="V296" s="170">
        <f t="shared" si="182"/>
        <v>0</v>
      </c>
      <c r="W296" s="171">
        <f t="shared" si="182"/>
        <v>0</v>
      </c>
      <c r="X296" s="170">
        <f t="shared" si="182"/>
        <v>38724</v>
      </c>
      <c r="Y296" s="170">
        <f t="shared" si="182"/>
        <v>0</v>
      </c>
      <c r="Z296" s="171">
        <f t="shared" si="182"/>
        <v>0</v>
      </c>
      <c r="AA296" s="171">
        <f t="shared" si="182"/>
        <v>0</v>
      </c>
      <c r="AB296" s="171">
        <f t="shared" si="182"/>
        <v>0</v>
      </c>
      <c r="AC296" s="171">
        <f t="shared" si="182"/>
        <v>0</v>
      </c>
      <c r="AD296" s="171">
        <f t="shared" si="182"/>
        <v>0</v>
      </c>
      <c r="AE296" s="171">
        <f t="shared" si="182"/>
        <v>0</v>
      </c>
      <c r="AF296" s="171">
        <f t="shared" si="182"/>
        <v>0</v>
      </c>
      <c r="AG296" s="170">
        <f t="shared" si="182"/>
        <v>38724</v>
      </c>
      <c r="AH296" s="170"/>
    </row>
    <row r="297" spans="1:34" ht="68.25" customHeight="1">
      <c r="A297" s="161"/>
      <c r="B297" s="168" t="s">
        <v>373</v>
      </c>
      <c r="C297" s="77" t="s">
        <v>112</v>
      </c>
      <c r="D297" s="77" t="s">
        <v>100</v>
      </c>
      <c r="E297" s="169" t="s">
        <v>152</v>
      </c>
      <c r="F297" s="77" t="s">
        <v>153</v>
      </c>
      <c r="G297" s="170">
        <f>H297</f>
        <v>12620</v>
      </c>
      <c r="H297" s="170">
        <v>12620</v>
      </c>
      <c r="I297" s="170"/>
      <c r="J297" s="173">
        <f>K297-G297</f>
        <v>26104</v>
      </c>
      <c r="K297" s="173">
        <v>38724</v>
      </c>
      <c r="L297" s="173"/>
      <c r="M297" s="174" t="e">
        <f>#REF!+#REF!</f>
        <v>#REF!</v>
      </c>
      <c r="N297" s="174" t="e">
        <f>#REF!+#REF!</f>
        <v>#REF!</v>
      </c>
      <c r="O297" s="173"/>
      <c r="P297" s="173"/>
      <c r="Q297" s="173"/>
      <c r="R297" s="173">
        <f>Q297+P297+O297+K297</f>
        <v>38724</v>
      </c>
      <c r="S297" s="173">
        <f>Q297+L297</f>
        <v>0</v>
      </c>
      <c r="T297" s="175"/>
      <c r="U297" s="176"/>
      <c r="V297" s="165"/>
      <c r="W297" s="176"/>
      <c r="X297" s="173">
        <f>W297+V297+U297+T297+R297</f>
        <v>38724</v>
      </c>
      <c r="Y297" s="173">
        <f>S297+W297</f>
        <v>0</v>
      </c>
      <c r="Z297" s="176"/>
      <c r="AA297" s="176"/>
      <c r="AB297" s="176"/>
      <c r="AC297" s="176"/>
      <c r="AD297" s="176"/>
      <c r="AE297" s="176"/>
      <c r="AF297" s="176"/>
      <c r="AG297" s="173">
        <f>X297+Z297+AA297+AB297+AC297+AD297+AE297+AF297</f>
        <v>38724</v>
      </c>
      <c r="AH297" s="173"/>
    </row>
    <row r="298" spans="1:34" ht="15.75">
      <c r="A298" s="161"/>
      <c r="B298" s="162" t="s">
        <v>276</v>
      </c>
      <c r="C298" s="68" t="s">
        <v>158</v>
      </c>
      <c r="D298" s="68" t="s">
        <v>99</v>
      </c>
      <c r="E298" s="92"/>
      <c r="F298" s="68"/>
      <c r="G298" s="166">
        <f aca="true" t="shared" si="183" ref="G298:W299">G299</f>
        <v>4958</v>
      </c>
      <c r="H298" s="166">
        <f t="shared" si="183"/>
        <v>4958</v>
      </c>
      <c r="I298" s="166">
        <f t="shared" si="183"/>
        <v>0</v>
      </c>
      <c r="J298" s="166">
        <f t="shared" si="183"/>
        <v>14812</v>
      </c>
      <c r="K298" s="166">
        <f t="shared" si="183"/>
        <v>19770</v>
      </c>
      <c r="L298" s="166">
        <f t="shared" si="183"/>
        <v>0</v>
      </c>
      <c r="M298" s="166" t="e">
        <f t="shared" si="183"/>
        <v>#REF!</v>
      </c>
      <c r="N298" s="166" t="e">
        <f t="shared" si="183"/>
        <v>#REF!</v>
      </c>
      <c r="O298" s="166">
        <f t="shared" si="183"/>
        <v>0</v>
      </c>
      <c r="P298" s="166">
        <f t="shared" si="183"/>
        <v>0</v>
      </c>
      <c r="Q298" s="166">
        <f t="shared" si="183"/>
        <v>0</v>
      </c>
      <c r="R298" s="166">
        <f t="shared" si="183"/>
        <v>19770</v>
      </c>
      <c r="S298" s="166">
        <f t="shared" si="183"/>
        <v>0</v>
      </c>
      <c r="T298" s="166">
        <f t="shared" si="183"/>
        <v>0</v>
      </c>
      <c r="U298" s="167">
        <f t="shared" si="183"/>
        <v>0</v>
      </c>
      <c r="V298" s="166">
        <f t="shared" si="183"/>
        <v>0</v>
      </c>
      <c r="W298" s="167">
        <f t="shared" si="183"/>
        <v>0</v>
      </c>
      <c r="X298" s="166">
        <f aca="true" t="shared" si="184" ref="T298:AG299">X299</f>
        <v>19770</v>
      </c>
      <c r="Y298" s="166">
        <f t="shared" si="184"/>
        <v>0</v>
      </c>
      <c r="Z298" s="167">
        <f t="shared" si="184"/>
        <v>0</v>
      </c>
      <c r="AA298" s="167">
        <f t="shared" si="184"/>
        <v>0</v>
      </c>
      <c r="AB298" s="167">
        <f t="shared" si="184"/>
        <v>0</v>
      </c>
      <c r="AC298" s="167">
        <f t="shared" si="184"/>
        <v>0</v>
      </c>
      <c r="AD298" s="167">
        <f t="shared" si="184"/>
        <v>0</v>
      </c>
      <c r="AE298" s="167">
        <f t="shared" si="184"/>
        <v>0</v>
      </c>
      <c r="AF298" s="167">
        <f t="shared" si="184"/>
        <v>0</v>
      </c>
      <c r="AG298" s="166">
        <f t="shared" si="184"/>
        <v>19770</v>
      </c>
      <c r="AH298" s="166"/>
    </row>
    <row r="299" spans="1:34" ht="31.5">
      <c r="A299" s="165"/>
      <c r="B299" s="168" t="s">
        <v>151</v>
      </c>
      <c r="C299" s="77" t="s">
        <v>158</v>
      </c>
      <c r="D299" s="77" t="s">
        <v>99</v>
      </c>
      <c r="E299" s="169" t="s">
        <v>152</v>
      </c>
      <c r="F299" s="77"/>
      <c r="G299" s="170">
        <f t="shared" si="183"/>
        <v>4958</v>
      </c>
      <c r="H299" s="170">
        <f t="shared" si="183"/>
        <v>4958</v>
      </c>
      <c r="I299" s="170">
        <f t="shared" si="183"/>
        <v>0</v>
      </c>
      <c r="J299" s="170">
        <f t="shared" si="183"/>
        <v>14812</v>
      </c>
      <c r="K299" s="170">
        <f t="shared" si="183"/>
        <v>19770</v>
      </c>
      <c r="L299" s="170">
        <f t="shared" si="183"/>
        <v>0</v>
      </c>
      <c r="M299" s="170" t="e">
        <f t="shared" si="183"/>
        <v>#REF!</v>
      </c>
      <c r="N299" s="170" t="e">
        <f t="shared" si="183"/>
        <v>#REF!</v>
      </c>
      <c r="O299" s="170">
        <f t="shared" si="183"/>
        <v>0</v>
      </c>
      <c r="P299" s="170">
        <f t="shared" si="183"/>
        <v>0</v>
      </c>
      <c r="Q299" s="170">
        <f t="shared" si="183"/>
        <v>0</v>
      </c>
      <c r="R299" s="170">
        <f t="shared" si="183"/>
        <v>19770</v>
      </c>
      <c r="S299" s="170">
        <f t="shared" si="183"/>
        <v>0</v>
      </c>
      <c r="T299" s="170">
        <f t="shared" si="184"/>
        <v>0</v>
      </c>
      <c r="U299" s="171">
        <f t="shared" si="184"/>
        <v>0</v>
      </c>
      <c r="V299" s="170">
        <f t="shared" si="184"/>
        <v>0</v>
      </c>
      <c r="W299" s="171">
        <f t="shared" si="184"/>
        <v>0</v>
      </c>
      <c r="X299" s="170">
        <f t="shared" si="184"/>
        <v>19770</v>
      </c>
      <c r="Y299" s="170">
        <f t="shared" si="184"/>
        <v>0</v>
      </c>
      <c r="Z299" s="171">
        <f t="shared" si="184"/>
        <v>0</v>
      </c>
      <c r="AA299" s="171">
        <f t="shared" si="184"/>
        <v>0</v>
      </c>
      <c r="AB299" s="171">
        <f t="shared" si="184"/>
        <v>0</v>
      </c>
      <c r="AC299" s="171">
        <f t="shared" si="184"/>
        <v>0</v>
      </c>
      <c r="AD299" s="171">
        <f t="shared" si="184"/>
        <v>0</v>
      </c>
      <c r="AE299" s="171">
        <f t="shared" si="184"/>
        <v>0</v>
      </c>
      <c r="AF299" s="171">
        <f t="shared" si="184"/>
        <v>0</v>
      </c>
      <c r="AG299" s="170">
        <f t="shared" si="184"/>
        <v>19770</v>
      </c>
      <c r="AH299" s="170"/>
    </row>
    <row r="300" spans="1:34" ht="71.25" customHeight="1">
      <c r="A300" s="161"/>
      <c r="B300" s="168" t="s">
        <v>373</v>
      </c>
      <c r="C300" s="77" t="s">
        <v>158</v>
      </c>
      <c r="D300" s="77" t="s">
        <v>99</v>
      </c>
      <c r="E300" s="169" t="s">
        <v>152</v>
      </c>
      <c r="F300" s="77" t="s">
        <v>153</v>
      </c>
      <c r="G300" s="170">
        <f>H300+I300</f>
        <v>4958</v>
      </c>
      <c r="H300" s="170">
        <v>4958</v>
      </c>
      <c r="I300" s="170"/>
      <c r="J300" s="173">
        <f>K300-G300</f>
        <v>14812</v>
      </c>
      <c r="K300" s="173">
        <v>19770</v>
      </c>
      <c r="L300" s="173"/>
      <c r="M300" s="174" t="e">
        <f>#REF!+#REF!</f>
        <v>#REF!</v>
      </c>
      <c r="N300" s="174" t="e">
        <f>#REF!+#REF!</f>
        <v>#REF!</v>
      </c>
      <c r="O300" s="173"/>
      <c r="P300" s="173"/>
      <c r="Q300" s="173"/>
      <c r="R300" s="173">
        <f>Q300+P300+O300+K300</f>
        <v>19770</v>
      </c>
      <c r="S300" s="173">
        <f>Q300+L300</f>
        <v>0</v>
      </c>
      <c r="T300" s="175"/>
      <c r="U300" s="176"/>
      <c r="V300" s="165"/>
      <c r="W300" s="176"/>
      <c r="X300" s="173">
        <f>W300+V300+U300+T300+R300</f>
        <v>19770</v>
      </c>
      <c r="Y300" s="173">
        <f>S300+W300</f>
        <v>0</v>
      </c>
      <c r="Z300" s="176"/>
      <c r="AA300" s="176"/>
      <c r="AB300" s="176"/>
      <c r="AC300" s="176"/>
      <c r="AD300" s="176"/>
      <c r="AE300" s="176"/>
      <c r="AF300" s="176"/>
      <c r="AG300" s="173">
        <f>X300+Z300+AA300+AB300+AC300+AD300+AE300+AF300</f>
        <v>19770</v>
      </c>
      <c r="AH300" s="173"/>
    </row>
    <row r="301" spans="1:34" ht="24.75" customHeight="1">
      <c r="A301" s="161"/>
      <c r="B301" s="162" t="s">
        <v>295</v>
      </c>
      <c r="C301" s="68" t="s">
        <v>144</v>
      </c>
      <c r="D301" s="68" t="s">
        <v>99</v>
      </c>
      <c r="E301" s="169"/>
      <c r="F301" s="77"/>
      <c r="G301" s="166">
        <f>G302</f>
        <v>4958</v>
      </c>
      <c r="H301" s="166">
        <f aca="true" t="shared" si="185" ref="H301:AA302">H302</f>
        <v>4958</v>
      </c>
      <c r="I301" s="166">
        <f t="shared" si="185"/>
        <v>0</v>
      </c>
      <c r="J301" s="166">
        <f t="shared" si="185"/>
        <v>1416</v>
      </c>
      <c r="K301" s="166">
        <f t="shared" si="185"/>
        <v>6374</v>
      </c>
      <c r="L301" s="166">
        <f t="shared" si="185"/>
        <v>0</v>
      </c>
      <c r="M301" s="166" t="e">
        <f t="shared" si="185"/>
        <v>#REF!</v>
      </c>
      <c r="N301" s="166" t="e">
        <f t="shared" si="185"/>
        <v>#REF!</v>
      </c>
      <c r="O301" s="166">
        <f t="shared" si="185"/>
        <v>0</v>
      </c>
      <c r="P301" s="166">
        <f t="shared" si="185"/>
        <v>0</v>
      </c>
      <c r="Q301" s="166">
        <f t="shared" si="185"/>
        <v>0</v>
      </c>
      <c r="R301" s="166">
        <f t="shared" si="185"/>
        <v>6374</v>
      </c>
      <c r="S301" s="166">
        <f t="shared" si="185"/>
        <v>0</v>
      </c>
      <c r="T301" s="166">
        <f t="shared" si="185"/>
        <v>0</v>
      </c>
      <c r="U301" s="167">
        <f t="shared" si="185"/>
        <v>0</v>
      </c>
      <c r="V301" s="166">
        <f t="shared" si="185"/>
        <v>0</v>
      </c>
      <c r="W301" s="167">
        <f t="shared" si="185"/>
        <v>0</v>
      </c>
      <c r="X301" s="166">
        <f t="shared" si="185"/>
        <v>6374</v>
      </c>
      <c r="Y301" s="166">
        <f t="shared" si="185"/>
        <v>0</v>
      </c>
      <c r="Z301" s="167">
        <f t="shared" si="185"/>
        <v>0</v>
      </c>
      <c r="AA301" s="167">
        <f t="shared" si="185"/>
        <v>0</v>
      </c>
      <c r="AB301" s="167">
        <f aca="true" t="shared" si="186" ref="AB301:AG302">AB302</f>
        <v>0</v>
      </c>
      <c r="AC301" s="167">
        <f t="shared" si="186"/>
        <v>0</v>
      </c>
      <c r="AD301" s="167">
        <f t="shared" si="186"/>
        <v>0</v>
      </c>
      <c r="AE301" s="167">
        <f t="shared" si="186"/>
        <v>0</v>
      </c>
      <c r="AF301" s="167">
        <f t="shared" si="186"/>
        <v>0</v>
      </c>
      <c r="AG301" s="166">
        <f t="shared" si="186"/>
        <v>6374</v>
      </c>
      <c r="AH301" s="166"/>
    </row>
    <row r="302" spans="1:34" ht="31.5">
      <c r="A302" s="161"/>
      <c r="B302" s="168" t="s">
        <v>151</v>
      </c>
      <c r="C302" s="77" t="s">
        <v>144</v>
      </c>
      <c r="D302" s="77" t="s">
        <v>99</v>
      </c>
      <c r="E302" s="169" t="s">
        <v>152</v>
      </c>
      <c r="F302" s="77"/>
      <c r="G302" s="170">
        <f>G303</f>
        <v>4958</v>
      </c>
      <c r="H302" s="170">
        <f t="shared" si="185"/>
        <v>4958</v>
      </c>
      <c r="I302" s="170">
        <f t="shared" si="185"/>
        <v>0</v>
      </c>
      <c r="J302" s="170">
        <f t="shared" si="185"/>
        <v>1416</v>
      </c>
      <c r="K302" s="170">
        <f t="shared" si="185"/>
        <v>6374</v>
      </c>
      <c r="L302" s="170">
        <f t="shared" si="185"/>
        <v>0</v>
      </c>
      <c r="M302" s="170" t="e">
        <f t="shared" si="185"/>
        <v>#REF!</v>
      </c>
      <c r="N302" s="170" t="e">
        <f t="shared" si="185"/>
        <v>#REF!</v>
      </c>
      <c r="O302" s="170">
        <f t="shared" si="185"/>
        <v>0</v>
      </c>
      <c r="P302" s="170">
        <f t="shared" si="185"/>
        <v>0</v>
      </c>
      <c r="Q302" s="170">
        <f t="shared" si="185"/>
        <v>0</v>
      </c>
      <c r="R302" s="170">
        <f t="shared" si="185"/>
        <v>6374</v>
      </c>
      <c r="S302" s="170">
        <f t="shared" si="185"/>
        <v>0</v>
      </c>
      <c r="T302" s="170">
        <f t="shared" si="185"/>
        <v>0</v>
      </c>
      <c r="U302" s="171">
        <f t="shared" si="185"/>
        <v>0</v>
      </c>
      <c r="V302" s="170">
        <f t="shared" si="185"/>
        <v>0</v>
      </c>
      <c r="W302" s="171">
        <f t="shared" si="185"/>
        <v>0</v>
      </c>
      <c r="X302" s="170">
        <f t="shared" si="185"/>
        <v>6374</v>
      </c>
      <c r="Y302" s="170">
        <f t="shared" si="185"/>
        <v>0</v>
      </c>
      <c r="Z302" s="171">
        <f t="shared" si="185"/>
        <v>0</v>
      </c>
      <c r="AA302" s="171">
        <f t="shared" si="185"/>
        <v>0</v>
      </c>
      <c r="AB302" s="171">
        <f t="shared" si="186"/>
        <v>0</v>
      </c>
      <c r="AC302" s="171">
        <f t="shared" si="186"/>
        <v>0</v>
      </c>
      <c r="AD302" s="171">
        <f t="shared" si="186"/>
        <v>0</v>
      </c>
      <c r="AE302" s="171">
        <f t="shared" si="186"/>
        <v>0</v>
      </c>
      <c r="AF302" s="171">
        <f t="shared" si="186"/>
        <v>0</v>
      </c>
      <c r="AG302" s="170">
        <f t="shared" si="186"/>
        <v>6374</v>
      </c>
      <c r="AH302" s="170"/>
    </row>
    <row r="303" spans="1:34" ht="72" customHeight="1">
      <c r="A303" s="161"/>
      <c r="B303" s="168" t="s">
        <v>373</v>
      </c>
      <c r="C303" s="77" t="s">
        <v>144</v>
      </c>
      <c r="D303" s="77" t="s">
        <v>99</v>
      </c>
      <c r="E303" s="169" t="s">
        <v>152</v>
      </c>
      <c r="F303" s="77" t="s">
        <v>153</v>
      </c>
      <c r="G303" s="170">
        <f>H303+I303</f>
        <v>4958</v>
      </c>
      <c r="H303" s="170">
        <v>4958</v>
      </c>
      <c r="I303" s="170"/>
      <c r="J303" s="173">
        <f>K303-G303</f>
        <v>1416</v>
      </c>
      <c r="K303" s="173">
        <v>6374</v>
      </c>
      <c r="L303" s="173"/>
      <c r="M303" s="174" t="e">
        <f>#REF!+#REF!</f>
        <v>#REF!</v>
      </c>
      <c r="N303" s="174" t="e">
        <f>#REF!+#REF!</f>
        <v>#REF!</v>
      </c>
      <c r="O303" s="173"/>
      <c r="P303" s="173"/>
      <c r="Q303" s="173"/>
      <c r="R303" s="173">
        <f>Q303+P303+O303+K303</f>
        <v>6374</v>
      </c>
      <c r="S303" s="173">
        <f>Q303+L303</f>
        <v>0</v>
      </c>
      <c r="T303" s="175"/>
      <c r="U303" s="176"/>
      <c r="V303" s="165"/>
      <c r="W303" s="176"/>
      <c r="X303" s="173">
        <f>W303+V303+U303+T303+R303</f>
        <v>6374</v>
      </c>
      <c r="Y303" s="173">
        <f>S303+W303</f>
        <v>0</v>
      </c>
      <c r="Z303" s="176"/>
      <c r="AA303" s="176"/>
      <c r="AB303" s="176"/>
      <c r="AC303" s="176"/>
      <c r="AD303" s="176"/>
      <c r="AE303" s="176"/>
      <c r="AF303" s="176"/>
      <c r="AG303" s="173">
        <f>X303+Z303+AA303+AB303+AC303+AD303+AE303+AF303</f>
        <v>6374</v>
      </c>
      <c r="AH303" s="173"/>
    </row>
    <row r="304" spans="1:34" ht="15.75">
      <c r="A304" s="161"/>
      <c r="B304" s="162" t="s">
        <v>303</v>
      </c>
      <c r="C304" s="68" t="s">
        <v>144</v>
      </c>
      <c r="D304" s="68" t="s">
        <v>100</v>
      </c>
      <c r="E304" s="169"/>
      <c r="F304" s="77"/>
      <c r="G304" s="166">
        <f aca="true" t="shared" si="187" ref="G304:W305">G305</f>
        <v>15911</v>
      </c>
      <c r="H304" s="166">
        <f t="shared" si="187"/>
        <v>15911</v>
      </c>
      <c r="I304" s="166">
        <f t="shared" si="187"/>
        <v>0</v>
      </c>
      <c r="J304" s="166">
        <f t="shared" si="187"/>
        <v>-6502</v>
      </c>
      <c r="K304" s="166">
        <f t="shared" si="187"/>
        <v>9409</v>
      </c>
      <c r="L304" s="166">
        <f t="shared" si="187"/>
        <v>0</v>
      </c>
      <c r="M304" s="166" t="e">
        <f t="shared" si="187"/>
        <v>#REF!</v>
      </c>
      <c r="N304" s="166" t="e">
        <f t="shared" si="187"/>
        <v>#REF!</v>
      </c>
      <c r="O304" s="166">
        <f t="shared" si="187"/>
        <v>0</v>
      </c>
      <c r="P304" s="166">
        <f t="shared" si="187"/>
        <v>0</v>
      </c>
      <c r="Q304" s="166">
        <f t="shared" si="187"/>
        <v>0</v>
      </c>
      <c r="R304" s="166">
        <f t="shared" si="187"/>
        <v>9409</v>
      </c>
      <c r="S304" s="166">
        <f t="shared" si="187"/>
        <v>0</v>
      </c>
      <c r="T304" s="166">
        <f t="shared" si="187"/>
        <v>0</v>
      </c>
      <c r="U304" s="167">
        <f t="shared" si="187"/>
        <v>0</v>
      </c>
      <c r="V304" s="166">
        <f t="shared" si="187"/>
        <v>0</v>
      </c>
      <c r="W304" s="167">
        <f t="shared" si="187"/>
        <v>0</v>
      </c>
      <c r="X304" s="166">
        <f aca="true" t="shared" si="188" ref="T304:AG305">X305</f>
        <v>9409</v>
      </c>
      <c r="Y304" s="166">
        <f t="shared" si="188"/>
        <v>0</v>
      </c>
      <c r="Z304" s="167">
        <f t="shared" si="188"/>
        <v>0</v>
      </c>
      <c r="AA304" s="167">
        <f t="shared" si="188"/>
        <v>0</v>
      </c>
      <c r="AB304" s="167">
        <f t="shared" si="188"/>
        <v>0</v>
      </c>
      <c r="AC304" s="167">
        <f t="shared" si="188"/>
        <v>0</v>
      </c>
      <c r="AD304" s="167">
        <f t="shared" si="188"/>
        <v>0</v>
      </c>
      <c r="AE304" s="167">
        <f t="shared" si="188"/>
        <v>0</v>
      </c>
      <c r="AF304" s="167">
        <f t="shared" si="188"/>
        <v>0</v>
      </c>
      <c r="AG304" s="166">
        <f t="shared" si="188"/>
        <v>9409</v>
      </c>
      <c r="AH304" s="166"/>
    </row>
    <row r="305" spans="1:34" ht="31.5">
      <c r="A305" s="165"/>
      <c r="B305" s="168" t="s">
        <v>151</v>
      </c>
      <c r="C305" s="77" t="s">
        <v>144</v>
      </c>
      <c r="D305" s="77" t="s">
        <v>100</v>
      </c>
      <c r="E305" s="169" t="s">
        <v>152</v>
      </c>
      <c r="F305" s="77"/>
      <c r="G305" s="170">
        <f t="shared" si="187"/>
        <v>15911</v>
      </c>
      <c r="H305" s="170">
        <f t="shared" si="187"/>
        <v>15911</v>
      </c>
      <c r="I305" s="170">
        <f t="shared" si="187"/>
        <v>0</v>
      </c>
      <c r="J305" s="170">
        <f t="shared" si="187"/>
        <v>-6502</v>
      </c>
      <c r="K305" s="170">
        <f t="shared" si="187"/>
        <v>9409</v>
      </c>
      <c r="L305" s="170">
        <f t="shared" si="187"/>
        <v>0</v>
      </c>
      <c r="M305" s="170" t="e">
        <f t="shared" si="187"/>
        <v>#REF!</v>
      </c>
      <c r="N305" s="170" t="e">
        <f t="shared" si="187"/>
        <v>#REF!</v>
      </c>
      <c r="O305" s="170">
        <f t="shared" si="187"/>
        <v>0</v>
      </c>
      <c r="P305" s="170">
        <f t="shared" si="187"/>
        <v>0</v>
      </c>
      <c r="Q305" s="170">
        <f t="shared" si="187"/>
        <v>0</v>
      </c>
      <c r="R305" s="170">
        <f t="shared" si="187"/>
        <v>9409</v>
      </c>
      <c r="S305" s="170">
        <f t="shared" si="187"/>
        <v>0</v>
      </c>
      <c r="T305" s="170">
        <f t="shared" si="188"/>
        <v>0</v>
      </c>
      <c r="U305" s="171">
        <f t="shared" si="188"/>
        <v>0</v>
      </c>
      <c r="V305" s="170">
        <f t="shared" si="188"/>
        <v>0</v>
      </c>
      <c r="W305" s="171">
        <f t="shared" si="188"/>
        <v>0</v>
      </c>
      <c r="X305" s="170">
        <f t="shared" si="188"/>
        <v>9409</v>
      </c>
      <c r="Y305" s="170">
        <f t="shared" si="188"/>
        <v>0</v>
      </c>
      <c r="Z305" s="171">
        <f t="shared" si="188"/>
        <v>0</v>
      </c>
      <c r="AA305" s="171">
        <f t="shared" si="188"/>
        <v>0</v>
      </c>
      <c r="AB305" s="171">
        <f t="shared" si="188"/>
        <v>0</v>
      </c>
      <c r="AC305" s="171">
        <f t="shared" si="188"/>
        <v>0</v>
      </c>
      <c r="AD305" s="171">
        <f t="shared" si="188"/>
        <v>0</v>
      </c>
      <c r="AE305" s="171">
        <f t="shared" si="188"/>
        <v>0</v>
      </c>
      <c r="AF305" s="171">
        <f t="shared" si="188"/>
        <v>0</v>
      </c>
      <c r="AG305" s="170">
        <f t="shared" si="188"/>
        <v>9409</v>
      </c>
      <c r="AH305" s="170"/>
    </row>
    <row r="306" spans="1:34" ht="66" customHeight="1">
      <c r="A306" s="161"/>
      <c r="B306" s="168" t="s">
        <v>373</v>
      </c>
      <c r="C306" s="77" t="s">
        <v>144</v>
      </c>
      <c r="D306" s="77" t="s">
        <v>100</v>
      </c>
      <c r="E306" s="169" t="s">
        <v>152</v>
      </c>
      <c r="F306" s="77" t="s">
        <v>153</v>
      </c>
      <c r="G306" s="170">
        <f>H306+I306</f>
        <v>15911</v>
      </c>
      <c r="H306" s="170">
        <v>15911</v>
      </c>
      <c r="I306" s="170"/>
      <c r="J306" s="173">
        <f>K306-G306</f>
        <v>-6502</v>
      </c>
      <c r="K306" s="173">
        <v>9409</v>
      </c>
      <c r="L306" s="173"/>
      <c r="M306" s="174" t="e">
        <f>#REF!+#REF!</f>
        <v>#REF!</v>
      </c>
      <c r="N306" s="174" t="e">
        <f>#REF!+#REF!</f>
        <v>#REF!</v>
      </c>
      <c r="O306" s="173"/>
      <c r="P306" s="173"/>
      <c r="Q306" s="173"/>
      <c r="R306" s="173">
        <f>Q306+P306+O306+K306</f>
        <v>9409</v>
      </c>
      <c r="S306" s="173">
        <f>Q306+L306</f>
        <v>0</v>
      </c>
      <c r="T306" s="175"/>
      <c r="U306" s="176"/>
      <c r="V306" s="165"/>
      <c r="W306" s="176"/>
      <c r="X306" s="173">
        <f>W306+V306+U306+T306+R306</f>
        <v>9409</v>
      </c>
      <c r="Y306" s="173">
        <f>S306+W306</f>
        <v>0</v>
      </c>
      <c r="Z306" s="176"/>
      <c r="AA306" s="176"/>
      <c r="AB306" s="176"/>
      <c r="AC306" s="176"/>
      <c r="AD306" s="176"/>
      <c r="AE306" s="176"/>
      <c r="AF306" s="176"/>
      <c r="AG306" s="173">
        <f>X306+Z306+AA306+AB306+AC306+AD306+AE306+AF306</f>
        <v>9409</v>
      </c>
      <c r="AH306" s="173"/>
    </row>
    <row r="307" spans="1:34" ht="15.75">
      <c r="A307" s="161"/>
      <c r="B307" s="162" t="s">
        <v>316</v>
      </c>
      <c r="C307" s="68" t="s">
        <v>144</v>
      </c>
      <c r="D307" s="68" t="s">
        <v>158</v>
      </c>
      <c r="E307" s="92"/>
      <c r="F307" s="68"/>
      <c r="G307" s="166">
        <f aca="true" t="shared" si="189" ref="G307:W308">G308</f>
        <v>9542</v>
      </c>
      <c r="H307" s="166">
        <f t="shared" si="189"/>
        <v>9542</v>
      </c>
      <c r="I307" s="166">
        <f t="shared" si="189"/>
        <v>0</v>
      </c>
      <c r="J307" s="166">
        <f t="shared" si="189"/>
        <v>-5942</v>
      </c>
      <c r="K307" s="166">
        <f t="shared" si="189"/>
        <v>3600</v>
      </c>
      <c r="L307" s="166">
        <f t="shared" si="189"/>
        <v>0</v>
      </c>
      <c r="M307" s="166" t="e">
        <f t="shared" si="189"/>
        <v>#REF!</v>
      </c>
      <c r="N307" s="166" t="e">
        <f t="shared" si="189"/>
        <v>#REF!</v>
      </c>
      <c r="O307" s="166">
        <f t="shared" si="189"/>
        <v>0</v>
      </c>
      <c r="P307" s="166">
        <f t="shared" si="189"/>
        <v>0</v>
      </c>
      <c r="Q307" s="166">
        <f t="shared" si="189"/>
        <v>0</v>
      </c>
      <c r="R307" s="166">
        <f t="shared" si="189"/>
        <v>3600</v>
      </c>
      <c r="S307" s="166">
        <f t="shared" si="189"/>
        <v>0</v>
      </c>
      <c r="T307" s="166">
        <f t="shared" si="189"/>
        <v>0</v>
      </c>
      <c r="U307" s="167">
        <f t="shared" si="189"/>
        <v>0</v>
      </c>
      <c r="V307" s="166">
        <f t="shared" si="189"/>
        <v>0</v>
      </c>
      <c r="W307" s="167">
        <f t="shared" si="189"/>
        <v>0</v>
      </c>
      <c r="X307" s="166">
        <f aca="true" t="shared" si="190" ref="T307:AG308">X308</f>
        <v>3600</v>
      </c>
      <c r="Y307" s="166">
        <f t="shared" si="190"/>
        <v>0</v>
      </c>
      <c r="Z307" s="167">
        <f t="shared" si="190"/>
        <v>0</v>
      </c>
      <c r="AA307" s="167">
        <f t="shared" si="190"/>
        <v>0</v>
      </c>
      <c r="AB307" s="167">
        <f t="shared" si="190"/>
        <v>0</v>
      </c>
      <c r="AC307" s="167">
        <f t="shared" si="190"/>
        <v>0</v>
      </c>
      <c r="AD307" s="167">
        <f t="shared" si="190"/>
        <v>0</v>
      </c>
      <c r="AE307" s="167">
        <f t="shared" si="190"/>
        <v>0</v>
      </c>
      <c r="AF307" s="167">
        <f t="shared" si="190"/>
        <v>0</v>
      </c>
      <c r="AG307" s="166">
        <f t="shared" si="190"/>
        <v>3600</v>
      </c>
      <c r="AH307" s="166"/>
    </row>
    <row r="308" spans="1:34" ht="31.5">
      <c r="A308" s="165"/>
      <c r="B308" s="168" t="s">
        <v>151</v>
      </c>
      <c r="C308" s="77" t="s">
        <v>144</v>
      </c>
      <c r="D308" s="77" t="s">
        <v>158</v>
      </c>
      <c r="E308" s="169" t="s">
        <v>152</v>
      </c>
      <c r="F308" s="77"/>
      <c r="G308" s="170">
        <f t="shared" si="189"/>
        <v>9542</v>
      </c>
      <c r="H308" s="170">
        <f t="shared" si="189"/>
        <v>9542</v>
      </c>
      <c r="I308" s="170">
        <f t="shared" si="189"/>
        <v>0</v>
      </c>
      <c r="J308" s="170">
        <f t="shared" si="189"/>
        <v>-5942</v>
      </c>
      <c r="K308" s="170">
        <f t="shared" si="189"/>
        <v>3600</v>
      </c>
      <c r="L308" s="170">
        <f t="shared" si="189"/>
        <v>0</v>
      </c>
      <c r="M308" s="170" t="e">
        <f t="shared" si="189"/>
        <v>#REF!</v>
      </c>
      <c r="N308" s="170" t="e">
        <f t="shared" si="189"/>
        <v>#REF!</v>
      </c>
      <c r="O308" s="170">
        <f t="shared" si="189"/>
        <v>0</v>
      </c>
      <c r="P308" s="170">
        <f t="shared" si="189"/>
        <v>0</v>
      </c>
      <c r="Q308" s="170">
        <f t="shared" si="189"/>
        <v>0</v>
      </c>
      <c r="R308" s="170">
        <f t="shared" si="189"/>
        <v>3600</v>
      </c>
      <c r="S308" s="170">
        <f t="shared" si="189"/>
        <v>0</v>
      </c>
      <c r="T308" s="170">
        <f t="shared" si="190"/>
        <v>0</v>
      </c>
      <c r="U308" s="171">
        <f t="shared" si="190"/>
        <v>0</v>
      </c>
      <c r="V308" s="170">
        <f t="shared" si="190"/>
        <v>0</v>
      </c>
      <c r="W308" s="171">
        <f t="shared" si="190"/>
        <v>0</v>
      </c>
      <c r="X308" s="170">
        <f t="shared" si="190"/>
        <v>3600</v>
      </c>
      <c r="Y308" s="170">
        <f t="shared" si="190"/>
        <v>0</v>
      </c>
      <c r="Z308" s="171">
        <f t="shared" si="190"/>
        <v>0</v>
      </c>
      <c r="AA308" s="171">
        <f t="shared" si="190"/>
        <v>0</v>
      </c>
      <c r="AB308" s="171">
        <f t="shared" si="190"/>
        <v>0</v>
      </c>
      <c r="AC308" s="171">
        <f t="shared" si="190"/>
        <v>0</v>
      </c>
      <c r="AD308" s="171">
        <f t="shared" si="190"/>
        <v>0</v>
      </c>
      <c r="AE308" s="171">
        <f t="shared" si="190"/>
        <v>0</v>
      </c>
      <c r="AF308" s="171">
        <f t="shared" si="190"/>
        <v>0</v>
      </c>
      <c r="AG308" s="170">
        <f t="shared" si="190"/>
        <v>3600</v>
      </c>
      <c r="AH308" s="170"/>
    </row>
    <row r="309" spans="1:34" ht="67.5" customHeight="1">
      <c r="A309" s="161"/>
      <c r="B309" s="168" t="s">
        <v>373</v>
      </c>
      <c r="C309" s="77" t="s">
        <v>144</v>
      </c>
      <c r="D309" s="77" t="s">
        <v>158</v>
      </c>
      <c r="E309" s="169" t="s">
        <v>152</v>
      </c>
      <c r="F309" s="77" t="s">
        <v>153</v>
      </c>
      <c r="G309" s="170">
        <f>H309+I309</f>
        <v>9542</v>
      </c>
      <c r="H309" s="170">
        <v>9542</v>
      </c>
      <c r="I309" s="170"/>
      <c r="J309" s="173">
        <f>K309-G309</f>
        <v>-5942</v>
      </c>
      <c r="K309" s="173">
        <v>3600</v>
      </c>
      <c r="L309" s="173"/>
      <c r="M309" s="174" t="e">
        <f>#REF!+#REF!</f>
        <v>#REF!</v>
      </c>
      <c r="N309" s="174" t="e">
        <f>#REF!+#REF!</f>
        <v>#REF!</v>
      </c>
      <c r="O309" s="173"/>
      <c r="P309" s="173"/>
      <c r="Q309" s="173"/>
      <c r="R309" s="173">
        <f>Q309+P309+O309+K309</f>
        <v>3600</v>
      </c>
      <c r="S309" s="173">
        <f>Q309+L309</f>
        <v>0</v>
      </c>
      <c r="T309" s="175"/>
      <c r="U309" s="176"/>
      <c r="V309" s="165"/>
      <c r="W309" s="176"/>
      <c r="X309" s="173">
        <f>W309+V309+U309+T309+R309</f>
        <v>3600</v>
      </c>
      <c r="Y309" s="173">
        <f>S309+W309</f>
        <v>0</v>
      </c>
      <c r="Z309" s="176"/>
      <c r="AA309" s="176"/>
      <c r="AB309" s="176"/>
      <c r="AC309" s="176"/>
      <c r="AD309" s="176"/>
      <c r="AE309" s="176"/>
      <c r="AF309" s="176"/>
      <c r="AG309" s="173">
        <f>X309+Z309+AA309+AB309+AC309+AD309+AE309+AF309</f>
        <v>3600</v>
      </c>
      <c r="AH309" s="173"/>
    </row>
    <row r="310" spans="1:34" ht="15.75">
      <c r="A310" s="161"/>
      <c r="B310" s="162" t="s">
        <v>362</v>
      </c>
      <c r="C310" s="68" t="s">
        <v>179</v>
      </c>
      <c r="D310" s="68" t="s">
        <v>150</v>
      </c>
      <c r="E310" s="92"/>
      <c r="F310" s="68"/>
      <c r="G310" s="166">
        <f aca="true" t="shared" si="191" ref="G310:W311">G311</f>
        <v>1111</v>
      </c>
      <c r="H310" s="166">
        <f t="shared" si="191"/>
        <v>1111</v>
      </c>
      <c r="I310" s="166">
        <f t="shared" si="191"/>
        <v>0</v>
      </c>
      <c r="J310" s="166">
        <f t="shared" si="191"/>
        <v>3363</v>
      </c>
      <c r="K310" s="166">
        <f t="shared" si="191"/>
        <v>4474</v>
      </c>
      <c r="L310" s="166">
        <f t="shared" si="191"/>
        <v>0</v>
      </c>
      <c r="M310" s="166" t="e">
        <f t="shared" si="191"/>
        <v>#REF!</v>
      </c>
      <c r="N310" s="166" t="e">
        <f t="shared" si="191"/>
        <v>#REF!</v>
      </c>
      <c r="O310" s="166">
        <f t="shared" si="191"/>
        <v>0</v>
      </c>
      <c r="P310" s="166">
        <f t="shared" si="191"/>
        <v>0</v>
      </c>
      <c r="Q310" s="166">
        <f t="shared" si="191"/>
        <v>0</v>
      </c>
      <c r="R310" s="166">
        <f t="shared" si="191"/>
        <v>4474</v>
      </c>
      <c r="S310" s="166">
        <f t="shared" si="191"/>
        <v>0</v>
      </c>
      <c r="T310" s="166">
        <f t="shared" si="191"/>
        <v>0</v>
      </c>
      <c r="U310" s="167">
        <f t="shared" si="191"/>
        <v>0</v>
      </c>
      <c r="V310" s="166">
        <f t="shared" si="191"/>
        <v>0</v>
      </c>
      <c r="W310" s="167">
        <f t="shared" si="191"/>
        <v>0</v>
      </c>
      <c r="X310" s="166">
        <f aca="true" t="shared" si="192" ref="T310:AG311">X311</f>
        <v>4474</v>
      </c>
      <c r="Y310" s="166">
        <f t="shared" si="192"/>
        <v>0</v>
      </c>
      <c r="Z310" s="167">
        <f t="shared" si="192"/>
        <v>0</v>
      </c>
      <c r="AA310" s="167">
        <f t="shared" si="192"/>
        <v>0</v>
      </c>
      <c r="AB310" s="167">
        <f t="shared" si="192"/>
        <v>0</v>
      </c>
      <c r="AC310" s="167">
        <f t="shared" si="192"/>
        <v>0</v>
      </c>
      <c r="AD310" s="167">
        <f t="shared" si="192"/>
        <v>0</v>
      </c>
      <c r="AE310" s="167">
        <f t="shared" si="192"/>
        <v>0</v>
      </c>
      <c r="AF310" s="167">
        <f t="shared" si="192"/>
        <v>0</v>
      </c>
      <c r="AG310" s="166">
        <f t="shared" si="192"/>
        <v>4474</v>
      </c>
      <c r="AH310" s="166"/>
    </row>
    <row r="311" spans="1:34" ht="31.5">
      <c r="A311" s="165"/>
      <c r="B311" s="168" t="s">
        <v>151</v>
      </c>
      <c r="C311" s="77" t="s">
        <v>179</v>
      </c>
      <c r="D311" s="77" t="s">
        <v>150</v>
      </c>
      <c r="E311" s="169" t="s">
        <v>152</v>
      </c>
      <c r="F311" s="77"/>
      <c r="G311" s="170">
        <f t="shared" si="191"/>
        <v>1111</v>
      </c>
      <c r="H311" s="170">
        <f t="shared" si="191"/>
        <v>1111</v>
      </c>
      <c r="I311" s="170">
        <f t="shared" si="191"/>
        <v>0</v>
      </c>
      <c r="J311" s="170">
        <f t="shared" si="191"/>
        <v>3363</v>
      </c>
      <c r="K311" s="170">
        <f t="shared" si="191"/>
        <v>4474</v>
      </c>
      <c r="L311" s="170">
        <f t="shared" si="191"/>
        <v>0</v>
      </c>
      <c r="M311" s="170" t="e">
        <f t="shared" si="191"/>
        <v>#REF!</v>
      </c>
      <c r="N311" s="170" t="e">
        <f t="shared" si="191"/>
        <v>#REF!</v>
      </c>
      <c r="O311" s="170">
        <f t="shared" si="191"/>
        <v>0</v>
      </c>
      <c r="P311" s="170">
        <f t="shared" si="191"/>
        <v>0</v>
      </c>
      <c r="Q311" s="170">
        <f t="shared" si="191"/>
        <v>0</v>
      </c>
      <c r="R311" s="170">
        <f t="shared" si="191"/>
        <v>4474</v>
      </c>
      <c r="S311" s="170">
        <f t="shared" si="191"/>
        <v>0</v>
      </c>
      <c r="T311" s="170">
        <f t="shared" si="192"/>
        <v>0</v>
      </c>
      <c r="U311" s="171">
        <f t="shared" si="192"/>
        <v>0</v>
      </c>
      <c r="V311" s="170">
        <f t="shared" si="192"/>
        <v>0</v>
      </c>
      <c r="W311" s="171">
        <f t="shared" si="192"/>
        <v>0</v>
      </c>
      <c r="X311" s="170">
        <f t="shared" si="192"/>
        <v>4474</v>
      </c>
      <c r="Y311" s="170">
        <f t="shared" si="192"/>
        <v>0</v>
      </c>
      <c r="Z311" s="171">
        <f t="shared" si="192"/>
        <v>0</v>
      </c>
      <c r="AA311" s="171">
        <f t="shared" si="192"/>
        <v>0</v>
      </c>
      <c r="AB311" s="171">
        <f t="shared" si="192"/>
        <v>0</v>
      </c>
      <c r="AC311" s="171">
        <f t="shared" si="192"/>
        <v>0</v>
      </c>
      <c r="AD311" s="171">
        <f t="shared" si="192"/>
        <v>0</v>
      </c>
      <c r="AE311" s="171">
        <f t="shared" si="192"/>
        <v>0</v>
      </c>
      <c r="AF311" s="171">
        <f t="shared" si="192"/>
        <v>0</v>
      </c>
      <c r="AG311" s="170">
        <f t="shared" si="192"/>
        <v>4474</v>
      </c>
      <c r="AH311" s="170"/>
    </row>
    <row r="312" spans="1:34" ht="68.25" customHeight="1">
      <c r="A312" s="161"/>
      <c r="B312" s="168" t="s">
        <v>373</v>
      </c>
      <c r="C312" s="77" t="s">
        <v>179</v>
      </c>
      <c r="D312" s="77" t="s">
        <v>150</v>
      </c>
      <c r="E312" s="169" t="s">
        <v>152</v>
      </c>
      <c r="F312" s="77" t="s">
        <v>153</v>
      </c>
      <c r="G312" s="170">
        <f>H312</f>
        <v>1111</v>
      </c>
      <c r="H312" s="170">
        <v>1111</v>
      </c>
      <c r="I312" s="170"/>
      <c r="J312" s="173">
        <f>K312-G312</f>
        <v>3363</v>
      </c>
      <c r="K312" s="173">
        <v>4474</v>
      </c>
      <c r="L312" s="173"/>
      <c r="M312" s="174" t="e">
        <f>#REF!+#REF!</f>
        <v>#REF!</v>
      </c>
      <c r="N312" s="174" t="e">
        <f>#REF!+#REF!</f>
        <v>#REF!</v>
      </c>
      <c r="O312" s="173"/>
      <c r="P312" s="173"/>
      <c r="Q312" s="173"/>
      <c r="R312" s="173">
        <f>Q312+P312+O312+K312</f>
        <v>4474</v>
      </c>
      <c r="S312" s="173">
        <f>Q312+L312</f>
        <v>0</v>
      </c>
      <c r="T312" s="175"/>
      <c r="U312" s="176"/>
      <c r="V312" s="165"/>
      <c r="W312" s="176"/>
      <c r="X312" s="173">
        <f>W312+V312+U312+T312+R312</f>
        <v>4474</v>
      </c>
      <c r="Y312" s="173">
        <f>S312+W312</f>
        <v>0</v>
      </c>
      <c r="Z312" s="176"/>
      <c r="AA312" s="176"/>
      <c r="AB312" s="176"/>
      <c r="AC312" s="176"/>
      <c r="AD312" s="176"/>
      <c r="AE312" s="176"/>
      <c r="AF312" s="176"/>
      <c r="AG312" s="173">
        <f>X312+Z312+AA312+AB312+AC312+AD312+AE312+AF312</f>
        <v>4474</v>
      </c>
      <c r="AH312" s="173"/>
    </row>
    <row r="313" spans="1:34" ht="15.75">
      <c r="A313" s="161"/>
      <c r="B313" s="162"/>
      <c r="C313" s="68"/>
      <c r="D313" s="68"/>
      <c r="E313" s="92"/>
      <c r="F313" s="68"/>
      <c r="G313" s="166"/>
      <c r="H313" s="166"/>
      <c r="I313" s="166"/>
      <c r="J313" s="166"/>
      <c r="K313" s="166"/>
      <c r="L313" s="166"/>
      <c r="M313" s="166"/>
      <c r="N313" s="166"/>
      <c r="O313" s="173"/>
      <c r="P313" s="173"/>
      <c r="Q313" s="173"/>
      <c r="R313" s="165"/>
      <c r="S313" s="165"/>
      <c r="T313" s="175"/>
      <c r="U313" s="176"/>
      <c r="V313" s="165"/>
      <c r="W313" s="176"/>
      <c r="X313" s="165"/>
      <c r="Y313" s="165"/>
      <c r="Z313" s="176"/>
      <c r="AA313" s="176"/>
      <c r="AB313" s="176"/>
      <c r="AC313" s="176"/>
      <c r="AD313" s="176"/>
      <c r="AE313" s="176"/>
      <c r="AF313" s="176"/>
      <c r="AG313" s="165"/>
      <c r="AH313" s="165"/>
    </row>
    <row r="314" spans="1:34" ht="40.5" customHeight="1">
      <c r="A314" s="161">
        <v>915</v>
      </c>
      <c r="B314" s="162" t="s">
        <v>417</v>
      </c>
      <c r="C314" s="68"/>
      <c r="D314" s="68"/>
      <c r="E314" s="92"/>
      <c r="F314" s="68"/>
      <c r="G314" s="166">
        <f aca="true" t="shared" si="193" ref="G314:L314">G315+G318+G321+G324+G330</f>
        <v>36275</v>
      </c>
      <c r="H314" s="166">
        <f t="shared" si="193"/>
        <v>36275</v>
      </c>
      <c r="I314" s="166">
        <f t="shared" si="193"/>
        <v>0</v>
      </c>
      <c r="J314" s="166">
        <f t="shared" si="193"/>
        <v>153280</v>
      </c>
      <c r="K314" s="166">
        <f t="shared" si="193"/>
        <v>189555</v>
      </c>
      <c r="L314" s="166">
        <f t="shared" si="193"/>
        <v>152863</v>
      </c>
      <c r="M314" s="166" t="e">
        <f>M315+M318+#REF!+M330+M321</f>
        <v>#REF!</v>
      </c>
      <c r="N314" s="166" t="e">
        <f>N315+N318+#REF!+N330+N321</f>
        <v>#REF!</v>
      </c>
      <c r="O314" s="166">
        <f aca="true" t="shared" si="194" ref="O314:AH314">O315+O318+O321+O324+O330</f>
        <v>0</v>
      </c>
      <c r="P314" s="166">
        <f t="shared" si="194"/>
        <v>0</v>
      </c>
      <c r="Q314" s="166">
        <f t="shared" si="194"/>
        <v>0</v>
      </c>
      <c r="R314" s="166">
        <f t="shared" si="194"/>
        <v>189555</v>
      </c>
      <c r="S314" s="166">
        <f t="shared" si="194"/>
        <v>152863</v>
      </c>
      <c r="T314" s="166">
        <f>T315+T318+T321+T324+T330</f>
        <v>0</v>
      </c>
      <c r="U314" s="167">
        <f>U315+U318+U321+U324+U330</f>
        <v>0</v>
      </c>
      <c r="V314" s="166">
        <f t="shared" si="194"/>
        <v>0</v>
      </c>
      <c r="W314" s="167">
        <f t="shared" si="194"/>
        <v>0</v>
      </c>
      <c r="X314" s="166">
        <f t="shared" si="194"/>
        <v>189555</v>
      </c>
      <c r="Y314" s="166">
        <f t="shared" si="194"/>
        <v>152863</v>
      </c>
      <c r="Z314" s="167">
        <f t="shared" si="194"/>
        <v>0</v>
      </c>
      <c r="AA314" s="167">
        <f t="shared" si="194"/>
        <v>0</v>
      </c>
      <c r="AB314" s="167">
        <f t="shared" si="194"/>
        <v>0</v>
      </c>
      <c r="AC314" s="167">
        <f t="shared" si="194"/>
        <v>0</v>
      </c>
      <c r="AD314" s="167">
        <f t="shared" si="194"/>
        <v>0</v>
      </c>
      <c r="AE314" s="167">
        <f t="shared" si="194"/>
        <v>0</v>
      </c>
      <c r="AF314" s="167">
        <f t="shared" si="194"/>
        <v>0</v>
      </c>
      <c r="AG314" s="166">
        <f t="shared" si="194"/>
        <v>189555</v>
      </c>
      <c r="AH314" s="166">
        <f t="shared" si="194"/>
        <v>152863</v>
      </c>
    </row>
    <row r="315" spans="1:34" ht="15.75">
      <c r="A315" s="161"/>
      <c r="B315" s="162" t="s">
        <v>254</v>
      </c>
      <c r="C315" s="68" t="s">
        <v>112</v>
      </c>
      <c r="D315" s="68" t="s">
        <v>112</v>
      </c>
      <c r="E315" s="92"/>
      <c r="F315" s="68"/>
      <c r="G315" s="166">
        <f aca="true" t="shared" si="195" ref="G315:W316">G316</f>
        <v>5501</v>
      </c>
      <c r="H315" s="166">
        <f t="shared" si="195"/>
        <v>5501</v>
      </c>
      <c r="I315" s="166">
        <f t="shared" si="195"/>
        <v>0</v>
      </c>
      <c r="J315" s="166">
        <f t="shared" si="195"/>
        <v>0</v>
      </c>
      <c r="K315" s="166">
        <f t="shared" si="195"/>
        <v>5501</v>
      </c>
      <c r="L315" s="166">
        <f t="shared" si="195"/>
        <v>0</v>
      </c>
      <c r="M315" s="166" t="e">
        <f t="shared" si="195"/>
        <v>#REF!</v>
      </c>
      <c r="N315" s="166" t="e">
        <f t="shared" si="195"/>
        <v>#REF!</v>
      </c>
      <c r="O315" s="166">
        <f t="shared" si="195"/>
        <v>0</v>
      </c>
      <c r="P315" s="166">
        <f t="shared" si="195"/>
        <v>0</v>
      </c>
      <c r="Q315" s="166">
        <f t="shared" si="195"/>
        <v>0</v>
      </c>
      <c r="R315" s="166">
        <f t="shared" si="195"/>
        <v>5501</v>
      </c>
      <c r="S315" s="166">
        <f t="shared" si="195"/>
        <v>0</v>
      </c>
      <c r="T315" s="166">
        <f t="shared" si="195"/>
        <v>0</v>
      </c>
      <c r="U315" s="167">
        <f t="shared" si="195"/>
        <v>0</v>
      </c>
      <c r="V315" s="166">
        <f t="shared" si="195"/>
        <v>0</v>
      </c>
      <c r="W315" s="167">
        <f t="shared" si="195"/>
        <v>0</v>
      </c>
      <c r="X315" s="166">
        <f aca="true" t="shared" si="196" ref="T315:AG316">X316</f>
        <v>5501</v>
      </c>
      <c r="Y315" s="166">
        <f t="shared" si="196"/>
        <v>0</v>
      </c>
      <c r="Z315" s="167">
        <f t="shared" si="196"/>
        <v>0</v>
      </c>
      <c r="AA315" s="167">
        <f t="shared" si="196"/>
        <v>0</v>
      </c>
      <c r="AB315" s="167">
        <f t="shared" si="196"/>
        <v>0</v>
      </c>
      <c r="AC315" s="167">
        <f t="shared" si="196"/>
        <v>0</v>
      </c>
      <c r="AD315" s="167">
        <f t="shared" si="196"/>
        <v>0</v>
      </c>
      <c r="AE315" s="167">
        <f t="shared" si="196"/>
        <v>0</v>
      </c>
      <c r="AF315" s="167">
        <f t="shared" si="196"/>
        <v>0</v>
      </c>
      <c r="AG315" s="166">
        <f t="shared" si="196"/>
        <v>5501</v>
      </c>
      <c r="AH315" s="166"/>
    </row>
    <row r="316" spans="1:34" ht="15.75">
      <c r="A316" s="165"/>
      <c r="B316" s="168" t="s">
        <v>136</v>
      </c>
      <c r="C316" s="77" t="s">
        <v>112</v>
      </c>
      <c r="D316" s="77" t="s">
        <v>112</v>
      </c>
      <c r="E316" s="169" t="s">
        <v>137</v>
      </c>
      <c r="F316" s="77"/>
      <c r="G316" s="170">
        <f t="shared" si="195"/>
        <v>5501</v>
      </c>
      <c r="H316" s="170">
        <f t="shared" si="195"/>
        <v>5501</v>
      </c>
      <c r="I316" s="170">
        <f t="shared" si="195"/>
        <v>0</v>
      </c>
      <c r="J316" s="170">
        <f t="shared" si="195"/>
        <v>0</v>
      </c>
      <c r="K316" s="170">
        <f t="shared" si="195"/>
        <v>5501</v>
      </c>
      <c r="L316" s="170">
        <f t="shared" si="195"/>
        <v>0</v>
      </c>
      <c r="M316" s="170" t="e">
        <f t="shared" si="195"/>
        <v>#REF!</v>
      </c>
      <c r="N316" s="170" t="e">
        <f t="shared" si="195"/>
        <v>#REF!</v>
      </c>
      <c r="O316" s="170">
        <f t="shared" si="195"/>
        <v>0</v>
      </c>
      <c r="P316" s="170">
        <f t="shared" si="195"/>
        <v>0</v>
      </c>
      <c r="Q316" s="170">
        <f t="shared" si="195"/>
        <v>0</v>
      </c>
      <c r="R316" s="170">
        <f t="shared" si="195"/>
        <v>5501</v>
      </c>
      <c r="S316" s="170">
        <f t="shared" si="195"/>
        <v>0</v>
      </c>
      <c r="T316" s="170">
        <f t="shared" si="196"/>
        <v>0</v>
      </c>
      <c r="U316" s="171">
        <f t="shared" si="196"/>
        <v>0</v>
      </c>
      <c r="V316" s="170">
        <f t="shared" si="196"/>
        <v>0</v>
      </c>
      <c r="W316" s="171">
        <f t="shared" si="196"/>
        <v>0</v>
      </c>
      <c r="X316" s="170">
        <f t="shared" si="196"/>
        <v>5501</v>
      </c>
      <c r="Y316" s="170">
        <f t="shared" si="196"/>
        <v>0</v>
      </c>
      <c r="Z316" s="171">
        <f t="shared" si="196"/>
        <v>0</v>
      </c>
      <c r="AA316" s="171">
        <f t="shared" si="196"/>
        <v>0</v>
      </c>
      <c r="AB316" s="171">
        <f t="shared" si="196"/>
        <v>0</v>
      </c>
      <c r="AC316" s="171">
        <f t="shared" si="196"/>
        <v>0</v>
      </c>
      <c r="AD316" s="171">
        <f t="shared" si="196"/>
        <v>0</v>
      </c>
      <c r="AE316" s="171">
        <f t="shared" si="196"/>
        <v>0</v>
      </c>
      <c r="AF316" s="171">
        <f t="shared" si="196"/>
        <v>0</v>
      </c>
      <c r="AG316" s="170">
        <f t="shared" si="196"/>
        <v>5501</v>
      </c>
      <c r="AH316" s="170"/>
    </row>
    <row r="317" spans="1:34" ht="47.25">
      <c r="A317" s="165"/>
      <c r="B317" s="168" t="s">
        <v>115</v>
      </c>
      <c r="C317" s="77" t="s">
        <v>112</v>
      </c>
      <c r="D317" s="77" t="s">
        <v>112</v>
      </c>
      <c r="E317" s="169" t="s">
        <v>137</v>
      </c>
      <c r="F317" s="77" t="s">
        <v>116</v>
      </c>
      <c r="G317" s="170">
        <f>H317+I317</f>
        <v>5501</v>
      </c>
      <c r="H317" s="170">
        <v>5501</v>
      </c>
      <c r="I317" s="170"/>
      <c r="J317" s="173">
        <f>K317-G317</f>
        <v>0</v>
      </c>
      <c r="K317" s="173">
        <v>5501</v>
      </c>
      <c r="L317" s="173"/>
      <c r="M317" s="174" t="e">
        <f>#REF!+#REF!</f>
        <v>#REF!</v>
      </c>
      <c r="N317" s="174" t="e">
        <f>#REF!+#REF!</f>
        <v>#REF!</v>
      </c>
      <c r="O317" s="173"/>
      <c r="P317" s="173"/>
      <c r="Q317" s="173"/>
      <c r="R317" s="173">
        <f>Q317+P317+O317+K317</f>
        <v>5501</v>
      </c>
      <c r="S317" s="173">
        <f>Q317+L317</f>
        <v>0</v>
      </c>
      <c r="T317" s="175"/>
      <c r="U317" s="176"/>
      <c r="V317" s="165"/>
      <c r="W317" s="176"/>
      <c r="X317" s="173">
        <f>W317+V317+U317+T317+R317</f>
        <v>5501</v>
      </c>
      <c r="Y317" s="173">
        <f>S317+W317</f>
        <v>0</v>
      </c>
      <c r="Z317" s="176"/>
      <c r="AA317" s="176"/>
      <c r="AB317" s="176"/>
      <c r="AC317" s="176"/>
      <c r="AD317" s="176"/>
      <c r="AE317" s="176"/>
      <c r="AF317" s="176"/>
      <c r="AG317" s="173">
        <f>X317+Z317+AA317+AB317+AC317+AD317+AE317+AF317</f>
        <v>5501</v>
      </c>
      <c r="AH317" s="173"/>
    </row>
    <row r="318" spans="1:34" ht="21.75" customHeight="1">
      <c r="A318" s="161"/>
      <c r="B318" s="162" t="s">
        <v>337</v>
      </c>
      <c r="C318" s="68" t="s">
        <v>179</v>
      </c>
      <c r="D318" s="68" t="s">
        <v>100</v>
      </c>
      <c r="E318" s="92"/>
      <c r="F318" s="68"/>
      <c r="G318" s="166">
        <f aca="true" t="shared" si="197" ref="G318:W319">G319</f>
        <v>23588</v>
      </c>
      <c r="H318" s="166">
        <f t="shared" si="197"/>
        <v>23588</v>
      </c>
      <c r="I318" s="166">
        <f t="shared" si="197"/>
        <v>0</v>
      </c>
      <c r="J318" s="166">
        <f t="shared" si="197"/>
        <v>73086</v>
      </c>
      <c r="K318" s="166">
        <f t="shared" si="197"/>
        <v>96674</v>
      </c>
      <c r="L318" s="166">
        <f t="shared" si="197"/>
        <v>72669</v>
      </c>
      <c r="M318" s="166" t="e">
        <f t="shared" si="197"/>
        <v>#REF!</v>
      </c>
      <c r="N318" s="166" t="e">
        <f t="shared" si="197"/>
        <v>#REF!</v>
      </c>
      <c r="O318" s="166">
        <f t="shared" si="197"/>
        <v>0</v>
      </c>
      <c r="P318" s="166">
        <f t="shared" si="197"/>
        <v>0</v>
      </c>
      <c r="Q318" s="166">
        <f t="shared" si="197"/>
        <v>0</v>
      </c>
      <c r="R318" s="166">
        <f t="shared" si="197"/>
        <v>96674</v>
      </c>
      <c r="S318" s="166">
        <f t="shared" si="197"/>
        <v>72669</v>
      </c>
      <c r="T318" s="166">
        <f t="shared" si="197"/>
        <v>0</v>
      </c>
      <c r="U318" s="167">
        <f t="shared" si="197"/>
        <v>0</v>
      </c>
      <c r="V318" s="166">
        <f t="shared" si="197"/>
        <v>0</v>
      </c>
      <c r="W318" s="167">
        <f t="shared" si="197"/>
        <v>0</v>
      </c>
      <c r="X318" s="166">
        <f aca="true" t="shared" si="198" ref="T318:AH319">X319</f>
        <v>96674</v>
      </c>
      <c r="Y318" s="166">
        <f t="shared" si="198"/>
        <v>72669</v>
      </c>
      <c r="Z318" s="167">
        <f t="shared" si="198"/>
        <v>0</v>
      </c>
      <c r="AA318" s="167">
        <f t="shared" si="198"/>
        <v>0</v>
      </c>
      <c r="AB318" s="167">
        <f t="shared" si="198"/>
        <v>0</v>
      </c>
      <c r="AC318" s="167">
        <f t="shared" si="198"/>
        <v>0</v>
      </c>
      <c r="AD318" s="167">
        <f t="shared" si="198"/>
        <v>0</v>
      </c>
      <c r="AE318" s="167">
        <f t="shared" si="198"/>
        <v>0</v>
      </c>
      <c r="AF318" s="167">
        <f t="shared" si="198"/>
        <v>0</v>
      </c>
      <c r="AG318" s="166">
        <f t="shared" si="198"/>
        <v>96674</v>
      </c>
      <c r="AH318" s="166">
        <f t="shared" si="198"/>
        <v>72669</v>
      </c>
    </row>
    <row r="319" spans="1:34" ht="15.75">
      <c r="A319" s="165"/>
      <c r="B319" s="168" t="s">
        <v>409</v>
      </c>
      <c r="C319" s="77" t="s">
        <v>179</v>
      </c>
      <c r="D319" s="77" t="s">
        <v>100</v>
      </c>
      <c r="E319" s="169" t="s">
        <v>339</v>
      </c>
      <c r="F319" s="77"/>
      <c r="G319" s="170">
        <f t="shared" si="197"/>
        <v>23588</v>
      </c>
      <c r="H319" s="170">
        <f t="shared" si="197"/>
        <v>23588</v>
      </c>
      <c r="I319" s="170">
        <f t="shared" si="197"/>
        <v>0</v>
      </c>
      <c r="J319" s="170">
        <f t="shared" si="197"/>
        <v>73086</v>
      </c>
      <c r="K319" s="170">
        <f t="shared" si="197"/>
        <v>96674</v>
      </c>
      <c r="L319" s="170">
        <f t="shared" si="197"/>
        <v>72669</v>
      </c>
      <c r="M319" s="170" t="e">
        <f t="shared" si="197"/>
        <v>#REF!</v>
      </c>
      <c r="N319" s="170" t="e">
        <f t="shared" si="197"/>
        <v>#REF!</v>
      </c>
      <c r="O319" s="170">
        <f t="shared" si="197"/>
        <v>0</v>
      </c>
      <c r="P319" s="170">
        <f t="shared" si="197"/>
        <v>0</v>
      </c>
      <c r="Q319" s="170">
        <f t="shared" si="197"/>
        <v>0</v>
      </c>
      <c r="R319" s="170">
        <f t="shared" si="197"/>
        <v>96674</v>
      </c>
      <c r="S319" s="170">
        <f t="shared" si="197"/>
        <v>72669</v>
      </c>
      <c r="T319" s="170">
        <f t="shared" si="198"/>
        <v>0</v>
      </c>
      <c r="U319" s="171">
        <f t="shared" si="198"/>
        <v>0</v>
      </c>
      <c r="V319" s="170">
        <f t="shared" si="198"/>
        <v>0</v>
      </c>
      <c r="W319" s="171">
        <f t="shared" si="198"/>
        <v>0</v>
      </c>
      <c r="X319" s="170">
        <f t="shared" si="198"/>
        <v>96674</v>
      </c>
      <c r="Y319" s="170">
        <f t="shared" si="198"/>
        <v>72669</v>
      </c>
      <c r="Z319" s="171">
        <f t="shared" si="198"/>
        <v>0</v>
      </c>
      <c r="AA319" s="171">
        <f t="shared" si="198"/>
        <v>0</v>
      </c>
      <c r="AB319" s="171">
        <f t="shared" si="198"/>
        <v>0</v>
      </c>
      <c r="AC319" s="171">
        <f t="shared" si="198"/>
        <v>0</v>
      </c>
      <c r="AD319" s="171">
        <f t="shared" si="198"/>
        <v>0</v>
      </c>
      <c r="AE319" s="171">
        <f t="shared" si="198"/>
        <v>0</v>
      </c>
      <c r="AF319" s="171">
        <f t="shared" si="198"/>
        <v>0</v>
      </c>
      <c r="AG319" s="170">
        <f t="shared" si="198"/>
        <v>96674</v>
      </c>
      <c r="AH319" s="170">
        <f t="shared" si="198"/>
        <v>72669</v>
      </c>
    </row>
    <row r="320" spans="1:34" ht="31.5">
      <c r="A320" s="165"/>
      <c r="B320" s="168" t="s">
        <v>103</v>
      </c>
      <c r="C320" s="77" t="s">
        <v>179</v>
      </c>
      <c r="D320" s="77" t="s">
        <v>100</v>
      </c>
      <c r="E320" s="169" t="s">
        <v>339</v>
      </c>
      <c r="F320" s="77" t="s">
        <v>104</v>
      </c>
      <c r="G320" s="170">
        <f>H320+I320</f>
        <v>23588</v>
      </c>
      <c r="H320" s="170">
        <v>23588</v>
      </c>
      <c r="I320" s="170"/>
      <c r="J320" s="173">
        <f>K320-G320</f>
        <v>73086</v>
      </c>
      <c r="K320" s="173">
        <v>96674</v>
      </c>
      <c r="L320" s="173">
        <v>72669</v>
      </c>
      <c r="M320" s="174" t="e">
        <f>#REF!+#REF!</f>
        <v>#REF!</v>
      </c>
      <c r="N320" s="174" t="e">
        <f>#REF!+#REF!</f>
        <v>#REF!</v>
      </c>
      <c r="O320" s="173"/>
      <c r="P320" s="173"/>
      <c r="Q320" s="173"/>
      <c r="R320" s="173">
        <f>Q320+P320+O320+K320</f>
        <v>96674</v>
      </c>
      <c r="S320" s="173">
        <f>Q320+L320</f>
        <v>72669</v>
      </c>
      <c r="T320" s="175"/>
      <c r="U320" s="176"/>
      <c r="V320" s="165"/>
      <c r="W320" s="176"/>
      <c r="X320" s="173">
        <f>W320+V320+U320+T320+R320</f>
        <v>96674</v>
      </c>
      <c r="Y320" s="173">
        <f>S320+W320</f>
        <v>72669</v>
      </c>
      <c r="Z320" s="176"/>
      <c r="AA320" s="176"/>
      <c r="AB320" s="176"/>
      <c r="AC320" s="176"/>
      <c r="AD320" s="176"/>
      <c r="AE320" s="176"/>
      <c r="AF320" s="176"/>
      <c r="AG320" s="173">
        <f>X320+Z320+AA320+AB320+AC320+AD320+AE320+AF320</f>
        <v>96674</v>
      </c>
      <c r="AH320" s="173">
        <f>Y320+AE320+AF320</f>
        <v>72669</v>
      </c>
    </row>
    <row r="321" spans="1:34" ht="21.75" customHeight="1">
      <c r="A321" s="165"/>
      <c r="B321" s="162" t="s">
        <v>324</v>
      </c>
      <c r="C321" s="68" t="s">
        <v>179</v>
      </c>
      <c r="D321" s="68" t="s">
        <v>106</v>
      </c>
      <c r="E321" s="169"/>
      <c r="F321" s="77"/>
      <c r="G321" s="166">
        <f aca="true" t="shared" si="199" ref="G321:W322">G322</f>
        <v>5823</v>
      </c>
      <c r="H321" s="166">
        <f t="shared" si="199"/>
        <v>5823</v>
      </c>
      <c r="I321" s="166">
        <f t="shared" si="199"/>
        <v>0</v>
      </c>
      <c r="J321" s="166">
        <f t="shared" si="199"/>
        <v>0</v>
      </c>
      <c r="K321" s="166">
        <f t="shared" si="199"/>
        <v>5823</v>
      </c>
      <c r="L321" s="166">
        <f t="shared" si="199"/>
        <v>0</v>
      </c>
      <c r="M321" s="166" t="e">
        <f t="shared" si="199"/>
        <v>#REF!</v>
      </c>
      <c r="N321" s="166" t="e">
        <f t="shared" si="199"/>
        <v>#REF!</v>
      </c>
      <c r="O321" s="166">
        <f t="shared" si="199"/>
        <v>0</v>
      </c>
      <c r="P321" s="166">
        <f t="shared" si="199"/>
        <v>0</v>
      </c>
      <c r="Q321" s="166">
        <f t="shared" si="199"/>
        <v>0</v>
      </c>
      <c r="R321" s="166">
        <f t="shared" si="199"/>
        <v>5823</v>
      </c>
      <c r="S321" s="166">
        <f t="shared" si="199"/>
        <v>0</v>
      </c>
      <c r="T321" s="166">
        <f t="shared" si="199"/>
        <v>0</v>
      </c>
      <c r="U321" s="167">
        <f t="shared" si="199"/>
        <v>0</v>
      </c>
      <c r="V321" s="166">
        <f t="shared" si="199"/>
        <v>0</v>
      </c>
      <c r="W321" s="167">
        <f t="shared" si="199"/>
        <v>0</v>
      </c>
      <c r="X321" s="166">
        <f aca="true" t="shared" si="200" ref="T321:AG322">X322</f>
        <v>5823</v>
      </c>
      <c r="Y321" s="166">
        <f t="shared" si="200"/>
        <v>0</v>
      </c>
      <c r="Z321" s="167">
        <f t="shared" si="200"/>
        <v>0</v>
      </c>
      <c r="AA321" s="167">
        <f t="shared" si="200"/>
        <v>0</v>
      </c>
      <c r="AB321" s="167">
        <f t="shared" si="200"/>
        <v>0</v>
      </c>
      <c r="AC321" s="167">
        <f t="shared" si="200"/>
        <v>0</v>
      </c>
      <c r="AD321" s="167">
        <f t="shared" si="200"/>
        <v>0</v>
      </c>
      <c r="AE321" s="167">
        <f t="shared" si="200"/>
        <v>0</v>
      </c>
      <c r="AF321" s="167">
        <f t="shared" si="200"/>
        <v>0</v>
      </c>
      <c r="AG321" s="166">
        <f t="shared" si="200"/>
        <v>5823</v>
      </c>
      <c r="AH321" s="166"/>
    </row>
    <row r="322" spans="1:34" ht="15.75">
      <c r="A322" s="165"/>
      <c r="B322" s="168" t="s">
        <v>136</v>
      </c>
      <c r="C322" s="77" t="s">
        <v>179</v>
      </c>
      <c r="D322" s="77" t="s">
        <v>106</v>
      </c>
      <c r="E322" s="169" t="s">
        <v>137</v>
      </c>
      <c r="F322" s="77"/>
      <c r="G322" s="170">
        <f t="shared" si="199"/>
        <v>5823</v>
      </c>
      <c r="H322" s="170">
        <f t="shared" si="199"/>
        <v>5823</v>
      </c>
      <c r="I322" s="170">
        <f t="shared" si="199"/>
        <v>0</v>
      </c>
      <c r="J322" s="170">
        <f t="shared" si="199"/>
        <v>0</v>
      </c>
      <c r="K322" s="170">
        <f t="shared" si="199"/>
        <v>5823</v>
      </c>
      <c r="L322" s="170">
        <f t="shared" si="199"/>
        <v>0</v>
      </c>
      <c r="M322" s="170" t="e">
        <f t="shared" si="199"/>
        <v>#REF!</v>
      </c>
      <c r="N322" s="170" t="e">
        <f t="shared" si="199"/>
        <v>#REF!</v>
      </c>
      <c r="O322" s="170">
        <f t="shared" si="199"/>
        <v>0</v>
      </c>
      <c r="P322" s="170">
        <f t="shared" si="199"/>
        <v>0</v>
      </c>
      <c r="Q322" s="170">
        <f t="shared" si="199"/>
        <v>0</v>
      </c>
      <c r="R322" s="170">
        <f t="shared" si="199"/>
        <v>5823</v>
      </c>
      <c r="S322" s="170">
        <f t="shared" si="199"/>
        <v>0</v>
      </c>
      <c r="T322" s="170">
        <f t="shared" si="200"/>
        <v>0</v>
      </c>
      <c r="U322" s="171">
        <f t="shared" si="200"/>
        <v>0</v>
      </c>
      <c r="V322" s="170">
        <f t="shared" si="200"/>
        <v>0</v>
      </c>
      <c r="W322" s="171">
        <f t="shared" si="200"/>
        <v>0</v>
      </c>
      <c r="X322" s="170">
        <f t="shared" si="200"/>
        <v>5823</v>
      </c>
      <c r="Y322" s="170">
        <f t="shared" si="200"/>
        <v>0</v>
      </c>
      <c r="Z322" s="171">
        <f t="shared" si="200"/>
        <v>0</v>
      </c>
      <c r="AA322" s="171">
        <f t="shared" si="200"/>
        <v>0</v>
      </c>
      <c r="AB322" s="171">
        <f t="shared" si="200"/>
        <v>0</v>
      </c>
      <c r="AC322" s="171">
        <f t="shared" si="200"/>
        <v>0</v>
      </c>
      <c r="AD322" s="171">
        <f t="shared" si="200"/>
        <v>0</v>
      </c>
      <c r="AE322" s="171">
        <f t="shared" si="200"/>
        <v>0</v>
      </c>
      <c r="AF322" s="171">
        <f t="shared" si="200"/>
        <v>0</v>
      </c>
      <c r="AG322" s="170">
        <f t="shared" si="200"/>
        <v>5823</v>
      </c>
      <c r="AH322" s="170"/>
    </row>
    <row r="323" spans="1:34" ht="15.75">
      <c r="A323" s="165"/>
      <c r="B323" s="168" t="s">
        <v>335</v>
      </c>
      <c r="C323" s="77" t="s">
        <v>179</v>
      </c>
      <c r="D323" s="77" t="s">
        <v>106</v>
      </c>
      <c r="E323" s="169" t="s">
        <v>137</v>
      </c>
      <c r="F323" s="77" t="s">
        <v>325</v>
      </c>
      <c r="G323" s="170">
        <f>H323+I323</f>
        <v>5823</v>
      </c>
      <c r="H323" s="170">
        <f>5493+330</f>
        <v>5823</v>
      </c>
      <c r="I323" s="170"/>
      <c r="J323" s="173">
        <f>K323-G323</f>
        <v>0</v>
      </c>
      <c r="K323" s="173">
        <v>5823</v>
      </c>
      <c r="L323" s="173"/>
      <c r="M323" s="174" t="e">
        <f>#REF!+#REF!</f>
        <v>#REF!</v>
      </c>
      <c r="N323" s="174" t="e">
        <f>#REF!+#REF!</f>
        <v>#REF!</v>
      </c>
      <c r="O323" s="173"/>
      <c r="P323" s="173"/>
      <c r="Q323" s="173"/>
      <c r="R323" s="173">
        <f>Q323+P323+O323+K323</f>
        <v>5823</v>
      </c>
      <c r="S323" s="173">
        <f>Q323+L323</f>
        <v>0</v>
      </c>
      <c r="T323" s="175"/>
      <c r="U323" s="176"/>
      <c r="V323" s="165"/>
      <c r="W323" s="176"/>
      <c r="X323" s="173">
        <f>W323+V323+U323+T323+R323</f>
        <v>5823</v>
      </c>
      <c r="Y323" s="173">
        <f>S323+W323</f>
        <v>0</v>
      </c>
      <c r="Z323" s="176"/>
      <c r="AA323" s="176"/>
      <c r="AB323" s="176"/>
      <c r="AC323" s="176"/>
      <c r="AD323" s="176"/>
      <c r="AE323" s="176"/>
      <c r="AF323" s="176"/>
      <c r="AG323" s="173">
        <f>X323+Z323+AA323+AB323+AC323+AD323+AE323+AF323</f>
        <v>5823</v>
      </c>
      <c r="AH323" s="173"/>
    </row>
    <row r="324" spans="1:34" ht="15.75">
      <c r="A324" s="165"/>
      <c r="B324" s="162" t="s">
        <v>355</v>
      </c>
      <c r="C324" s="68" t="s">
        <v>179</v>
      </c>
      <c r="D324" s="68" t="s">
        <v>110</v>
      </c>
      <c r="E324" s="169"/>
      <c r="F324" s="68"/>
      <c r="G324" s="166">
        <f aca="true" t="shared" si="201" ref="G324:L325">G325</f>
        <v>0</v>
      </c>
      <c r="H324" s="166">
        <f t="shared" si="201"/>
        <v>0</v>
      </c>
      <c r="I324" s="166">
        <f t="shared" si="201"/>
        <v>0</v>
      </c>
      <c r="J324" s="166">
        <f t="shared" si="201"/>
        <v>80194</v>
      </c>
      <c r="K324" s="166">
        <f t="shared" si="201"/>
        <v>80194</v>
      </c>
      <c r="L324" s="166">
        <f t="shared" si="201"/>
        <v>80194</v>
      </c>
      <c r="M324" s="170"/>
      <c r="N324" s="170"/>
      <c r="O324" s="166">
        <f aca="true" t="shared" si="202" ref="O324:AD325">O325</f>
        <v>0</v>
      </c>
      <c r="P324" s="166">
        <f t="shared" si="202"/>
        <v>0</v>
      </c>
      <c r="Q324" s="166">
        <f t="shared" si="202"/>
        <v>0</v>
      </c>
      <c r="R324" s="166">
        <f t="shared" si="202"/>
        <v>80194</v>
      </c>
      <c r="S324" s="166">
        <f t="shared" si="202"/>
        <v>80194</v>
      </c>
      <c r="T324" s="166">
        <f t="shared" si="202"/>
        <v>0</v>
      </c>
      <c r="U324" s="167">
        <f t="shared" si="202"/>
        <v>0</v>
      </c>
      <c r="V324" s="166">
        <f t="shared" si="202"/>
        <v>0</v>
      </c>
      <c r="W324" s="167">
        <f t="shared" si="202"/>
        <v>0</v>
      </c>
      <c r="X324" s="166">
        <f t="shared" si="202"/>
        <v>80194</v>
      </c>
      <c r="Y324" s="166">
        <f t="shared" si="202"/>
        <v>80194</v>
      </c>
      <c r="Z324" s="167">
        <f t="shared" si="202"/>
        <v>0</v>
      </c>
      <c r="AA324" s="167">
        <f t="shared" si="202"/>
        <v>0</v>
      </c>
      <c r="AB324" s="167">
        <f t="shared" si="202"/>
        <v>0</v>
      </c>
      <c r="AC324" s="167">
        <f t="shared" si="202"/>
        <v>0</v>
      </c>
      <c r="AD324" s="167">
        <f t="shared" si="202"/>
        <v>0</v>
      </c>
      <c r="AE324" s="167">
        <f aca="true" t="shared" si="203" ref="AA324:AH325">AE325</f>
        <v>0</v>
      </c>
      <c r="AF324" s="167">
        <f t="shared" si="203"/>
        <v>0</v>
      </c>
      <c r="AG324" s="166">
        <f t="shared" si="203"/>
        <v>80194</v>
      </c>
      <c r="AH324" s="166">
        <f t="shared" si="203"/>
        <v>80194</v>
      </c>
    </row>
    <row r="325" spans="1:34" ht="15.75">
      <c r="A325" s="165"/>
      <c r="B325" s="168" t="s">
        <v>309</v>
      </c>
      <c r="C325" s="77" t="s">
        <v>179</v>
      </c>
      <c r="D325" s="77" t="s">
        <v>110</v>
      </c>
      <c r="E325" s="169" t="s">
        <v>310</v>
      </c>
      <c r="F325" s="77"/>
      <c r="G325" s="170">
        <f t="shared" si="201"/>
        <v>0</v>
      </c>
      <c r="H325" s="170">
        <f t="shared" si="201"/>
        <v>0</v>
      </c>
      <c r="I325" s="170">
        <f t="shared" si="201"/>
        <v>0</v>
      </c>
      <c r="J325" s="170">
        <f t="shared" si="201"/>
        <v>80194</v>
      </c>
      <c r="K325" s="170">
        <f t="shared" si="201"/>
        <v>80194</v>
      </c>
      <c r="L325" s="170">
        <f t="shared" si="201"/>
        <v>80194</v>
      </c>
      <c r="M325" s="170"/>
      <c r="N325" s="170"/>
      <c r="O325" s="170">
        <f t="shared" si="202"/>
        <v>0</v>
      </c>
      <c r="P325" s="170">
        <f t="shared" si="202"/>
        <v>0</v>
      </c>
      <c r="Q325" s="170">
        <f t="shared" si="202"/>
        <v>0</v>
      </c>
      <c r="R325" s="170">
        <f t="shared" si="202"/>
        <v>80194</v>
      </c>
      <c r="S325" s="170">
        <f t="shared" si="202"/>
        <v>80194</v>
      </c>
      <c r="T325" s="170">
        <f t="shared" si="202"/>
        <v>0</v>
      </c>
      <c r="U325" s="171">
        <f t="shared" si="202"/>
        <v>0</v>
      </c>
      <c r="V325" s="170">
        <f t="shared" si="202"/>
        <v>0</v>
      </c>
      <c r="W325" s="171">
        <f t="shared" si="202"/>
        <v>0</v>
      </c>
      <c r="X325" s="170">
        <f t="shared" si="202"/>
        <v>80194</v>
      </c>
      <c r="Y325" s="170">
        <f t="shared" si="202"/>
        <v>80194</v>
      </c>
      <c r="Z325" s="171">
        <f t="shared" si="202"/>
        <v>0</v>
      </c>
      <c r="AA325" s="171">
        <f t="shared" si="203"/>
        <v>0</v>
      </c>
      <c r="AB325" s="171">
        <f t="shared" si="203"/>
        <v>0</v>
      </c>
      <c r="AC325" s="171">
        <f t="shared" si="203"/>
        <v>0</v>
      </c>
      <c r="AD325" s="171">
        <f t="shared" si="203"/>
        <v>0</v>
      </c>
      <c r="AE325" s="171">
        <f t="shared" si="203"/>
        <v>0</v>
      </c>
      <c r="AF325" s="171">
        <f t="shared" si="203"/>
        <v>0</v>
      </c>
      <c r="AG325" s="170">
        <f t="shared" si="203"/>
        <v>80194</v>
      </c>
      <c r="AH325" s="170">
        <f t="shared" si="203"/>
        <v>80194</v>
      </c>
    </row>
    <row r="326" spans="1:34" ht="15.75">
      <c r="A326" s="165"/>
      <c r="B326" s="168" t="s">
        <v>335</v>
      </c>
      <c r="C326" s="77" t="s">
        <v>179</v>
      </c>
      <c r="D326" s="77" t="s">
        <v>110</v>
      </c>
      <c r="E326" s="169" t="s">
        <v>310</v>
      </c>
      <c r="F326" s="77"/>
      <c r="G326" s="170">
        <f aca="true" t="shared" si="204" ref="G326:L326">G327+G328+G329</f>
        <v>0</v>
      </c>
      <c r="H326" s="170">
        <f t="shared" si="204"/>
        <v>0</v>
      </c>
      <c r="I326" s="170">
        <f t="shared" si="204"/>
        <v>0</v>
      </c>
      <c r="J326" s="170">
        <f t="shared" si="204"/>
        <v>80194</v>
      </c>
      <c r="K326" s="170">
        <f t="shared" si="204"/>
        <v>80194</v>
      </c>
      <c r="L326" s="170">
        <f t="shared" si="204"/>
        <v>80194</v>
      </c>
      <c r="M326" s="170"/>
      <c r="N326" s="170"/>
      <c r="O326" s="170">
        <f aca="true" t="shared" si="205" ref="O326:AH326">O327+O328+O329</f>
        <v>0</v>
      </c>
      <c r="P326" s="170">
        <f t="shared" si="205"/>
        <v>0</v>
      </c>
      <c r="Q326" s="170">
        <f t="shared" si="205"/>
        <v>0</v>
      </c>
      <c r="R326" s="170">
        <f t="shared" si="205"/>
        <v>80194</v>
      </c>
      <c r="S326" s="170">
        <f t="shared" si="205"/>
        <v>80194</v>
      </c>
      <c r="T326" s="170">
        <f>T327+T328+T329</f>
        <v>0</v>
      </c>
      <c r="U326" s="171">
        <f>U327+U328+U329</f>
        <v>0</v>
      </c>
      <c r="V326" s="170">
        <f t="shared" si="205"/>
        <v>0</v>
      </c>
      <c r="W326" s="171">
        <f t="shared" si="205"/>
        <v>0</v>
      </c>
      <c r="X326" s="170">
        <f t="shared" si="205"/>
        <v>80194</v>
      </c>
      <c r="Y326" s="170">
        <f t="shared" si="205"/>
        <v>80194</v>
      </c>
      <c r="Z326" s="171">
        <f t="shared" si="205"/>
        <v>0</v>
      </c>
      <c r="AA326" s="171">
        <f t="shared" si="205"/>
        <v>0</v>
      </c>
      <c r="AB326" s="171">
        <f t="shared" si="205"/>
        <v>0</v>
      </c>
      <c r="AC326" s="171">
        <f t="shared" si="205"/>
        <v>0</v>
      </c>
      <c r="AD326" s="171">
        <f t="shared" si="205"/>
        <v>0</v>
      </c>
      <c r="AE326" s="171">
        <f t="shared" si="205"/>
        <v>0</v>
      </c>
      <c r="AF326" s="171">
        <f t="shared" si="205"/>
        <v>0</v>
      </c>
      <c r="AG326" s="170">
        <f t="shared" si="205"/>
        <v>80194</v>
      </c>
      <c r="AH326" s="170">
        <f t="shared" si="205"/>
        <v>80194</v>
      </c>
    </row>
    <row r="327" spans="1:34" ht="31.5">
      <c r="A327" s="165"/>
      <c r="B327" s="168" t="s">
        <v>418</v>
      </c>
      <c r="C327" s="77" t="s">
        <v>179</v>
      </c>
      <c r="D327" s="77" t="s">
        <v>110</v>
      </c>
      <c r="E327" s="169" t="s">
        <v>357</v>
      </c>
      <c r="F327" s="77" t="s">
        <v>325</v>
      </c>
      <c r="G327" s="170"/>
      <c r="H327" s="170"/>
      <c r="I327" s="170"/>
      <c r="J327" s="173">
        <f>K327-G327</f>
        <v>10780</v>
      </c>
      <c r="K327" s="173">
        <f>10780</f>
        <v>10780</v>
      </c>
      <c r="L327" s="173">
        <f>10780</f>
        <v>10780</v>
      </c>
      <c r="M327" s="170"/>
      <c r="N327" s="170"/>
      <c r="O327" s="173"/>
      <c r="P327" s="173"/>
      <c r="Q327" s="173"/>
      <c r="R327" s="173">
        <f>Q327+P327+O327+K327</f>
        <v>10780</v>
      </c>
      <c r="S327" s="173">
        <f>Q327+L327</f>
        <v>10780</v>
      </c>
      <c r="T327" s="175"/>
      <c r="U327" s="176"/>
      <c r="V327" s="165"/>
      <c r="W327" s="176"/>
      <c r="X327" s="173">
        <f>W327+V327+U327+T327+R327</f>
        <v>10780</v>
      </c>
      <c r="Y327" s="173">
        <f>S327+W327</f>
        <v>10780</v>
      </c>
      <c r="Z327" s="176"/>
      <c r="AA327" s="176"/>
      <c r="AB327" s="176"/>
      <c r="AC327" s="176"/>
      <c r="AD327" s="176"/>
      <c r="AE327" s="176"/>
      <c r="AF327" s="176"/>
      <c r="AG327" s="173">
        <f>X327+Z327+AA327+AB327+AC327+AD327+AE327+AF327</f>
        <v>10780</v>
      </c>
      <c r="AH327" s="173">
        <f>Y327+AE327+AF327</f>
        <v>10780</v>
      </c>
    </row>
    <row r="328" spans="1:34" ht="15.75">
      <c r="A328" s="165"/>
      <c r="B328" s="168" t="s">
        <v>419</v>
      </c>
      <c r="C328" s="77" t="s">
        <v>179</v>
      </c>
      <c r="D328" s="77" t="s">
        <v>110</v>
      </c>
      <c r="E328" s="169" t="s">
        <v>359</v>
      </c>
      <c r="F328" s="77" t="s">
        <v>325</v>
      </c>
      <c r="G328" s="170"/>
      <c r="H328" s="170"/>
      <c r="I328" s="170"/>
      <c r="J328" s="173">
        <f>K328-G328</f>
        <v>7350</v>
      </c>
      <c r="K328" s="173">
        <f>7350</f>
        <v>7350</v>
      </c>
      <c r="L328" s="173">
        <f>7350</f>
        <v>7350</v>
      </c>
      <c r="M328" s="170"/>
      <c r="N328" s="170"/>
      <c r="O328" s="173"/>
      <c r="P328" s="173"/>
      <c r="Q328" s="173"/>
      <c r="R328" s="173">
        <f>Q328+P328+O328+K328</f>
        <v>7350</v>
      </c>
      <c r="S328" s="173">
        <f>Q328+L328</f>
        <v>7350</v>
      </c>
      <c r="T328" s="175"/>
      <c r="U328" s="176"/>
      <c r="V328" s="165"/>
      <c r="W328" s="176"/>
      <c r="X328" s="173">
        <f>W328+V328+U328+T328+R328</f>
        <v>7350</v>
      </c>
      <c r="Y328" s="173">
        <f>S328+W328</f>
        <v>7350</v>
      </c>
      <c r="Z328" s="176"/>
      <c r="AA328" s="176"/>
      <c r="AB328" s="176"/>
      <c r="AC328" s="176"/>
      <c r="AD328" s="176"/>
      <c r="AE328" s="176"/>
      <c r="AF328" s="176"/>
      <c r="AG328" s="173">
        <f>X328+Z328+AA328+AB328+AC328+AD328+AE328+AF328</f>
        <v>7350</v>
      </c>
      <c r="AH328" s="173">
        <f>Y328+AE328+AF328</f>
        <v>7350</v>
      </c>
    </row>
    <row r="329" spans="1:34" ht="31.5">
      <c r="A329" s="165"/>
      <c r="B329" s="168" t="s">
        <v>360</v>
      </c>
      <c r="C329" s="77" t="s">
        <v>179</v>
      </c>
      <c r="D329" s="77" t="s">
        <v>110</v>
      </c>
      <c r="E329" s="169" t="s">
        <v>361</v>
      </c>
      <c r="F329" s="77" t="s">
        <v>325</v>
      </c>
      <c r="G329" s="170"/>
      <c r="H329" s="170"/>
      <c r="I329" s="170"/>
      <c r="J329" s="173">
        <f>K329-G329</f>
        <v>62064</v>
      </c>
      <c r="K329" s="173">
        <v>62064</v>
      </c>
      <c r="L329" s="173">
        <v>62064</v>
      </c>
      <c r="M329" s="170"/>
      <c r="N329" s="170"/>
      <c r="O329" s="173"/>
      <c r="P329" s="173"/>
      <c r="Q329" s="173"/>
      <c r="R329" s="173">
        <f>Q329+P329+O329+K329</f>
        <v>62064</v>
      </c>
      <c r="S329" s="173">
        <f>Q329+L329</f>
        <v>62064</v>
      </c>
      <c r="T329" s="175"/>
      <c r="U329" s="176"/>
      <c r="V329" s="165"/>
      <c r="W329" s="176"/>
      <c r="X329" s="173">
        <f>W329+V329+U329+T329+R329</f>
        <v>62064</v>
      </c>
      <c r="Y329" s="173">
        <f>S329+W329</f>
        <v>62064</v>
      </c>
      <c r="Z329" s="176"/>
      <c r="AA329" s="176"/>
      <c r="AB329" s="176"/>
      <c r="AC329" s="176"/>
      <c r="AD329" s="176"/>
      <c r="AE329" s="176"/>
      <c r="AF329" s="176"/>
      <c r="AG329" s="173">
        <f>X329+Z329+AA329+AB329+AC329+AD329+AE329+AF329</f>
        <v>62064</v>
      </c>
      <c r="AH329" s="173">
        <f>Y329+AE329+AF329</f>
        <v>62064</v>
      </c>
    </row>
    <row r="330" spans="1:34" ht="15.75">
      <c r="A330" s="161"/>
      <c r="B330" s="162" t="s">
        <v>362</v>
      </c>
      <c r="C330" s="68" t="s">
        <v>179</v>
      </c>
      <c r="D330" s="68" t="s">
        <v>150</v>
      </c>
      <c r="E330" s="92"/>
      <c r="F330" s="68"/>
      <c r="G330" s="166">
        <f aca="true" t="shared" si="206" ref="G330:W331">G331</f>
        <v>1363</v>
      </c>
      <c r="H330" s="166">
        <f t="shared" si="206"/>
        <v>1363</v>
      </c>
      <c r="I330" s="166">
        <f t="shared" si="206"/>
        <v>0</v>
      </c>
      <c r="J330" s="166">
        <f t="shared" si="206"/>
        <v>0</v>
      </c>
      <c r="K330" s="166">
        <f t="shared" si="206"/>
        <v>1363</v>
      </c>
      <c r="L330" s="166">
        <f t="shared" si="206"/>
        <v>0</v>
      </c>
      <c r="M330" s="166" t="e">
        <f t="shared" si="206"/>
        <v>#REF!</v>
      </c>
      <c r="N330" s="166" t="e">
        <f t="shared" si="206"/>
        <v>#REF!</v>
      </c>
      <c r="O330" s="166">
        <f t="shared" si="206"/>
        <v>0</v>
      </c>
      <c r="P330" s="166">
        <f t="shared" si="206"/>
        <v>0</v>
      </c>
      <c r="Q330" s="166">
        <f t="shared" si="206"/>
        <v>0</v>
      </c>
      <c r="R330" s="166">
        <f t="shared" si="206"/>
        <v>1363</v>
      </c>
      <c r="S330" s="166">
        <f t="shared" si="206"/>
        <v>0</v>
      </c>
      <c r="T330" s="166">
        <f t="shared" si="206"/>
        <v>0</v>
      </c>
      <c r="U330" s="167">
        <f t="shared" si="206"/>
        <v>0</v>
      </c>
      <c r="V330" s="166">
        <f t="shared" si="206"/>
        <v>0</v>
      </c>
      <c r="W330" s="167">
        <f t="shared" si="206"/>
        <v>0</v>
      </c>
      <c r="X330" s="166">
        <f aca="true" t="shared" si="207" ref="T330:AG331">X331</f>
        <v>1363</v>
      </c>
      <c r="Y330" s="166">
        <f t="shared" si="207"/>
        <v>0</v>
      </c>
      <c r="Z330" s="167">
        <f t="shared" si="207"/>
        <v>0</v>
      </c>
      <c r="AA330" s="167">
        <f t="shared" si="207"/>
        <v>0</v>
      </c>
      <c r="AB330" s="167">
        <f t="shared" si="207"/>
        <v>0</v>
      </c>
      <c r="AC330" s="167">
        <f t="shared" si="207"/>
        <v>0</v>
      </c>
      <c r="AD330" s="167">
        <f t="shared" si="207"/>
        <v>0</v>
      </c>
      <c r="AE330" s="167">
        <f t="shared" si="207"/>
        <v>0</v>
      </c>
      <c r="AF330" s="167">
        <f t="shared" si="207"/>
        <v>0</v>
      </c>
      <c r="AG330" s="166">
        <f t="shared" si="207"/>
        <v>1363</v>
      </c>
      <c r="AH330" s="166"/>
    </row>
    <row r="331" spans="1:34" ht="15.75">
      <c r="A331" s="165"/>
      <c r="B331" s="168" t="s">
        <v>136</v>
      </c>
      <c r="C331" s="77" t="s">
        <v>179</v>
      </c>
      <c r="D331" s="77" t="s">
        <v>150</v>
      </c>
      <c r="E331" s="169" t="s">
        <v>137</v>
      </c>
      <c r="F331" s="77"/>
      <c r="G331" s="170">
        <f t="shared" si="206"/>
        <v>1363</v>
      </c>
      <c r="H331" s="170">
        <f t="shared" si="206"/>
        <v>1363</v>
      </c>
      <c r="I331" s="170">
        <f t="shared" si="206"/>
        <v>0</v>
      </c>
      <c r="J331" s="170">
        <f t="shared" si="206"/>
        <v>0</v>
      </c>
      <c r="K331" s="170">
        <f t="shared" si="206"/>
        <v>1363</v>
      </c>
      <c r="L331" s="170">
        <f t="shared" si="206"/>
        <v>0</v>
      </c>
      <c r="M331" s="170" t="e">
        <f t="shared" si="206"/>
        <v>#REF!</v>
      </c>
      <c r="N331" s="170" t="e">
        <f t="shared" si="206"/>
        <v>#REF!</v>
      </c>
      <c r="O331" s="170">
        <f t="shared" si="206"/>
        <v>0</v>
      </c>
      <c r="P331" s="170">
        <f t="shared" si="206"/>
        <v>0</v>
      </c>
      <c r="Q331" s="170">
        <f t="shared" si="206"/>
        <v>0</v>
      </c>
      <c r="R331" s="170">
        <f t="shared" si="206"/>
        <v>1363</v>
      </c>
      <c r="S331" s="170">
        <f t="shared" si="206"/>
        <v>0</v>
      </c>
      <c r="T331" s="170">
        <f t="shared" si="207"/>
        <v>0</v>
      </c>
      <c r="U331" s="171">
        <f t="shared" si="207"/>
        <v>0</v>
      </c>
      <c r="V331" s="170">
        <f t="shared" si="207"/>
        <v>0</v>
      </c>
      <c r="W331" s="171">
        <f t="shared" si="207"/>
        <v>0</v>
      </c>
      <c r="X331" s="170">
        <f t="shared" si="207"/>
        <v>1363</v>
      </c>
      <c r="Y331" s="170">
        <f t="shared" si="207"/>
        <v>0</v>
      </c>
      <c r="Z331" s="171">
        <f t="shared" si="207"/>
        <v>0</v>
      </c>
      <c r="AA331" s="171">
        <f t="shared" si="207"/>
        <v>0</v>
      </c>
      <c r="AB331" s="171">
        <f t="shared" si="207"/>
        <v>0</v>
      </c>
      <c r="AC331" s="171">
        <f t="shared" si="207"/>
        <v>0</v>
      </c>
      <c r="AD331" s="171">
        <f t="shared" si="207"/>
        <v>0</v>
      </c>
      <c r="AE331" s="171">
        <f t="shared" si="207"/>
        <v>0</v>
      </c>
      <c r="AF331" s="171">
        <f t="shared" si="207"/>
        <v>0</v>
      </c>
      <c r="AG331" s="170">
        <f t="shared" si="207"/>
        <v>1363</v>
      </c>
      <c r="AH331" s="170"/>
    </row>
    <row r="332" spans="1:34" ht="47.25">
      <c r="A332" s="165"/>
      <c r="B332" s="168" t="s">
        <v>115</v>
      </c>
      <c r="C332" s="77" t="s">
        <v>179</v>
      </c>
      <c r="D332" s="77" t="s">
        <v>150</v>
      </c>
      <c r="E332" s="169" t="s">
        <v>137</v>
      </c>
      <c r="F332" s="77" t="s">
        <v>116</v>
      </c>
      <c r="G332" s="170">
        <f>H332+I332</f>
        <v>1363</v>
      </c>
      <c r="H332" s="170">
        <v>1363</v>
      </c>
      <c r="I332" s="170"/>
      <c r="J332" s="173">
        <f>K332-G332</f>
        <v>0</v>
      </c>
      <c r="K332" s="173">
        <v>1363</v>
      </c>
      <c r="L332" s="173"/>
      <c r="M332" s="174" t="e">
        <f>#REF!+#REF!</f>
        <v>#REF!</v>
      </c>
      <c r="N332" s="174" t="e">
        <f>#REF!+#REF!</f>
        <v>#REF!</v>
      </c>
      <c r="O332" s="173"/>
      <c r="P332" s="173"/>
      <c r="Q332" s="173"/>
      <c r="R332" s="173">
        <f>Q332+P332+O332+K332</f>
        <v>1363</v>
      </c>
      <c r="S332" s="173">
        <f>Q332+L332</f>
        <v>0</v>
      </c>
      <c r="T332" s="175"/>
      <c r="U332" s="176"/>
      <c r="V332" s="165"/>
      <c r="W332" s="176"/>
      <c r="X332" s="173">
        <f>W332+V332+U332+T332+R332</f>
        <v>1363</v>
      </c>
      <c r="Y332" s="173">
        <f>S332+W332</f>
        <v>0</v>
      </c>
      <c r="Z332" s="176"/>
      <c r="AA332" s="176"/>
      <c r="AB332" s="176"/>
      <c r="AC332" s="176"/>
      <c r="AD332" s="176"/>
      <c r="AE332" s="176"/>
      <c r="AF332" s="176"/>
      <c r="AG332" s="173">
        <f>X332+Z332+AA332+AB332+AC332+AD332+AE332+AF332</f>
        <v>1363</v>
      </c>
      <c r="AH332" s="173"/>
    </row>
    <row r="333" spans="1:34" ht="11.25" customHeight="1">
      <c r="A333" s="161"/>
      <c r="B333" s="162"/>
      <c r="C333" s="68"/>
      <c r="D333" s="68"/>
      <c r="E333" s="92"/>
      <c r="F333" s="68"/>
      <c r="G333" s="166"/>
      <c r="H333" s="166"/>
      <c r="I333" s="166"/>
      <c r="J333" s="166"/>
      <c r="K333" s="166"/>
      <c r="L333" s="166"/>
      <c r="M333" s="166"/>
      <c r="N333" s="166"/>
      <c r="O333" s="173"/>
      <c r="P333" s="173"/>
      <c r="Q333" s="173"/>
      <c r="R333" s="165"/>
      <c r="S333" s="165"/>
      <c r="T333" s="175"/>
      <c r="U333" s="176"/>
      <c r="V333" s="165"/>
      <c r="W333" s="176"/>
      <c r="X333" s="165"/>
      <c r="Y333" s="165"/>
      <c r="Z333" s="176"/>
      <c r="AA333" s="176"/>
      <c r="AB333" s="176"/>
      <c r="AC333" s="176"/>
      <c r="AD333" s="176"/>
      <c r="AE333" s="176"/>
      <c r="AF333" s="176"/>
      <c r="AG333" s="165"/>
      <c r="AH333" s="165"/>
    </row>
    <row r="334" spans="1:34" ht="33.75" customHeight="1">
      <c r="A334" s="161">
        <v>916</v>
      </c>
      <c r="B334" s="162" t="s">
        <v>420</v>
      </c>
      <c r="C334" s="69"/>
      <c r="D334" s="69"/>
      <c r="E334" s="92"/>
      <c r="F334" s="68"/>
      <c r="G334" s="163" t="e">
        <f aca="true" t="shared" si="208" ref="G334:AG334">G335+G338</f>
        <v>#REF!</v>
      </c>
      <c r="H334" s="163" t="e">
        <f t="shared" si="208"/>
        <v>#REF!</v>
      </c>
      <c r="I334" s="163" t="e">
        <f t="shared" si="208"/>
        <v>#REF!</v>
      </c>
      <c r="J334" s="163">
        <f t="shared" si="208"/>
        <v>8317</v>
      </c>
      <c r="K334" s="163">
        <f t="shared" si="208"/>
        <v>46957</v>
      </c>
      <c r="L334" s="163">
        <f t="shared" si="208"/>
        <v>0</v>
      </c>
      <c r="M334" s="163" t="e">
        <f t="shared" si="208"/>
        <v>#REF!</v>
      </c>
      <c r="N334" s="163" t="e">
        <f t="shared" si="208"/>
        <v>#REF!</v>
      </c>
      <c r="O334" s="163">
        <f t="shared" si="208"/>
        <v>0</v>
      </c>
      <c r="P334" s="163">
        <f t="shared" si="208"/>
        <v>0</v>
      </c>
      <c r="Q334" s="163">
        <f t="shared" si="208"/>
        <v>0</v>
      </c>
      <c r="R334" s="163">
        <f t="shared" si="208"/>
        <v>46957</v>
      </c>
      <c r="S334" s="163">
        <f t="shared" si="208"/>
        <v>0</v>
      </c>
      <c r="T334" s="163">
        <f>T335+T338</f>
        <v>0</v>
      </c>
      <c r="U334" s="164">
        <f>U335+U338</f>
        <v>0</v>
      </c>
      <c r="V334" s="163">
        <f t="shared" si="208"/>
        <v>0</v>
      </c>
      <c r="W334" s="164">
        <f t="shared" si="208"/>
        <v>0</v>
      </c>
      <c r="X334" s="163">
        <f t="shared" si="208"/>
        <v>46957</v>
      </c>
      <c r="Y334" s="163">
        <f t="shared" si="208"/>
        <v>0</v>
      </c>
      <c r="Z334" s="164">
        <f t="shared" si="208"/>
        <v>0</v>
      </c>
      <c r="AA334" s="164">
        <f t="shared" si="208"/>
        <v>0</v>
      </c>
      <c r="AB334" s="164">
        <f t="shared" si="208"/>
        <v>0</v>
      </c>
      <c r="AC334" s="164">
        <f t="shared" si="208"/>
        <v>0</v>
      </c>
      <c r="AD334" s="164">
        <f t="shared" si="208"/>
        <v>0</v>
      </c>
      <c r="AE334" s="164">
        <f t="shared" si="208"/>
        <v>0</v>
      </c>
      <c r="AF334" s="164">
        <f t="shared" si="208"/>
        <v>0</v>
      </c>
      <c r="AG334" s="163">
        <f t="shared" si="208"/>
        <v>46957</v>
      </c>
      <c r="AH334" s="163"/>
    </row>
    <row r="335" spans="1:34" ht="18.75" customHeight="1">
      <c r="A335" s="161"/>
      <c r="B335" s="162" t="s">
        <v>126</v>
      </c>
      <c r="C335" s="68" t="s">
        <v>99</v>
      </c>
      <c r="D335" s="68" t="s">
        <v>127</v>
      </c>
      <c r="E335" s="92"/>
      <c r="F335" s="68"/>
      <c r="G335" s="163">
        <f aca="true" t="shared" si="209" ref="G335:W336">G336</f>
        <v>7458</v>
      </c>
      <c r="H335" s="163">
        <f t="shared" si="209"/>
        <v>7458</v>
      </c>
      <c r="I335" s="163">
        <f t="shared" si="209"/>
        <v>0</v>
      </c>
      <c r="J335" s="163">
        <f t="shared" si="209"/>
        <v>-3279</v>
      </c>
      <c r="K335" s="163">
        <f t="shared" si="209"/>
        <v>4179</v>
      </c>
      <c r="L335" s="163">
        <f t="shared" si="209"/>
        <v>0</v>
      </c>
      <c r="M335" s="163" t="e">
        <f t="shared" si="209"/>
        <v>#REF!</v>
      </c>
      <c r="N335" s="163" t="e">
        <f t="shared" si="209"/>
        <v>#REF!</v>
      </c>
      <c r="O335" s="163">
        <f t="shared" si="209"/>
        <v>0</v>
      </c>
      <c r="P335" s="163">
        <f t="shared" si="209"/>
        <v>0</v>
      </c>
      <c r="Q335" s="163">
        <f t="shared" si="209"/>
        <v>0</v>
      </c>
      <c r="R335" s="163">
        <f t="shared" si="209"/>
        <v>4179</v>
      </c>
      <c r="S335" s="163">
        <f t="shared" si="209"/>
        <v>0</v>
      </c>
      <c r="T335" s="163">
        <f t="shared" si="209"/>
        <v>0</v>
      </c>
      <c r="U335" s="164">
        <f t="shared" si="209"/>
        <v>0</v>
      </c>
      <c r="V335" s="163">
        <f t="shared" si="209"/>
        <v>0</v>
      </c>
      <c r="W335" s="164">
        <f t="shared" si="209"/>
        <v>0</v>
      </c>
      <c r="X335" s="163">
        <f aca="true" t="shared" si="210" ref="T335:AG336">X336</f>
        <v>4179</v>
      </c>
      <c r="Y335" s="163">
        <f t="shared" si="210"/>
        <v>0</v>
      </c>
      <c r="Z335" s="164">
        <f t="shared" si="210"/>
        <v>0</v>
      </c>
      <c r="AA335" s="164">
        <f t="shared" si="210"/>
        <v>0</v>
      </c>
      <c r="AB335" s="164">
        <f t="shared" si="210"/>
        <v>0</v>
      </c>
      <c r="AC335" s="164">
        <f t="shared" si="210"/>
        <v>0</v>
      </c>
      <c r="AD335" s="164">
        <f t="shared" si="210"/>
        <v>0</v>
      </c>
      <c r="AE335" s="164">
        <f t="shared" si="210"/>
        <v>0</v>
      </c>
      <c r="AF335" s="164">
        <f t="shared" si="210"/>
        <v>0</v>
      </c>
      <c r="AG335" s="163">
        <f t="shared" si="210"/>
        <v>4179</v>
      </c>
      <c r="AH335" s="163"/>
    </row>
    <row r="336" spans="1:34" ht="15.75">
      <c r="A336" s="165"/>
      <c r="B336" s="168" t="s">
        <v>136</v>
      </c>
      <c r="C336" s="77" t="s">
        <v>99</v>
      </c>
      <c r="D336" s="77" t="s">
        <v>127</v>
      </c>
      <c r="E336" s="169" t="s">
        <v>137</v>
      </c>
      <c r="F336" s="77"/>
      <c r="G336" s="173">
        <f t="shared" si="209"/>
        <v>7458</v>
      </c>
      <c r="H336" s="173">
        <f t="shared" si="209"/>
        <v>7458</v>
      </c>
      <c r="I336" s="173">
        <f t="shared" si="209"/>
        <v>0</v>
      </c>
      <c r="J336" s="173">
        <f t="shared" si="209"/>
        <v>-3279</v>
      </c>
      <c r="K336" s="173">
        <f t="shared" si="209"/>
        <v>4179</v>
      </c>
      <c r="L336" s="173">
        <f t="shared" si="209"/>
        <v>0</v>
      </c>
      <c r="M336" s="173" t="e">
        <f t="shared" si="209"/>
        <v>#REF!</v>
      </c>
      <c r="N336" s="173" t="e">
        <f t="shared" si="209"/>
        <v>#REF!</v>
      </c>
      <c r="O336" s="173">
        <f t="shared" si="209"/>
        <v>0</v>
      </c>
      <c r="P336" s="173">
        <f t="shared" si="209"/>
        <v>0</v>
      </c>
      <c r="Q336" s="173">
        <f t="shared" si="209"/>
        <v>0</v>
      </c>
      <c r="R336" s="173">
        <f t="shared" si="209"/>
        <v>4179</v>
      </c>
      <c r="S336" s="173">
        <f t="shared" si="209"/>
        <v>0</v>
      </c>
      <c r="T336" s="173">
        <f t="shared" si="210"/>
        <v>0</v>
      </c>
      <c r="U336" s="177">
        <f t="shared" si="210"/>
        <v>0</v>
      </c>
      <c r="V336" s="173">
        <f t="shared" si="210"/>
        <v>0</v>
      </c>
      <c r="W336" s="177">
        <f t="shared" si="210"/>
        <v>0</v>
      </c>
      <c r="X336" s="173">
        <f t="shared" si="210"/>
        <v>4179</v>
      </c>
      <c r="Y336" s="173">
        <f t="shared" si="210"/>
        <v>0</v>
      </c>
      <c r="Z336" s="177">
        <f t="shared" si="210"/>
        <v>0</v>
      </c>
      <c r="AA336" s="177">
        <f t="shared" si="210"/>
        <v>0</v>
      </c>
      <c r="AB336" s="177">
        <f t="shared" si="210"/>
        <v>0</v>
      </c>
      <c r="AC336" s="177">
        <f t="shared" si="210"/>
        <v>0</v>
      </c>
      <c r="AD336" s="177">
        <f t="shared" si="210"/>
        <v>0</v>
      </c>
      <c r="AE336" s="177">
        <f t="shared" si="210"/>
        <v>0</v>
      </c>
      <c r="AF336" s="177">
        <f t="shared" si="210"/>
        <v>0</v>
      </c>
      <c r="AG336" s="173">
        <f t="shared" si="210"/>
        <v>4179</v>
      </c>
      <c r="AH336" s="173"/>
    </row>
    <row r="337" spans="1:34" ht="47.25">
      <c r="A337" s="165"/>
      <c r="B337" s="168" t="s">
        <v>115</v>
      </c>
      <c r="C337" s="77" t="s">
        <v>99</v>
      </c>
      <c r="D337" s="77" t="s">
        <v>127</v>
      </c>
      <c r="E337" s="169" t="s">
        <v>137</v>
      </c>
      <c r="F337" s="77" t="s">
        <v>116</v>
      </c>
      <c r="G337" s="173">
        <f>H337+I337</f>
        <v>7458</v>
      </c>
      <c r="H337" s="173">
        <v>7458</v>
      </c>
      <c r="I337" s="173"/>
      <c r="J337" s="173">
        <f>K337-G337</f>
        <v>-3279</v>
      </c>
      <c r="K337" s="173">
        <v>4179</v>
      </c>
      <c r="L337" s="173"/>
      <c r="M337" s="174" t="e">
        <f>#REF!+#REF!</f>
        <v>#REF!</v>
      </c>
      <c r="N337" s="174" t="e">
        <f>#REF!+#REF!</f>
        <v>#REF!</v>
      </c>
      <c r="O337" s="173"/>
      <c r="P337" s="173"/>
      <c r="Q337" s="173"/>
      <c r="R337" s="173">
        <f>Q337+P337+O337+K337</f>
        <v>4179</v>
      </c>
      <c r="S337" s="173">
        <f>Q337+L337</f>
        <v>0</v>
      </c>
      <c r="T337" s="175"/>
      <c r="U337" s="176"/>
      <c r="V337" s="165"/>
      <c r="W337" s="176"/>
      <c r="X337" s="173">
        <f>W337+V337+U337+T337+R337</f>
        <v>4179</v>
      </c>
      <c r="Y337" s="173">
        <f>S337+W337</f>
        <v>0</v>
      </c>
      <c r="Z337" s="176"/>
      <c r="AA337" s="176"/>
      <c r="AB337" s="176"/>
      <c r="AC337" s="176"/>
      <c r="AD337" s="176"/>
      <c r="AE337" s="176"/>
      <c r="AF337" s="176"/>
      <c r="AG337" s="173">
        <f>X337+Z337+AA337+AB337+AC337+AD337+AE337+AF337</f>
        <v>4179</v>
      </c>
      <c r="AH337" s="173"/>
    </row>
    <row r="338" spans="1:34" ht="15.75">
      <c r="A338" s="165"/>
      <c r="B338" s="162" t="s">
        <v>254</v>
      </c>
      <c r="C338" s="68" t="s">
        <v>112</v>
      </c>
      <c r="D338" s="68" t="s">
        <v>112</v>
      </c>
      <c r="E338" s="92"/>
      <c r="F338" s="68"/>
      <c r="G338" s="166" t="e">
        <f aca="true" t="shared" si="211" ref="G338:L338">G339+G341</f>
        <v>#REF!</v>
      </c>
      <c r="H338" s="166" t="e">
        <f t="shared" si="211"/>
        <v>#REF!</v>
      </c>
      <c r="I338" s="166" t="e">
        <f t="shared" si="211"/>
        <v>#REF!</v>
      </c>
      <c r="J338" s="166">
        <f t="shared" si="211"/>
        <v>11596</v>
      </c>
      <c r="K338" s="166">
        <f t="shared" si="211"/>
        <v>42778</v>
      </c>
      <c r="L338" s="166">
        <f t="shared" si="211"/>
        <v>0</v>
      </c>
      <c r="M338" s="166" t="e">
        <f>M339+M342</f>
        <v>#REF!</v>
      </c>
      <c r="N338" s="166" t="e">
        <f>N339+N342</f>
        <v>#REF!</v>
      </c>
      <c r="O338" s="166">
        <f aca="true" t="shared" si="212" ref="O338:AG338">O339+O341</f>
        <v>0</v>
      </c>
      <c r="P338" s="166">
        <f t="shared" si="212"/>
        <v>0</v>
      </c>
      <c r="Q338" s="166">
        <f t="shared" si="212"/>
        <v>0</v>
      </c>
      <c r="R338" s="166">
        <f t="shared" si="212"/>
        <v>42778</v>
      </c>
      <c r="S338" s="166">
        <f t="shared" si="212"/>
        <v>0</v>
      </c>
      <c r="T338" s="166">
        <f t="shared" si="212"/>
        <v>0</v>
      </c>
      <c r="U338" s="167">
        <f t="shared" si="212"/>
        <v>0</v>
      </c>
      <c r="V338" s="166">
        <f t="shared" si="212"/>
        <v>0</v>
      </c>
      <c r="W338" s="167">
        <f t="shared" si="212"/>
        <v>0</v>
      </c>
      <c r="X338" s="166">
        <f t="shared" si="212"/>
        <v>42778</v>
      </c>
      <c r="Y338" s="166">
        <f t="shared" si="212"/>
        <v>0</v>
      </c>
      <c r="Z338" s="167">
        <f t="shared" si="212"/>
        <v>0</v>
      </c>
      <c r="AA338" s="167">
        <f t="shared" si="212"/>
        <v>0</v>
      </c>
      <c r="AB338" s="167">
        <f t="shared" si="212"/>
        <v>0</v>
      </c>
      <c r="AC338" s="167">
        <f t="shared" si="212"/>
        <v>0</v>
      </c>
      <c r="AD338" s="167">
        <f t="shared" si="212"/>
        <v>0</v>
      </c>
      <c r="AE338" s="167">
        <f t="shared" si="212"/>
        <v>0</v>
      </c>
      <c r="AF338" s="167">
        <f t="shared" si="212"/>
        <v>0</v>
      </c>
      <c r="AG338" s="166">
        <f t="shared" si="212"/>
        <v>42778</v>
      </c>
      <c r="AH338" s="166"/>
    </row>
    <row r="339" spans="1:34" ht="15.75">
      <c r="A339" s="165"/>
      <c r="B339" s="168" t="s">
        <v>255</v>
      </c>
      <c r="C339" s="77" t="s">
        <v>112</v>
      </c>
      <c r="D339" s="77" t="s">
        <v>112</v>
      </c>
      <c r="E339" s="169" t="s">
        <v>256</v>
      </c>
      <c r="F339" s="77"/>
      <c r="G339" s="173" t="e">
        <f>G340+#REF!</f>
        <v>#REF!</v>
      </c>
      <c r="H339" s="173" t="e">
        <f>H340+#REF!</f>
        <v>#REF!</v>
      </c>
      <c r="I339" s="173" t="e">
        <f>I340+#REF!</f>
        <v>#REF!</v>
      </c>
      <c r="J339" s="173">
        <f aca="true" t="shared" si="213" ref="J339:AG339">J340</f>
        <v>3426</v>
      </c>
      <c r="K339" s="173">
        <f t="shared" si="213"/>
        <v>27655</v>
      </c>
      <c r="L339" s="173">
        <f t="shared" si="213"/>
        <v>0</v>
      </c>
      <c r="M339" s="173" t="e">
        <f t="shared" si="213"/>
        <v>#REF!</v>
      </c>
      <c r="N339" s="173" t="e">
        <f t="shared" si="213"/>
        <v>#REF!</v>
      </c>
      <c r="O339" s="173">
        <f t="shared" si="213"/>
        <v>0</v>
      </c>
      <c r="P339" s="173">
        <f t="shared" si="213"/>
        <v>0</v>
      </c>
      <c r="Q339" s="173">
        <f t="shared" si="213"/>
        <v>0</v>
      </c>
      <c r="R339" s="173">
        <f t="shared" si="213"/>
        <v>27655</v>
      </c>
      <c r="S339" s="173">
        <f t="shared" si="213"/>
        <v>0</v>
      </c>
      <c r="T339" s="173">
        <f t="shared" si="213"/>
        <v>0</v>
      </c>
      <c r="U339" s="177">
        <f t="shared" si="213"/>
        <v>0</v>
      </c>
      <c r="V339" s="173">
        <f t="shared" si="213"/>
        <v>0</v>
      </c>
      <c r="W339" s="177">
        <f t="shared" si="213"/>
        <v>0</v>
      </c>
      <c r="X339" s="173">
        <f t="shared" si="213"/>
        <v>27655</v>
      </c>
      <c r="Y339" s="173">
        <f t="shared" si="213"/>
        <v>0</v>
      </c>
      <c r="Z339" s="177">
        <f t="shared" si="213"/>
        <v>0</v>
      </c>
      <c r="AA339" s="177">
        <f t="shared" si="213"/>
        <v>0</v>
      </c>
      <c r="AB339" s="177">
        <f t="shared" si="213"/>
        <v>0</v>
      </c>
      <c r="AC339" s="177">
        <f t="shared" si="213"/>
        <v>0</v>
      </c>
      <c r="AD339" s="177">
        <f t="shared" si="213"/>
        <v>0</v>
      </c>
      <c r="AE339" s="177">
        <f t="shared" si="213"/>
        <v>0</v>
      </c>
      <c r="AF339" s="177">
        <f t="shared" si="213"/>
        <v>0</v>
      </c>
      <c r="AG339" s="173">
        <f t="shared" si="213"/>
        <v>27655</v>
      </c>
      <c r="AH339" s="173"/>
    </row>
    <row r="340" spans="1:34" ht="31.5">
      <c r="A340" s="165"/>
      <c r="B340" s="168" t="s">
        <v>103</v>
      </c>
      <c r="C340" s="77" t="s">
        <v>112</v>
      </c>
      <c r="D340" s="77" t="s">
        <v>112</v>
      </c>
      <c r="E340" s="169" t="s">
        <v>256</v>
      </c>
      <c r="F340" s="77" t="s">
        <v>104</v>
      </c>
      <c r="G340" s="173">
        <f>H340+I340</f>
        <v>24229</v>
      </c>
      <c r="H340" s="173">
        <v>24229</v>
      </c>
      <c r="I340" s="173"/>
      <c r="J340" s="173">
        <f>K340-G340</f>
        <v>3426</v>
      </c>
      <c r="K340" s="173">
        <f>27625+30</f>
        <v>27655</v>
      </c>
      <c r="L340" s="173"/>
      <c r="M340" s="174" t="e">
        <f>#REF!+#REF!</f>
        <v>#REF!</v>
      </c>
      <c r="N340" s="174" t="e">
        <f>#REF!+#REF!</f>
        <v>#REF!</v>
      </c>
      <c r="O340" s="173"/>
      <c r="P340" s="173"/>
      <c r="Q340" s="173"/>
      <c r="R340" s="173">
        <f>Q340+P340+O340+K340</f>
        <v>27655</v>
      </c>
      <c r="S340" s="173">
        <f>Q340+L340</f>
        <v>0</v>
      </c>
      <c r="T340" s="175"/>
      <c r="U340" s="176"/>
      <c r="V340" s="165"/>
      <c r="W340" s="176"/>
      <c r="X340" s="173">
        <f>W340+V340+U340+T340+R340</f>
        <v>27655</v>
      </c>
      <c r="Y340" s="173">
        <f>S340+W340</f>
        <v>0</v>
      </c>
      <c r="Z340" s="176"/>
      <c r="AA340" s="176"/>
      <c r="AB340" s="176"/>
      <c r="AC340" s="176"/>
      <c r="AD340" s="176"/>
      <c r="AE340" s="176"/>
      <c r="AF340" s="176"/>
      <c r="AG340" s="173">
        <f>X340+Z340+AA340+AB340+AC340+AD340+AE340+AF340</f>
        <v>27655</v>
      </c>
      <c r="AH340" s="173"/>
    </row>
    <row r="341" spans="1:34" ht="15.75">
      <c r="A341" s="165"/>
      <c r="B341" s="168" t="s">
        <v>136</v>
      </c>
      <c r="C341" s="77" t="s">
        <v>112</v>
      </c>
      <c r="D341" s="77" t="s">
        <v>112</v>
      </c>
      <c r="E341" s="169" t="s">
        <v>137</v>
      </c>
      <c r="F341" s="77"/>
      <c r="G341" s="173">
        <f aca="true" t="shared" si="214" ref="G341:N341">G342</f>
        <v>6953</v>
      </c>
      <c r="H341" s="173">
        <f t="shared" si="214"/>
        <v>6953</v>
      </c>
      <c r="I341" s="173">
        <f t="shared" si="214"/>
        <v>0</v>
      </c>
      <c r="J341" s="173">
        <f>J342+J343</f>
        <v>8170</v>
      </c>
      <c r="K341" s="173">
        <f>K342+K343</f>
        <v>15123</v>
      </c>
      <c r="L341" s="173">
        <f>L342+L343</f>
        <v>0</v>
      </c>
      <c r="M341" s="173" t="e">
        <f t="shared" si="214"/>
        <v>#REF!</v>
      </c>
      <c r="N341" s="173" t="e">
        <f t="shared" si="214"/>
        <v>#REF!</v>
      </c>
      <c r="O341" s="173">
        <f aca="true" t="shared" si="215" ref="O341:AG341">O342+O343</f>
        <v>0</v>
      </c>
      <c r="P341" s="173">
        <f t="shared" si="215"/>
        <v>0</v>
      </c>
      <c r="Q341" s="173">
        <f t="shared" si="215"/>
        <v>0</v>
      </c>
      <c r="R341" s="173">
        <f t="shared" si="215"/>
        <v>15123</v>
      </c>
      <c r="S341" s="173">
        <f t="shared" si="215"/>
        <v>0</v>
      </c>
      <c r="T341" s="173">
        <f>T342+T343</f>
        <v>0</v>
      </c>
      <c r="U341" s="177">
        <f>U342+U343</f>
        <v>0</v>
      </c>
      <c r="V341" s="173">
        <f t="shared" si="215"/>
        <v>0</v>
      </c>
      <c r="W341" s="177">
        <f t="shared" si="215"/>
        <v>0</v>
      </c>
      <c r="X341" s="173">
        <f t="shared" si="215"/>
        <v>15123</v>
      </c>
      <c r="Y341" s="173">
        <f t="shared" si="215"/>
        <v>0</v>
      </c>
      <c r="Z341" s="177">
        <f t="shared" si="215"/>
        <v>0</v>
      </c>
      <c r="AA341" s="177">
        <f t="shared" si="215"/>
        <v>0</v>
      </c>
      <c r="AB341" s="177">
        <f t="shared" si="215"/>
        <v>0</v>
      </c>
      <c r="AC341" s="177">
        <f t="shared" si="215"/>
        <v>0</v>
      </c>
      <c r="AD341" s="177">
        <f t="shared" si="215"/>
        <v>0</v>
      </c>
      <c r="AE341" s="177">
        <f t="shared" si="215"/>
        <v>0</v>
      </c>
      <c r="AF341" s="177">
        <f t="shared" si="215"/>
        <v>0</v>
      </c>
      <c r="AG341" s="173">
        <f t="shared" si="215"/>
        <v>15123</v>
      </c>
      <c r="AH341" s="173"/>
    </row>
    <row r="342" spans="1:34" ht="47.25">
      <c r="A342" s="191"/>
      <c r="B342" s="168" t="s">
        <v>115</v>
      </c>
      <c r="C342" s="77" t="s">
        <v>112</v>
      </c>
      <c r="D342" s="77" t="s">
        <v>112</v>
      </c>
      <c r="E342" s="169" t="s">
        <v>137</v>
      </c>
      <c r="F342" s="77" t="s">
        <v>116</v>
      </c>
      <c r="G342" s="173">
        <f>H342</f>
        <v>6953</v>
      </c>
      <c r="H342" s="173">
        <v>6953</v>
      </c>
      <c r="I342" s="173"/>
      <c r="J342" s="173">
        <f>K342-G342</f>
        <v>3373</v>
      </c>
      <c r="K342" s="173">
        <f>9899+457-30</f>
        <v>10326</v>
      </c>
      <c r="L342" s="173"/>
      <c r="M342" s="174" t="e">
        <f>#REF!+#REF!</f>
        <v>#REF!</v>
      </c>
      <c r="N342" s="174" t="e">
        <f>#REF!+#REF!</f>
        <v>#REF!</v>
      </c>
      <c r="O342" s="173"/>
      <c r="P342" s="173"/>
      <c r="Q342" s="173"/>
      <c r="R342" s="173">
        <f>Q342+P342+O342+K342</f>
        <v>10326</v>
      </c>
      <c r="S342" s="173">
        <f>Q342+L342</f>
        <v>0</v>
      </c>
      <c r="T342" s="175"/>
      <c r="U342" s="176"/>
      <c r="V342" s="165"/>
      <c r="W342" s="176"/>
      <c r="X342" s="173">
        <f>W342+V342+U342+T342+R342</f>
        <v>10326</v>
      </c>
      <c r="Y342" s="173">
        <f>S342+W342</f>
        <v>0</v>
      </c>
      <c r="Z342" s="176"/>
      <c r="AA342" s="176"/>
      <c r="AB342" s="176"/>
      <c r="AC342" s="176"/>
      <c r="AD342" s="176"/>
      <c r="AE342" s="176"/>
      <c r="AF342" s="176"/>
      <c r="AG342" s="173">
        <f>X342+Z342+AA342+AB342+AC342+AD342+AE342+AF342</f>
        <v>10326</v>
      </c>
      <c r="AH342" s="173"/>
    </row>
    <row r="343" spans="1:34" ht="55.5" customHeight="1">
      <c r="A343" s="165"/>
      <c r="B343" s="113" t="s">
        <v>454</v>
      </c>
      <c r="C343" s="77" t="s">
        <v>112</v>
      </c>
      <c r="D343" s="77" t="s">
        <v>112</v>
      </c>
      <c r="E343" s="169" t="s">
        <v>262</v>
      </c>
      <c r="F343" s="77"/>
      <c r="G343" s="173"/>
      <c r="H343" s="173"/>
      <c r="I343" s="173"/>
      <c r="J343" s="173">
        <f>J344</f>
        <v>4797</v>
      </c>
      <c r="K343" s="173">
        <f>K344</f>
        <v>4797</v>
      </c>
      <c r="L343" s="173">
        <f>L344</f>
        <v>0</v>
      </c>
      <c r="M343" s="173"/>
      <c r="N343" s="173"/>
      <c r="O343" s="173">
        <f aca="true" t="shared" si="216" ref="O343:AG343">O344</f>
        <v>0</v>
      </c>
      <c r="P343" s="173">
        <f t="shared" si="216"/>
        <v>0</v>
      </c>
      <c r="Q343" s="173">
        <f t="shared" si="216"/>
        <v>0</v>
      </c>
      <c r="R343" s="173">
        <f t="shared" si="216"/>
        <v>4797</v>
      </c>
      <c r="S343" s="173">
        <f t="shared" si="216"/>
        <v>0</v>
      </c>
      <c r="T343" s="173">
        <f t="shared" si="216"/>
        <v>0</v>
      </c>
      <c r="U343" s="177">
        <f t="shared" si="216"/>
        <v>0</v>
      </c>
      <c r="V343" s="173">
        <f t="shared" si="216"/>
        <v>0</v>
      </c>
      <c r="W343" s="177">
        <f t="shared" si="216"/>
        <v>0</v>
      </c>
      <c r="X343" s="173">
        <f t="shared" si="216"/>
        <v>4797</v>
      </c>
      <c r="Y343" s="173">
        <f t="shared" si="216"/>
        <v>0</v>
      </c>
      <c r="Z343" s="177">
        <f t="shared" si="216"/>
        <v>0</v>
      </c>
      <c r="AA343" s="177">
        <f t="shared" si="216"/>
        <v>0</v>
      </c>
      <c r="AB343" s="177">
        <f t="shared" si="216"/>
        <v>0</v>
      </c>
      <c r="AC343" s="177">
        <f t="shared" si="216"/>
        <v>0</v>
      </c>
      <c r="AD343" s="177">
        <f t="shared" si="216"/>
        <v>0</v>
      </c>
      <c r="AE343" s="177">
        <f t="shared" si="216"/>
        <v>0</v>
      </c>
      <c r="AF343" s="177">
        <f t="shared" si="216"/>
        <v>0</v>
      </c>
      <c r="AG343" s="173">
        <f t="shared" si="216"/>
        <v>4797</v>
      </c>
      <c r="AH343" s="173"/>
    </row>
    <row r="344" spans="1:34" ht="66" customHeight="1">
      <c r="A344" s="165"/>
      <c r="B344" s="113" t="s">
        <v>258</v>
      </c>
      <c r="C344" s="77" t="s">
        <v>112</v>
      </c>
      <c r="D344" s="77" t="s">
        <v>112</v>
      </c>
      <c r="E344" s="169" t="s">
        <v>262</v>
      </c>
      <c r="F344" s="77" t="s">
        <v>259</v>
      </c>
      <c r="G344" s="173"/>
      <c r="H344" s="173"/>
      <c r="I344" s="173"/>
      <c r="J344" s="173">
        <f>K344-G344</f>
        <v>4797</v>
      </c>
      <c r="K344" s="173">
        <v>4797</v>
      </c>
      <c r="L344" s="173"/>
      <c r="M344" s="173"/>
      <c r="N344" s="173"/>
      <c r="O344" s="173"/>
      <c r="P344" s="173"/>
      <c r="Q344" s="173"/>
      <c r="R344" s="173">
        <f>Q344+P344+O344+K344</f>
        <v>4797</v>
      </c>
      <c r="S344" s="173">
        <f>Q344+L344</f>
        <v>0</v>
      </c>
      <c r="T344" s="175"/>
      <c r="U344" s="176"/>
      <c r="V344" s="165"/>
      <c r="W344" s="176"/>
      <c r="X344" s="173">
        <f>W344+V344+U344+T344+R344</f>
        <v>4797</v>
      </c>
      <c r="Y344" s="173">
        <f>S344+W344</f>
        <v>0</v>
      </c>
      <c r="Z344" s="176"/>
      <c r="AA344" s="176"/>
      <c r="AB344" s="176"/>
      <c r="AC344" s="176"/>
      <c r="AD344" s="176"/>
      <c r="AE344" s="176"/>
      <c r="AF344" s="176"/>
      <c r="AG344" s="173">
        <f>X344+Z344+AA344+AB344+AC344+AD344+AE344+AF344</f>
        <v>4797</v>
      </c>
      <c r="AH344" s="173"/>
    </row>
    <row r="345" spans="1:34" ht="15.75">
      <c r="A345" s="165"/>
      <c r="B345" s="168"/>
      <c r="C345" s="77"/>
      <c r="D345" s="77"/>
      <c r="E345" s="169"/>
      <c r="F345" s="77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65"/>
      <c r="S345" s="165"/>
      <c r="T345" s="175"/>
      <c r="U345" s="176"/>
      <c r="V345" s="165"/>
      <c r="W345" s="176"/>
      <c r="X345" s="165"/>
      <c r="Y345" s="165"/>
      <c r="Z345" s="176"/>
      <c r="AA345" s="176"/>
      <c r="AB345" s="176"/>
      <c r="AC345" s="176"/>
      <c r="AD345" s="176"/>
      <c r="AE345" s="176"/>
      <c r="AF345" s="176"/>
      <c r="AG345" s="165"/>
      <c r="AH345" s="165"/>
    </row>
    <row r="346" spans="1:34" ht="31.5">
      <c r="A346" s="161">
        <v>917</v>
      </c>
      <c r="B346" s="162" t="s">
        <v>421</v>
      </c>
      <c r="C346" s="68"/>
      <c r="D346" s="68"/>
      <c r="E346" s="92"/>
      <c r="F346" s="68"/>
      <c r="G346" s="166">
        <f aca="true" t="shared" si="217" ref="G346:Z346">G347+G352+G357</f>
        <v>144397</v>
      </c>
      <c r="H346" s="166">
        <f t="shared" si="217"/>
        <v>144397</v>
      </c>
      <c r="I346" s="166">
        <f t="shared" si="217"/>
        <v>0</v>
      </c>
      <c r="J346" s="166">
        <f t="shared" si="217"/>
        <v>53341</v>
      </c>
      <c r="K346" s="166">
        <f t="shared" si="217"/>
        <v>197738</v>
      </c>
      <c r="L346" s="166">
        <f t="shared" si="217"/>
        <v>0</v>
      </c>
      <c r="M346" s="166" t="e">
        <f t="shared" si="217"/>
        <v>#REF!</v>
      </c>
      <c r="N346" s="166" t="e">
        <f t="shared" si="217"/>
        <v>#REF!</v>
      </c>
      <c r="O346" s="166">
        <f t="shared" si="217"/>
        <v>0</v>
      </c>
      <c r="P346" s="166">
        <f t="shared" si="217"/>
        <v>0</v>
      </c>
      <c r="Q346" s="166">
        <f t="shared" si="217"/>
        <v>0</v>
      </c>
      <c r="R346" s="166">
        <f t="shared" si="217"/>
        <v>197738</v>
      </c>
      <c r="S346" s="166">
        <f t="shared" si="217"/>
        <v>0</v>
      </c>
      <c r="T346" s="166">
        <f t="shared" si="217"/>
        <v>0</v>
      </c>
      <c r="U346" s="167">
        <f t="shared" si="217"/>
        <v>0</v>
      </c>
      <c r="V346" s="166">
        <f t="shared" si="217"/>
        <v>0</v>
      </c>
      <c r="W346" s="167">
        <f t="shared" si="217"/>
        <v>0</v>
      </c>
      <c r="X346" s="166">
        <f t="shared" si="217"/>
        <v>197738</v>
      </c>
      <c r="Y346" s="166">
        <f t="shared" si="217"/>
        <v>0</v>
      </c>
      <c r="Z346" s="167">
        <f t="shared" si="217"/>
        <v>0</v>
      </c>
      <c r="AA346" s="167" t="e">
        <f>AA347+AA352+AA357+#REF!</f>
        <v>#REF!</v>
      </c>
      <c r="AB346" s="167" t="e">
        <f>AB347+AB352+AB357+#REF!</f>
        <v>#REF!</v>
      </c>
      <c r="AC346" s="167">
        <f>AC347+AC352+AC357</f>
        <v>0</v>
      </c>
      <c r="AD346" s="167">
        <f>AD347+AD352+AD357</f>
        <v>0</v>
      </c>
      <c r="AE346" s="167">
        <f>AE347+AE352+AE357</f>
        <v>0</v>
      </c>
      <c r="AF346" s="167">
        <f>AF347+AF352+AF357</f>
        <v>20000</v>
      </c>
      <c r="AG346" s="166">
        <v>217738</v>
      </c>
      <c r="AH346" s="166">
        <v>20000</v>
      </c>
    </row>
    <row r="347" spans="1:34" ht="15.75">
      <c r="A347" s="165"/>
      <c r="B347" s="162" t="s">
        <v>243</v>
      </c>
      <c r="C347" s="68" t="s">
        <v>112</v>
      </c>
      <c r="D347" s="68" t="s">
        <v>100</v>
      </c>
      <c r="E347" s="92"/>
      <c r="F347" s="68"/>
      <c r="G347" s="166">
        <f aca="true" t="shared" si="218" ref="G347:AH347">G348+G350</f>
        <v>79748</v>
      </c>
      <c r="H347" s="166">
        <f t="shared" si="218"/>
        <v>79748</v>
      </c>
      <c r="I347" s="166">
        <f t="shared" si="218"/>
        <v>0</v>
      </c>
      <c r="J347" s="166">
        <f t="shared" si="218"/>
        <v>52406</v>
      </c>
      <c r="K347" s="166">
        <f t="shared" si="218"/>
        <v>132154</v>
      </c>
      <c r="L347" s="166">
        <f t="shared" si="218"/>
        <v>0</v>
      </c>
      <c r="M347" s="166" t="e">
        <f t="shared" si="218"/>
        <v>#REF!</v>
      </c>
      <c r="N347" s="166" t="e">
        <f t="shared" si="218"/>
        <v>#REF!</v>
      </c>
      <c r="O347" s="166">
        <f t="shared" si="218"/>
        <v>0</v>
      </c>
      <c r="P347" s="166">
        <f t="shared" si="218"/>
        <v>0</v>
      </c>
      <c r="Q347" s="166">
        <f t="shared" si="218"/>
        <v>0</v>
      </c>
      <c r="R347" s="166">
        <f t="shared" si="218"/>
        <v>132154</v>
      </c>
      <c r="S347" s="166">
        <f t="shared" si="218"/>
        <v>0</v>
      </c>
      <c r="T347" s="166">
        <f>T348+T350</f>
        <v>0</v>
      </c>
      <c r="U347" s="167">
        <f>U348+U350</f>
        <v>0</v>
      </c>
      <c r="V347" s="166">
        <f t="shared" si="218"/>
        <v>0</v>
      </c>
      <c r="W347" s="167">
        <f t="shared" si="218"/>
        <v>0</v>
      </c>
      <c r="X347" s="166">
        <f t="shared" si="218"/>
        <v>132154</v>
      </c>
      <c r="Y347" s="166">
        <f t="shared" si="218"/>
        <v>0</v>
      </c>
      <c r="Z347" s="167">
        <f t="shared" si="218"/>
        <v>0</v>
      </c>
      <c r="AA347" s="167">
        <f t="shared" si="218"/>
        <v>0</v>
      </c>
      <c r="AB347" s="167">
        <f t="shared" si="218"/>
        <v>0</v>
      </c>
      <c r="AC347" s="167">
        <f t="shared" si="218"/>
        <v>0</v>
      </c>
      <c r="AD347" s="167">
        <f t="shared" si="218"/>
        <v>0</v>
      </c>
      <c r="AE347" s="167">
        <f t="shared" si="218"/>
        <v>0</v>
      </c>
      <c r="AF347" s="167">
        <f t="shared" si="218"/>
        <v>4500</v>
      </c>
      <c r="AG347" s="166">
        <f t="shared" si="218"/>
        <v>136654</v>
      </c>
      <c r="AH347" s="166">
        <f t="shared" si="218"/>
        <v>4500</v>
      </c>
    </row>
    <row r="348" spans="1:34" ht="40.5" customHeight="1">
      <c r="A348" s="165"/>
      <c r="B348" s="168" t="s">
        <v>244</v>
      </c>
      <c r="C348" s="77" t="s">
        <v>112</v>
      </c>
      <c r="D348" s="77" t="s">
        <v>100</v>
      </c>
      <c r="E348" s="169" t="s">
        <v>245</v>
      </c>
      <c r="F348" s="77"/>
      <c r="G348" s="173">
        <f aca="true" t="shared" si="219" ref="G348:AG348">G349</f>
        <v>11624</v>
      </c>
      <c r="H348" s="173">
        <f t="shared" si="219"/>
        <v>11624</v>
      </c>
      <c r="I348" s="173">
        <f t="shared" si="219"/>
        <v>0</v>
      </c>
      <c r="J348" s="173">
        <f t="shared" si="219"/>
        <v>-211</v>
      </c>
      <c r="K348" s="173">
        <f t="shared" si="219"/>
        <v>11413</v>
      </c>
      <c r="L348" s="173">
        <f t="shared" si="219"/>
        <v>0</v>
      </c>
      <c r="M348" s="173" t="e">
        <f t="shared" si="219"/>
        <v>#REF!</v>
      </c>
      <c r="N348" s="173" t="e">
        <f t="shared" si="219"/>
        <v>#REF!</v>
      </c>
      <c r="O348" s="173">
        <f t="shared" si="219"/>
        <v>0</v>
      </c>
      <c r="P348" s="173">
        <f t="shared" si="219"/>
        <v>0</v>
      </c>
      <c r="Q348" s="173">
        <f t="shared" si="219"/>
        <v>0</v>
      </c>
      <c r="R348" s="173">
        <f t="shared" si="219"/>
        <v>11413</v>
      </c>
      <c r="S348" s="173">
        <f t="shared" si="219"/>
        <v>0</v>
      </c>
      <c r="T348" s="173">
        <f t="shared" si="219"/>
        <v>0</v>
      </c>
      <c r="U348" s="177">
        <f t="shared" si="219"/>
        <v>0</v>
      </c>
      <c r="V348" s="173">
        <f t="shared" si="219"/>
        <v>0</v>
      </c>
      <c r="W348" s="177">
        <f t="shared" si="219"/>
        <v>0</v>
      </c>
      <c r="X348" s="173">
        <f t="shared" si="219"/>
        <v>11413</v>
      </c>
      <c r="Y348" s="173">
        <f t="shared" si="219"/>
        <v>0</v>
      </c>
      <c r="Z348" s="177">
        <f t="shared" si="219"/>
        <v>0</v>
      </c>
      <c r="AA348" s="177">
        <f t="shared" si="219"/>
        <v>0</v>
      </c>
      <c r="AB348" s="177">
        <f t="shared" si="219"/>
        <v>0</v>
      </c>
      <c r="AC348" s="177">
        <f t="shared" si="219"/>
        <v>0</v>
      </c>
      <c r="AD348" s="177">
        <f t="shared" si="219"/>
        <v>0</v>
      </c>
      <c r="AE348" s="177">
        <f t="shared" si="219"/>
        <v>0</v>
      </c>
      <c r="AF348" s="177">
        <f t="shared" si="219"/>
        <v>0</v>
      </c>
      <c r="AG348" s="173">
        <f t="shared" si="219"/>
        <v>11413</v>
      </c>
      <c r="AH348" s="173"/>
    </row>
    <row r="349" spans="1:34" ht="31.5">
      <c r="A349" s="165"/>
      <c r="B349" s="168" t="s">
        <v>103</v>
      </c>
      <c r="C349" s="77" t="s">
        <v>112</v>
      </c>
      <c r="D349" s="77" t="s">
        <v>100</v>
      </c>
      <c r="E349" s="169" t="s">
        <v>245</v>
      </c>
      <c r="F349" s="77" t="s">
        <v>104</v>
      </c>
      <c r="G349" s="173">
        <f>H349+I349</f>
        <v>11624</v>
      </c>
      <c r="H349" s="173">
        <v>11624</v>
      </c>
      <c r="I349" s="173"/>
      <c r="J349" s="173">
        <f>K349-G349</f>
        <v>-211</v>
      </c>
      <c r="K349" s="173">
        <v>11413</v>
      </c>
      <c r="L349" s="173"/>
      <c r="M349" s="174" t="e">
        <f>#REF!+#REF!</f>
        <v>#REF!</v>
      </c>
      <c r="N349" s="174" t="e">
        <f>#REF!+#REF!</f>
        <v>#REF!</v>
      </c>
      <c r="O349" s="173"/>
      <c r="P349" s="173"/>
      <c r="Q349" s="173"/>
      <c r="R349" s="173">
        <f>Q349+P349+O349+K349</f>
        <v>11413</v>
      </c>
      <c r="S349" s="173">
        <f>Q349+L349</f>
        <v>0</v>
      </c>
      <c r="T349" s="175"/>
      <c r="U349" s="176"/>
      <c r="V349" s="165"/>
      <c r="W349" s="176"/>
      <c r="X349" s="173">
        <f>W349+V349+U349+T349+R349</f>
        <v>11413</v>
      </c>
      <c r="Y349" s="173">
        <f>S349+W349</f>
        <v>0</v>
      </c>
      <c r="Z349" s="176"/>
      <c r="AA349" s="176"/>
      <c r="AB349" s="176"/>
      <c r="AC349" s="176"/>
      <c r="AD349" s="176"/>
      <c r="AE349" s="176"/>
      <c r="AF349" s="176"/>
      <c r="AG349" s="173">
        <f>X349+Z349+AA349+AB349+AC349+AD349+AE349+AF349</f>
        <v>11413</v>
      </c>
      <c r="AH349" s="173"/>
    </row>
    <row r="350" spans="1:34" ht="21.75" customHeight="1">
      <c r="A350" s="165"/>
      <c r="B350" s="168" t="s">
        <v>246</v>
      </c>
      <c r="C350" s="77" t="s">
        <v>112</v>
      </c>
      <c r="D350" s="77" t="s">
        <v>100</v>
      </c>
      <c r="E350" s="169" t="s">
        <v>247</v>
      </c>
      <c r="F350" s="77"/>
      <c r="G350" s="170">
        <f aca="true" t="shared" si="220" ref="G350:AH350">G351</f>
        <v>68124</v>
      </c>
      <c r="H350" s="170">
        <f t="shared" si="220"/>
        <v>68124</v>
      </c>
      <c r="I350" s="170">
        <f t="shared" si="220"/>
        <v>0</v>
      </c>
      <c r="J350" s="170">
        <f t="shared" si="220"/>
        <v>52617</v>
      </c>
      <c r="K350" s="170">
        <f t="shared" si="220"/>
        <v>120741</v>
      </c>
      <c r="L350" s="170">
        <f t="shared" si="220"/>
        <v>0</v>
      </c>
      <c r="M350" s="170" t="e">
        <f t="shared" si="220"/>
        <v>#REF!</v>
      </c>
      <c r="N350" s="170" t="e">
        <f t="shared" si="220"/>
        <v>#REF!</v>
      </c>
      <c r="O350" s="170">
        <f t="shared" si="220"/>
        <v>0</v>
      </c>
      <c r="P350" s="170">
        <f t="shared" si="220"/>
        <v>0</v>
      </c>
      <c r="Q350" s="170">
        <f t="shared" si="220"/>
        <v>0</v>
      </c>
      <c r="R350" s="170">
        <f t="shared" si="220"/>
        <v>120741</v>
      </c>
      <c r="S350" s="170">
        <f t="shared" si="220"/>
        <v>0</v>
      </c>
      <c r="T350" s="170">
        <f t="shared" si="220"/>
        <v>0</v>
      </c>
      <c r="U350" s="171">
        <f t="shared" si="220"/>
        <v>0</v>
      </c>
      <c r="V350" s="170">
        <f t="shared" si="220"/>
        <v>0</v>
      </c>
      <c r="W350" s="171">
        <f t="shared" si="220"/>
        <v>0</v>
      </c>
      <c r="X350" s="170">
        <f t="shared" si="220"/>
        <v>120741</v>
      </c>
      <c r="Y350" s="170">
        <f t="shared" si="220"/>
        <v>0</v>
      </c>
      <c r="Z350" s="171">
        <f t="shared" si="220"/>
        <v>0</v>
      </c>
      <c r="AA350" s="171">
        <f t="shared" si="220"/>
        <v>0</v>
      </c>
      <c r="AB350" s="171">
        <f t="shared" si="220"/>
        <v>0</v>
      </c>
      <c r="AC350" s="171">
        <f t="shared" si="220"/>
        <v>0</v>
      </c>
      <c r="AD350" s="171">
        <f t="shared" si="220"/>
        <v>0</v>
      </c>
      <c r="AE350" s="171">
        <f t="shared" si="220"/>
        <v>0</v>
      </c>
      <c r="AF350" s="171">
        <f t="shared" si="220"/>
        <v>4500</v>
      </c>
      <c r="AG350" s="170">
        <f t="shared" si="220"/>
        <v>125241</v>
      </c>
      <c r="AH350" s="170">
        <f t="shared" si="220"/>
        <v>4500</v>
      </c>
    </row>
    <row r="351" spans="1:34" ht="31.5">
      <c r="A351" s="165"/>
      <c r="B351" s="168" t="s">
        <v>103</v>
      </c>
      <c r="C351" s="77" t="s">
        <v>112</v>
      </c>
      <c r="D351" s="77" t="s">
        <v>100</v>
      </c>
      <c r="E351" s="169" t="s">
        <v>247</v>
      </c>
      <c r="F351" s="77" t="s">
        <v>104</v>
      </c>
      <c r="G351" s="170">
        <f>H351+I351</f>
        <v>68124</v>
      </c>
      <c r="H351" s="170">
        <v>68124</v>
      </c>
      <c r="I351" s="170"/>
      <c r="J351" s="173">
        <f>K351-G351</f>
        <v>52617</v>
      </c>
      <c r="K351" s="173">
        <v>120741</v>
      </c>
      <c r="L351" s="173"/>
      <c r="M351" s="174" t="e">
        <f>#REF!+#REF!</f>
        <v>#REF!</v>
      </c>
      <c r="N351" s="174" t="e">
        <f>#REF!+#REF!</f>
        <v>#REF!</v>
      </c>
      <c r="O351" s="173"/>
      <c r="P351" s="173"/>
      <c r="Q351" s="173"/>
      <c r="R351" s="173">
        <f>Q351+P351+O351+K351</f>
        <v>120741</v>
      </c>
      <c r="S351" s="173">
        <f>Q351+L351</f>
        <v>0</v>
      </c>
      <c r="T351" s="175"/>
      <c r="U351" s="176"/>
      <c r="V351" s="165"/>
      <c r="W351" s="176"/>
      <c r="X351" s="173">
        <f>W351+V351+U351+T351+R351</f>
        <v>120741</v>
      </c>
      <c r="Y351" s="173">
        <f>S351+W351</f>
        <v>0</v>
      </c>
      <c r="Z351" s="176"/>
      <c r="AA351" s="176"/>
      <c r="AB351" s="176"/>
      <c r="AC351" s="176"/>
      <c r="AD351" s="176"/>
      <c r="AE351" s="176"/>
      <c r="AF351" s="176">
        <v>4500</v>
      </c>
      <c r="AG351" s="173">
        <f>X351+Z351+AA351+AB351+AC351+AD351+AE351+AF351</f>
        <v>125241</v>
      </c>
      <c r="AH351" s="173">
        <f>Y351+AE351+AF351</f>
        <v>4500</v>
      </c>
    </row>
    <row r="352" spans="1:34" ht="23.25" customHeight="1">
      <c r="A352" s="161"/>
      <c r="B352" s="162" t="s">
        <v>263</v>
      </c>
      <c r="C352" s="68" t="s">
        <v>112</v>
      </c>
      <c r="D352" s="68" t="s">
        <v>144</v>
      </c>
      <c r="E352" s="92"/>
      <c r="F352" s="68"/>
      <c r="G352" s="166">
        <f aca="true" t="shared" si="221" ref="G352:W353">G353</f>
        <v>15214</v>
      </c>
      <c r="H352" s="166">
        <f t="shared" si="221"/>
        <v>15214</v>
      </c>
      <c r="I352" s="166">
        <f t="shared" si="221"/>
        <v>0</v>
      </c>
      <c r="J352" s="166">
        <f>J353+J355</f>
        <v>5526</v>
      </c>
      <c r="K352" s="166">
        <f>K353+K355</f>
        <v>20740</v>
      </c>
      <c r="L352" s="166">
        <f>L353+L355</f>
        <v>0</v>
      </c>
      <c r="M352" s="166" t="e">
        <f t="shared" si="221"/>
        <v>#REF!</v>
      </c>
      <c r="N352" s="166" t="e">
        <f t="shared" si="221"/>
        <v>#REF!</v>
      </c>
      <c r="O352" s="166">
        <f aca="true" t="shared" si="222" ref="O352:AG352">O353+O355</f>
        <v>0</v>
      </c>
      <c r="P352" s="166">
        <f t="shared" si="222"/>
        <v>0</v>
      </c>
      <c r="Q352" s="166">
        <f t="shared" si="222"/>
        <v>0</v>
      </c>
      <c r="R352" s="166">
        <f t="shared" si="222"/>
        <v>20740</v>
      </c>
      <c r="S352" s="166">
        <f t="shared" si="222"/>
        <v>0</v>
      </c>
      <c r="T352" s="166">
        <f>T353+T355</f>
        <v>0</v>
      </c>
      <c r="U352" s="167">
        <f>U353+U355</f>
        <v>0</v>
      </c>
      <c r="V352" s="166">
        <f t="shared" si="222"/>
        <v>0</v>
      </c>
      <c r="W352" s="167">
        <f t="shared" si="222"/>
        <v>0</v>
      </c>
      <c r="X352" s="166">
        <f t="shared" si="222"/>
        <v>20740</v>
      </c>
      <c r="Y352" s="166">
        <f t="shared" si="222"/>
        <v>0</v>
      </c>
      <c r="Z352" s="167">
        <f t="shared" si="222"/>
        <v>0</v>
      </c>
      <c r="AA352" s="167">
        <f t="shared" si="222"/>
        <v>0</v>
      </c>
      <c r="AB352" s="167">
        <f t="shared" si="222"/>
        <v>0</v>
      </c>
      <c r="AC352" s="167">
        <f t="shared" si="222"/>
        <v>0</v>
      </c>
      <c r="AD352" s="167">
        <f t="shared" si="222"/>
        <v>0</v>
      </c>
      <c r="AE352" s="167">
        <f t="shared" si="222"/>
        <v>0</v>
      </c>
      <c r="AF352" s="167">
        <f t="shared" si="222"/>
        <v>0</v>
      </c>
      <c r="AG352" s="166">
        <f t="shared" si="222"/>
        <v>20740</v>
      </c>
      <c r="AH352" s="166"/>
    </row>
    <row r="353" spans="1:34" ht="38.25" customHeight="1">
      <c r="A353" s="165"/>
      <c r="B353" s="168" t="s">
        <v>264</v>
      </c>
      <c r="C353" s="77" t="s">
        <v>112</v>
      </c>
      <c r="D353" s="77" t="s">
        <v>144</v>
      </c>
      <c r="E353" s="169" t="s">
        <v>265</v>
      </c>
      <c r="F353" s="77"/>
      <c r="G353" s="170">
        <f t="shared" si="221"/>
        <v>15214</v>
      </c>
      <c r="H353" s="170">
        <f t="shared" si="221"/>
        <v>15214</v>
      </c>
      <c r="I353" s="170">
        <f t="shared" si="221"/>
        <v>0</v>
      </c>
      <c r="J353" s="170">
        <f t="shared" si="221"/>
        <v>4807</v>
      </c>
      <c r="K353" s="170">
        <f t="shared" si="221"/>
        <v>20021</v>
      </c>
      <c r="L353" s="170">
        <f t="shared" si="221"/>
        <v>0</v>
      </c>
      <c r="M353" s="170" t="e">
        <f t="shared" si="221"/>
        <v>#REF!</v>
      </c>
      <c r="N353" s="170" t="e">
        <f t="shared" si="221"/>
        <v>#REF!</v>
      </c>
      <c r="O353" s="170">
        <f t="shared" si="221"/>
        <v>0</v>
      </c>
      <c r="P353" s="170">
        <f t="shared" si="221"/>
        <v>0</v>
      </c>
      <c r="Q353" s="170">
        <f t="shared" si="221"/>
        <v>0</v>
      </c>
      <c r="R353" s="170">
        <f t="shared" si="221"/>
        <v>20021</v>
      </c>
      <c r="S353" s="170">
        <f t="shared" si="221"/>
        <v>0</v>
      </c>
      <c r="T353" s="170">
        <f t="shared" si="221"/>
        <v>0</v>
      </c>
      <c r="U353" s="171">
        <f t="shared" si="221"/>
        <v>0</v>
      </c>
      <c r="V353" s="170">
        <f t="shared" si="221"/>
        <v>0</v>
      </c>
      <c r="W353" s="171">
        <f t="shared" si="221"/>
        <v>0</v>
      </c>
      <c r="X353" s="170">
        <f>X354</f>
        <v>20021</v>
      </c>
      <c r="Y353" s="170">
        <f>Y354</f>
        <v>0</v>
      </c>
      <c r="Z353" s="171">
        <f aca="true" t="shared" si="223" ref="Z353:AG353">Z354</f>
        <v>0</v>
      </c>
      <c r="AA353" s="171">
        <f t="shared" si="223"/>
        <v>0</v>
      </c>
      <c r="AB353" s="171">
        <f t="shared" si="223"/>
        <v>0</v>
      </c>
      <c r="AC353" s="171">
        <f t="shared" si="223"/>
        <v>0</v>
      </c>
      <c r="AD353" s="171">
        <f t="shared" si="223"/>
        <v>0</v>
      </c>
      <c r="AE353" s="171">
        <f t="shared" si="223"/>
        <v>0</v>
      </c>
      <c r="AF353" s="171">
        <f t="shared" si="223"/>
        <v>0</v>
      </c>
      <c r="AG353" s="170">
        <f t="shared" si="223"/>
        <v>20021</v>
      </c>
      <c r="AH353" s="170"/>
    </row>
    <row r="354" spans="1:34" ht="31.5">
      <c r="A354" s="165"/>
      <c r="B354" s="168" t="s">
        <v>103</v>
      </c>
      <c r="C354" s="77" t="s">
        <v>112</v>
      </c>
      <c r="D354" s="77" t="s">
        <v>144</v>
      </c>
      <c r="E354" s="169" t="s">
        <v>265</v>
      </c>
      <c r="F354" s="77" t="s">
        <v>104</v>
      </c>
      <c r="G354" s="170">
        <f>H354+I354</f>
        <v>15214</v>
      </c>
      <c r="H354" s="170">
        <v>15214</v>
      </c>
      <c r="I354" s="170"/>
      <c r="J354" s="173">
        <f>K354-G354</f>
        <v>4807</v>
      </c>
      <c r="K354" s="173">
        <v>20021</v>
      </c>
      <c r="L354" s="173"/>
      <c r="M354" s="174" t="e">
        <f>#REF!+#REF!</f>
        <v>#REF!</v>
      </c>
      <c r="N354" s="174" t="e">
        <f>#REF!+#REF!</f>
        <v>#REF!</v>
      </c>
      <c r="O354" s="173"/>
      <c r="P354" s="173"/>
      <c r="Q354" s="173"/>
      <c r="R354" s="173">
        <f>Q354+P354+O354+K354</f>
        <v>20021</v>
      </c>
      <c r="S354" s="173">
        <f>Q354+L354</f>
        <v>0</v>
      </c>
      <c r="T354" s="175"/>
      <c r="U354" s="176"/>
      <c r="V354" s="165"/>
      <c r="W354" s="176"/>
      <c r="X354" s="173">
        <f>W354+V354+U354+T354+R354</f>
        <v>20021</v>
      </c>
      <c r="Y354" s="173">
        <f>S354+W354</f>
        <v>0</v>
      </c>
      <c r="Z354" s="176"/>
      <c r="AA354" s="176"/>
      <c r="AB354" s="176"/>
      <c r="AC354" s="176"/>
      <c r="AD354" s="176"/>
      <c r="AE354" s="176"/>
      <c r="AF354" s="176"/>
      <c r="AG354" s="173">
        <f>X354+Z354+AA354+AB354+AC354+AD354+AE354+AF354</f>
        <v>20021</v>
      </c>
      <c r="AH354" s="173"/>
    </row>
    <row r="355" spans="1:34" ht="15.75">
      <c r="A355" s="165"/>
      <c r="B355" s="168" t="s">
        <v>136</v>
      </c>
      <c r="C355" s="77" t="s">
        <v>112</v>
      </c>
      <c r="D355" s="77" t="s">
        <v>144</v>
      </c>
      <c r="E355" s="169" t="s">
        <v>137</v>
      </c>
      <c r="F355" s="77"/>
      <c r="G355" s="170"/>
      <c r="H355" s="170"/>
      <c r="I355" s="170"/>
      <c r="J355" s="173">
        <f>J356</f>
        <v>719</v>
      </c>
      <c r="K355" s="173">
        <f>K356</f>
        <v>719</v>
      </c>
      <c r="L355" s="173">
        <f>L356</f>
        <v>0</v>
      </c>
      <c r="M355" s="174"/>
      <c r="N355" s="174"/>
      <c r="O355" s="173">
        <f aca="true" t="shared" si="224" ref="O355:AG355">O356</f>
        <v>0</v>
      </c>
      <c r="P355" s="173">
        <f t="shared" si="224"/>
        <v>0</v>
      </c>
      <c r="Q355" s="173">
        <f t="shared" si="224"/>
        <v>0</v>
      </c>
      <c r="R355" s="173">
        <f t="shared" si="224"/>
        <v>719</v>
      </c>
      <c r="S355" s="173">
        <f t="shared" si="224"/>
        <v>0</v>
      </c>
      <c r="T355" s="173">
        <f t="shared" si="224"/>
        <v>0</v>
      </c>
      <c r="U355" s="177">
        <f t="shared" si="224"/>
        <v>0</v>
      </c>
      <c r="V355" s="173">
        <f t="shared" si="224"/>
        <v>0</v>
      </c>
      <c r="W355" s="177">
        <f t="shared" si="224"/>
        <v>0</v>
      </c>
      <c r="X355" s="173">
        <f t="shared" si="224"/>
        <v>719</v>
      </c>
      <c r="Y355" s="173">
        <f t="shared" si="224"/>
        <v>0</v>
      </c>
      <c r="Z355" s="177">
        <f t="shared" si="224"/>
        <v>0</v>
      </c>
      <c r="AA355" s="177">
        <f t="shared" si="224"/>
        <v>0</v>
      </c>
      <c r="AB355" s="177">
        <f t="shared" si="224"/>
        <v>0</v>
      </c>
      <c r="AC355" s="177">
        <f t="shared" si="224"/>
        <v>0</v>
      </c>
      <c r="AD355" s="177">
        <f t="shared" si="224"/>
        <v>0</v>
      </c>
      <c r="AE355" s="177">
        <f t="shared" si="224"/>
        <v>0</v>
      </c>
      <c r="AF355" s="177">
        <f t="shared" si="224"/>
        <v>0</v>
      </c>
      <c r="AG355" s="173">
        <f t="shared" si="224"/>
        <v>719</v>
      </c>
      <c r="AH355" s="173"/>
    </row>
    <row r="356" spans="1:34" ht="47.25">
      <c r="A356" s="165"/>
      <c r="B356" s="168" t="s">
        <v>115</v>
      </c>
      <c r="C356" s="77" t="s">
        <v>112</v>
      </c>
      <c r="D356" s="77" t="s">
        <v>144</v>
      </c>
      <c r="E356" s="169" t="s">
        <v>137</v>
      </c>
      <c r="F356" s="77" t="s">
        <v>116</v>
      </c>
      <c r="G356" s="170"/>
      <c r="H356" s="170"/>
      <c r="I356" s="170"/>
      <c r="J356" s="173">
        <f>K356-G356</f>
        <v>719</v>
      </c>
      <c r="K356" s="173">
        <v>719</v>
      </c>
      <c r="L356" s="173"/>
      <c r="M356" s="174"/>
      <c r="N356" s="174"/>
      <c r="O356" s="173"/>
      <c r="P356" s="173"/>
      <c r="Q356" s="173"/>
      <c r="R356" s="173">
        <f>Q356+P356+O356+K356</f>
        <v>719</v>
      </c>
      <c r="S356" s="173">
        <f>Q356+L356</f>
        <v>0</v>
      </c>
      <c r="T356" s="175"/>
      <c r="U356" s="176"/>
      <c r="V356" s="165"/>
      <c r="W356" s="176"/>
      <c r="X356" s="173">
        <f>W356+V356+U356+T356+R356</f>
        <v>719</v>
      </c>
      <c r="Y356" s="173">
        <f>S356+W356</f>
        <v>0</v>
      </c>
      <c r="Z356" s="176"/>
      <c r="AA356" s="176"/>
      <c r="AB356" s="176"/>
      <c r="AC356" s="176"/>
      <c r="AD356" s="176"/>
      <c r="AE356" s="176"/>
      <c r="AF356" s="176"/>
      <c r="AG356" s="173">
        <f>X356+Z356+AA356+AB356+AC356+AD356+AE356+AF356</f>
        <v>719</v>
      </c>
      <c r="AH356" s="173"/>
    </row>
    <row r="357" spans="1:34" ht="15.75">
      <c r="A357" s="161"/>
      <c r="B357" s="162" t="s">
        <v>316</v>
      </c>
      <c r="C357" s="68" t="s">
        <v>144</v>
      </c>
      <c r="D357" s="68" t="s">
        <v>158</v>
      </c>
      <c r="E357" s="92"/>
      <c r="F357" s="68"/>
      <c r="G357" s="166">
        <f>G358+G360+G362</f>
        <v>49435</v>
      </c>
      <c r="H357" s="166">
        <f>H358+H360+H362</f>
        <v>49435</v>
      </c>
      <c r="I357" s="166">
        <f aca="true" t="shared" si="225" ref="I357:AH357">I358+I360+I362</f>
        <v>0</v>
      </c>
      <c r="J357" s="166">
        <f>J358+J360+J362</f>
        <v>-4591</v>
      </c>
      <c r="K357" s="166">
        <f t="shared" si="225"/>
        <v>44844</v>
      </c>
      <c r="L357" s="166">
        <f t="shared" si="225"/>
        <v>0</v>
      </c>
      <c r="M357" s="166" t="e">
        <f t="shared" si="225"/>
        <v>#REF!</v>
      </c>
      <c r="N357" s="166" t="e">
        <f t="shared" si="225"/>
        <v>#REF!</v>
      </c>
      <c r="O357" s="166">
        <f t="shared" si="225"/>
        <v>0</v>
      </c>
      <c r="P357" s="166">
        <f t="shared" si="225"/>
        <v>0</v>
      </c>
      <c r="Q357" s="166">
        <f t="shared" si="225"/>
        <v>0</v>
      </c>
      <c r="R357" s="166">
        <f t="shared" si="225"/>
        <v>44844</v>
      </c>
      <c r="S357" s="166">
        <f t="shared" si="225"/>
        <v>0</v>
      </c>
      <c r="T357" s="166">
        <f>T358+T360+T362</f>
        <v>0</v>
      </c>
      <c r="U357" s="167">
        <f>U358+U360+U362</f>
        <v>0</v>
      </c>
      <c r="V357" s="166">
        <f t="shared" si="225"/>
        <v>0</v>
      </c>
      <c r="W357" s="167">
        <f t="shared" si="225"/>
        <v>0</v>
      </c>
      <c r="X357" s="166">
        <f t="shared" si="225"/>
        <v>44844</v>
      </c>
      <c r="Y357" s="166">
        <f t="shared" si="225"/>
        <v>0</v>
      </c>
      <c r="Z357" s="167">
        <f t="shared" si="225"/>
        <v>0</v>
      </c>
      <c r="AA357" s="167">
        <f t="shared" si="225"/>
        <v>0</v>
      </c>
      <c r="AB357" s="167">
        <f t="shared" si="225"/>
        <v>0</v>
      </c>
      <c r="AC357" s="167">
        <f t="shared" si="225"/>
        <v>0</v>
      </c>
      <c r="AD357" s="167">
        <f t="shared" si="225"/>
        <v>0</v>
      </c>
      <c r="AE357" s="167">
        <f t="shared" si="225"/>
        <v>0</v>
      </c>
      <c r="AF357" s="167">
        <f t="shared" si="225"/>
        <v>15500</v>
      </c>
      <c r="AG357" s="166">
        <f t="shared" si="225"/>
        <v>60344</v>
      </c>
      <c r="AH357" s="166">
        <f t="shared" si="225"/>
        <v>15500</v>
      </c>
    </row>
    <row r="358" spans="1:34" ht="15.75">
      <c r="A358" s="165"/>
      <c r="B358" s="168" t="s">
        <v>318</v>
      </c>
      <c r="C358" s="77" t="s">
        <v>144</v>
      </c>
      <c r="D358" s="77" t="s">
        <v>158</v>
      </c>
      <c r="E358" s="169" t="s">
        <v>319</v>
      </c>
      <c r="F358" s="77"/>
      <c r="G358" s="170">
        <f aca="true" t="shared" si="226" ref="G358:AH358">G359</f>
        <v>24463</v>
      </c>
      <c r="H358" s="170">
        <f t="shared" si="226"/>
        <v>24463</v>
      </c>
      <c r="I358" s="170">
        <f t="shared" si="226"/>
        <v>0</v>
      </c>
      <c r="J358" s="170">
        <f t="shared" si="226"/>
        <v>2193</v>
      </c>
      <c r="K358" s="170">
        <f t="shared" si="226"/>
        <v>26656</v>
      </c>
      <c r="L358" s="170">
        <f t="shared" si="226"/>
        <v>0</v>
      </c>
      <c r="M358" s="170" t="e">
        <f t="shared" si="226"/>
        <v>#REF!</v>
      </c>
      <c r="N358" s="170" t="e">
        <f t="shared" si="226"/>
        <v>#REF!</v>
      </c>
      <c r="O358" s="170">
        <f t="shared" si="226"/>
        <v>0</v>
      </c>
      <c r="P358" s="170">
        <f t="shared" si="226"/>
        <v>0</v>
      </c>
      <c r="Q358" s="170">
        <f t="shared" si="226"/>
        <v>0</v>
      </c>
      <c r="R358" s="170">
        <f t="shared" si="226"/>
        <v>26656</v>
      </c>
      <c r="S358" s="170">
        <f t="shared" si="226"/>
        <v>0</v>
      </c>
      <c r="T358" s="170">
        <f t="shared" si="226"/>
        <v>0</v>
      </c>
      <c r="U358" s="171">
        <f t="shared" si="226"/>
        <v>0</v>
      </c>
      <c r="V358" s="170">
        <f t="shared" si="226"/>
        <v>0</v>
      </c>
      <c r="W358" s="171">
        <f t="shared" si="226"/>
        <v>0</v>
      </c>
      <c r="X358" s="170">
        <f t="shared" si="226"/>
        <v>26656</v>
      </c>
      <c r="Y358" s="170">
        <f t="shared" si="226"/>
        <v>0</v>
      </c>
      <c r="Z358" s="171">
        <f t="shared" si="226"/>
        <v>0</v>
      </c>
      <c r="AA358" s="171">
        <f t="shared" si="226"/>
        <v>0</v>
      </c>
      <c r="AB358" s="171">
        <f t="shared" si="226"/>
        <v>0</v>
      </c>
      <c r="AC358" s="171">
        <f t="shared" si="226"/>
        <v>0</v>
      </c>
      <c r="AD358" s="171">
        <f t="shared" si="226"/>
        <v>0</v>
      </c>
      <c r="AE358" s="171">
        <f t="shared" si="226"/>
        <v>0</v>
      </c>
      <c r="AF358" s="171">
        <f t="shared" si="226"/>
        <v>15500</v>
      </c>
      <c r="AG358" s="170">
        <f t="shared" si="226"/>
        <v>42156</v>
      </c>
      <c r="AH358" s="170">
        <f t="shared" si="226"/>
        <v>15500</v>
      </c>
    </row>
    <row r="359" spans="1:34" ht="31.5">
      <c r="A359" s="165"/>
      <c r="B359" s="168" t="s">
        <v>103</v>
      </c>
      <c r="C359" s="77" t="s">
        <v>144</v>
      </c>
      <c r="D359" s="77" t="s">
        <v>158</v>
      </c>
      <c r="E359" s="169" t="s">
        <v>319</v>
      </c>
      <c r="F359" s="77" t="s">
        <v>104</v>
      </c>
      <c r="G359" s="170">
        <f>H359+I359</f>
        <v>24463</v>
      </c>
      <c r="H359" s="170">
        <v>24463</v>
      </c>
      <c r="I359" s="170"/>
      <c r="J359" s="173">
        <f>K359-G359</f>
        <v>2193</v>
      </c>
      <c r="K359" s="173">
        <f>24703+1953</f>
        <v>26656</v>
      </c>
      <c r="L359" s="173"/>
      <c r="M359" s="174" t="e">
        <f>#REF!+#REF!</f>
        <v>#REF!</v>
      </c>
      <c r="N359" s="174" t="e">
        <f>#REF!+#REF!</f>
        <v>#REF!</v>
      </c>
      <c r="O359" s="173"/>
      <c r="P359" s="173"/>
      <c r="Q359" s="173"/>
      <c r="R359" s="173">
        <f>Q359+P359+O359+K359</f>
        <v>26656</v>
      </c>
      <c r="S359" s="173">
        <f>Q359+L359</f>
        <v>0</v>
      </c>
      <c r="T359" s="175"/>
      <c r="U359" s="176"/>
      <c r="V359" s="165"/>
      <c r="W359" s="176"/>
      <c r="X359" s="173">
        <f>W359+V359+U359+T359+R359</f>
        <v>26656</v>
      </c>
      <c r="Y359" s="173">
        <f>S359+W359</f>
        <v>0</v>
      </c>
      <c r="Z359" s="176"/>
      <c r="AA359" s="176"/>
      <c r="AB359" s="176"/>
      <c r="AC359" s="176"/>
      <c r="AD359" s="176"/>
      <c r="AE359" s="176"/>
      <c r="AF359" s="176">
        <v>15500</v>
      </c>
      <c r="AG359" s="173">
        <f>X359+Z359+AA359+AB359+AC359+AD359+AE359+AF359</f>
        <v>42156</v>
      </c>
      <c r="AH359" s="173">
        <f>Y359+AE359+AF359</f>
        <v>15500</v>
      </c>
    </row>
    <row r="360" spans="1:34" ht="31.5">
      <c r="A360" s="165"/>
      <c r="B360" s="168" t="s">
        <v>320</v>
      </c>
      <c r="C360" s="77" t="s">
        <v>144</v>
      </c>
      <c r="D360" s="77" t="s">
        <v>158</v>
      </c>
      <c r="E360" s="169" t="s">
        <v>321</v>
      </c>
      <c r="F360" s="77"/>
      <c r="G360" s="170">
        <f aca="true" t="shared" si="227" ref="G360:AG360">G361</f>
        <v>23346</v>
      </c>
      <c r="H360" s="170">
        <f t="shared" si="227"/>
        <v>23346</v>
      </c>
      <c r="I360" s="170">
        <f t="shared" si="227"/>
        <v>0</v>
      </c>
      <c r="J360" s="170">
        <f t="shared" si="227"/>
        <v>-7193</v>
      </c>
      <c r="K360" s="170">
        <f t="shared" si="227"/>
        <v>16153</v>
      </c>
      <c r="L360" s="170">
        <f t="shared" si="227"/>
        <v>0</v>
      </c>
      <c r="M360" s="170" t="e">
        <f t="shared" si="227"/>
        <v>#REF!</v>
      </c>
      <c r="N360" s="170" t="e">
        <f t="shared" si="227"/>
        <v>#REF!</v>
      </c>
      <c r="O360" s="170">
        <f t="shared" si="227"/>
        <v>0</v>
      </c>
      <c r="P360" s="170">
        <f t="shared" si="227"/>
        <v>0</v>
      </c>
      <c r="Q360" s="170">
        <f t="shared" si="227"/>
        <v>0</v>
      </c>
      <c r="R360" s="170">
        <f t="shared" si="227"/>
        <v>16153</v>
      </c>
      <c r="S360" s="170">
        <f t="shared" si="227"/>
        <v>0</v>
      </c>
      <c r="T360" s="170">
        <f t="shared" si="227"/>
        <v>0</v>
      </c>
      <c r="U360" s="171">
        <f t="shared" si="227"/>
        <v>0</v>
      </c>
      <c r="V360" s="170">
        <f t="shared" si="227"/>
        <v>0</v>
      </c>
      <c r="W360" s="171">
        <f t="shared" si="227"/>
        <v>0</v>
      </c>
      <c r="X360" s="170">
        <f t="shared" si="227"/>
        <v>16153</v>
      </c>
      <c r="Y360" s="170">
        <f t="shared" si="227"/>
        <v>0</v>
      </c>
      <c r="Z360" s="171">
        <f t="shared" si="227"/>
        <v>0</v>
      </c>
      <c r="AA360" s="171">
        <f t="shared" si="227"/>
        <v>0</v>
      </c>
      <c r="AB360" s="171">
        <f t="shared" si="227"/>
        <v>0</v>
      </c>
      <c r="AC360" s="171">
        <f t="shared" si="227"/>
        <v>0</v>
      </c>
      <c r="AD360" s="171">
        <f t="shared" si="227"/>
        <v>0</v>
      </c>
      <c r="AE360" s="171">
        <f t="shared" si="227"/>
        <v>0</v>
      </c>
      <c r="AF360" s="171">
        <f t="shared" si="227"/>
        <v>0</v>
      </c>
      <c r="AG360" s="170">
        <f t="shared" si="227"/>
        <v>16153</v>
      </c>
      <c r="AH360" s="170"/>
    </row>
    <row r="361" spans="1:34" ht="47.25">
      <c r="A361" s="165"/>
      <c r="B361" s="168" t="s">
        <v>115</v>
      </c>
      <c r="C361" s="77" t="s">
        <v>144</v>
      </c>
      <c r="D361" s="77" t="s">
        <v>158</v>
      </c>
      <c r="E361" s="169" t="s">
        <v>321</v>
      </c>
      <c r="F361" s="77" t="s">
        <v>116</v>
      </c>
      <c r="G361" s="170">
        <f>H361+I361</f>
        <v>23346</v>
      </c>
      <c r="H361" s="170">
        <v>23346</v>
      </c>
      <c r="I361" s="170"/>
      <c r="J361" s="173">
        <f>K361-G361</f>
        <v>-7193</v>
      </c>
      <c r="K361" s="173">
        <v>16153</v>
      </c>
      <c r="L361" s="173"/>
      <c r="M361" s="174" t="e">
        <f>#REF!+#REF!</f>
        <v>#REF!</v>
      </c>
      <c r="N361" s="174" t="e">
        <f>#REF!+#REF!</f>
        <v>#REF!</v>
      </c>
      <c r="O361" s="173"/>
      <c r="P361" s="173"/>
      <c r="Q361" s="173"/>
      <c r="R361" s="173">
        <f>Q361+P361+O361+K361</f>
        <v>16153</v>
      </c>
      <c r="S361" s="173">
        <f>Q361+L361</f>
        <v>0</v>
      </c>
      <c r="T361" s="175"/>
      <c r="U361" s="176"/>
      <c r="V361" s="165"/>
      <c r="W361" s="176"/>
      <c r="X361" s="173">
        <f>W361+V361+U361+T361+R361</f>
        <v>16153</v>
      </c>
      <c r="Y361" s="173">
        <f>S361+W361</f>
        <v>0</v>
      </c>
      <c r="Z361" s="176"/>
      <c r="AA361" s="176"/>
      <c r="AB361" s="176"/>
      <c r="AC361" s="176"/>
      <c r="AD361" s="176"/>
      <c r="AE361" s="176"/>
      <c r="AF361" s="176"/>
      <c r="AG361" s="173">
        <f>X361+Z361+AA361+AB361+AC361+AD361+AE361+AF361</f>
        <v>16153</v>
      </c>
      <c r="AH361" s="173"/>
    </row>
    <row r="362" spans="1:34" ht="15.75">
      <c r="A362" s="165"/>
      <c r="B362" s="168" t="s">
        <v>136</v>
      </c>
      <c r="C362" s="77" t="s">
        <v>144</v>
      </c>
      <c r="D362" s="77" t="s">
        <v>158</v>
      </c>
      <c r="E362" s="169" t="s">
        <v>137</v>
      </c>
      <c r="F362" s="77"/>
      <c r="G362" s="170">
        <f aca="true" t="shared" si="228" ref="G362:AG362">G363+G364</f>
        <v>1626</v>
      </c>
      <c r="H362" s="170">
        <f t="shared" si="228"/>
        <v>1626</v>
      </c>
      <c r="I362" s="170">
        <f t="shared" si="228"/>
        <v>0</v>
      </c>
      <c r="J362" s="170">
        <f>J363+J364</f>
        <v>409</v>
      </c>
      <c r="K362" s="170">
        <f t="shared" si="228"/>
        <v>2035</v>
      </c>
      <c r="L362" s="170">
        <f t="shared" si="228"/>
        <v>0</v>
      </c>
      <c r="M362" s="170" t="e">
        <f t="shared" si="228"/>
        <v>#REF!</v>
      </c>
      <c r="N362" s="170" t="e">
        <f t="shared" si="228"/>
        <v>#REF!</v>
      </c>
      <c r="O362" s="170">
        <f t="shared" si="228"/>
        <v>0</v>
      </c>
      <c r="P362" s="170">
        <f t="shared" si="228"/>
        <v>0</v>
      </c>
      <c r="Q362" s="170">
        <f t="shared" si="228"/>
        <v>0</v>
      </c>
      <c r="R362" s="170">
        <f t="shared" si="228"/>
        <v>2035</v>
      </c>
      <c r="S362" s="170">
        <f t="shared" si="228"/>
        <v>0</v>
      </c>
      <c r="T362" s="170">
        <f>T363+T364</f>
        <v>0</v>
      </c>
      <c r="U362" s="171">
        <f>U363+U364</f>
        <v>0</v>
      </c>
      <c r="V362" s="170">
        <f t="shared" si="228"/>
        <v>0</v>
      </c>
      <c r="W362" s="171">
        <f t="shared" si="228"/>
        <v>0</v>
      </c>
      <c r="X362" s="170">
        <f t="shared" si="228"/>
        <v>2035</v>
      </c>
      <c r="Y362" s="170">
        <f t="shared" si="228"/>
        <v>0</v>
      </c>
      <c r="Z362" s="171">
        <f t="shared" si="228"/>
        <v>0</v>
      </c>
      <c r="AA362" s="171">
        <f t="shared" si="228"/>
        <v>0</v>
      </c>
      <c r="AB362" s="171">
        <f t="shared" si="228"/>
        <v>0</v>
      </c>
      <c r="AC362" s="171">
        <f t="shared" si="228"/>
        <v>0</v>
      </c>
      <c r="AD362" s="171">
        <f t="shared" si="228"/>
        <v>0</v>
      </c>
      <c r="AE362" s="171">
        <f t="shared" si="228"/>
        <v>0</v>
      </c>
      <c r="AF362" s="171">
        <f t="shared" si="228"/>
        <v>0</v>
      </c>
      <c r="AG362" s="170">
        <f t="shared" si="228"/>
        <v>2035</v>
      </c>
      <c r="AH362" s="170"/>
    </row>
    <row r="363" spans="1:34" ht="47.25">
      <c r="A363" s="165"/>
      <c r="B363" s="168" t="s">
        <v>115</v>
      </c>
      <c r="C363" s="77" t="s">
        <v>144</v>
      </c>
      <c r="D363" s="77" t="s">
        <v>158</v>
      </c>
      <c r="E363" s="169" t="s">
        <v>137</v>
      </c>
      <c r="F363" s="77" t="s">
        <v>116</v>
      </c>
      <c r="G363" s="170">
        <f>H363+I363</f>
        <v>209</v>
      </c>
      <c r="H363" s="170">
        <v>209</v>
      </c>
      <c r="I363" s="170"/>
      <c r="J363" s="173">
        <f>K363-G363</f>
        <v>200</v>
      </c>
      <c r="K363" s="173">
        <v>409</v>
      </c>
      <c r="L363" s="173"/>
      <c r="M363" s="174" t="e">
        <f>#REF!+#REF!</f>
        <v>#REF!</v>
      </c>
      <c r="N363" s="174" t="e">
        <f>#REF!+#REF!</f>
        <v>#REF!</v>
      </c>
      <c r="O363" s="173"/>
      <c r="P363" s="173"/>
      <c r="Q363" s="173"/>
      <c r="R363" s="173">
        <f>Q363+P363+O363+K363</f>
        <v>409</v>
      </c>
      <c r="S363" s="173">
        <f>Q363+L363</f>
        <v>0</v>
      </c>
      <c r="T363" s="175"/>
      <c r="U363" s="176"/>
      <c r="V363" s="165"/>
      <c r="W363" s="176"/>
      <c r="X363" s="173">
        <f>W363+V363+U363+T363+R363</f>
        <v>409</v>
      </c>
      <c r="Y363" s="173">
        <f>S363+W363</f>
        <v>0</v>
      </c>
      <c r="Z363" s="176"/>
      <c r="AA363" s="176"/>
      <c r="AB363" s="176"/>
      <c r="AC363" s="176"/>
      <c r="AD363" s="176"/>
      <c r="AE363" s="176"/>
      <c r="AF363" s="176"/>
      <c r="AG363" s="173">
        <f>X363+Z363+AA363+AB363+AC363+AD363+AE363+AF363</f>
        <v>409</v>
      </c>
      <c r="AH363" s="173"/>
    </row>
    <row r="364" spans="1:34" ht="15.75">
      <c r="A364" s="165"/>
      <c r="B364" s="168" t="s">
        <v>335</v>
      </c>
      <c r="C364" s="77" t="s">
        <v>144</v>
      </c>
      <c r="D364" s="77" t="s">
        <v>158</v>
      </c>
      <c r="E364" s="169" t="s">
        <v>137</v>
      </c>
      <c r="F364" s="77" t="s">
        <v>325</v>
      </c>
      <c r="G364" s="170">
        <f>H364+I364</f>
        <v>1417</v>
      </c>
      <c r="H364" s="170">
        <v>1417</v>
      </c>
      <c r="I364" s="170"/>
      <c r="J364" s="173">
        <f>K364-G364</f>
        <v>209</v>
      </c>
      <c r="K364" s="173">
        <f>1414+212</f>
        <v>1626</v>
      </c>
      <c r="L364" s="173"/>
      <c r="M364" s="174" t="e">
        <f>#REF!+#REF!</f>
        <v>#REF!</v>
      </c>
      <c r="N364" s="174" t="e">
        <f>#REF!+#REF!</f>
        <v>#REF!</v>
      </c>
      <c r="O364" s="173"/>
      <c r="P364" s="173"/>
      <c r="Q364" s="173"/>
      <c r="R364" s="173">
        <f>Q364+P364+O364+K364</f>
        <v>1626</v>
      </c>
      <c r="S364" s="173">
        <f>Q364+L364</f>
        <v>0</v>
      </c>
      <c r="T364" s="175"/>
      <c r="U364" s="176"/>
      <c r="V364" s="165"/>
      <c r="W364" s="176"/>
      <c r="X364" s="173">
        <f>W364+V364+U364+T364+R364</f>
        <v>1626</v>
      </c>
      <c r="Y364" s="173">
        <f>S364+W364</f>
        <v>0</v>
      </c>
      <c r="Z364" s="176"/>
      <c r="AA364" s="176"/>
      <c r="AB364" s="176"/>
      <c r="AC364" s="176"/>
      <c r="AD364" s="176"/>
      <c r="AE364" s="176"/>
      <c r="AF364" s="176"/>
      <c r="AG364" s="173">
        <f>X364+Z364+AA364+AB364+AC364+AD364+AE364+AF364</f>
        <v>1626</v>
      </c>
      <c r="AH364" s="173"/>
    </row>
    <row r="365" spans="1:34" ht="15.75">
      <c r="A365" s="161"/>
      <c r="B365" s="168"/>
      <c r="C365" s="77"/>
      <c r="D365" s="77"/>
      <c r="E365" s="169"/>
      <c r="F365" s="77"/>
      <c r="G365" s="166"/>
      <c r="H365" s="166"/>
      <c r="I365" s="166"/>
      <c r="J365" s="166"/>
      <c r="K365" s="166"/>
      <c r="L365" s="166"/>
      <c r="M365" s="166"/>
      <c r="N365" s="166"/>
      <c r="O365" s="173"/>
      <c r="P365" s="173"/>
      <c r="Q365" s="173"/>
      <c r="R365" s="165"/>
      <c r="S365" s="165"/>
      <c r="T365" s="175"/>
      <c r="U365" s="176"/>
      <c r="V365" s="165"/>
      <c r="W365" s="176"/>
      <c r="X365" s="165"/>
      <c r="Y365" s="165"/>
      <c r="Z365" s="176"/>
      <c r="AA365" s="176"/>
      <c r="AB365" s="176"/>
      <c r="AC365" s="176"/>
      <c r="AD365" s="176"/>
      <c r="AE365" s="176"/>
      <c r="AF365" s="176"/>
      <c r="AG365" s="165"/>
      <c r="AH365" s="165"/>
    </row>
    <row r="366" spans="1:34" ht="31.5">
      <c r="A366" s="161">
        <v>919</v>
      </c>
      <c r="B366" s="162" t="s">
        <v>422</v>
      </c>
      <c r="C366" s="68"/>
      <c r="D366" s="68"/>
      <c r="E366" s="92"/>
      <c r="F366" s="68"/>
      <c r="G366" s="166" t="e">
        <f>#REF!+G370+G373+G377+G367</f>
        <v>#REF!</v>
      </c>
      <c r="H366" s="166" t="e">
        <f>#REF!+H370+H373+H377+H367</f>
        <v>#REF!</v>
      </c>
      <c r="I366" s="166" t="e">
        <f>#REF!+I370+I373+I377+I367</f>
        <v>#REF!</v>
      </c>
      <c r="J366" s="166" t="e">
        <f>#REF!+J370+J373+J377+J367</f>
        <v>#REF!</v>
      </c>
      <c r="K366" s="166" t="e">
        <f>#REF!+K370+K373+K377+K367</f>
        <v>#REF!</v>
      </c>
      <c r="L366" s="166" t="e">
        <f>#REF!+L370+L373+L377+L367</f>
        <v>#REF!</v>
      </c>
      <c r="M366" s="166" t="e">
        <f>#REF!+M370+M373+M377+M367</f>
        <v>#REF!</v>
      </c>
      <c r="N366" s="166" t="e">
        <f>#REF!+N370+N373+N377+N367</f>
        <v>#REF!</v>
      </c>
      <c r="O366" s="166" t="e">
        <f>#REF!+O370+O373+O377+O367</f>
        <v>#REF!</v>
      </c>
      <c r="P366" s="166" t="e">
        <f>#REF!+P370+P373+P377+P367</f>
        <v>#REF!</v>
      </c>
      <c r="Q366" s="166" t="e">
        <f>#REF!+Q370+Q373+Q377+Q367</f>
        <v>#REF!</v>
      </c>
      <c r="R366" s="166" t="e">
        <f>#REF!+R370+R373+R377+R367</f>
        <v>#REF!</v>
      </c>
      <c r="S366" s="166" t="e">
        <f>#REF!+S370+S373+S377+S367</f>
        <v>#REF!</v>
      </c>
      <c r="T366" s="166" t="e">
        <f>#REF!+T370+T373+T377+T367</f>
        <v>#REF!</v>
      </c>
      <c r="U366" s="167" t="e">
        <f>#REF!+U370+U373+U377+U367</f>
        <v>#REF!</v>
      </c>
      <c r="V366" s="166" t="e">
        <f>#REF!+V370+V373+V377+V367</f>
        <v>#REF!</v>
      </c>
      <c r="W366" s="167" t="e">
        <f>#REF!+W370+W373+W377+W367</f>
        <v>#REF!</v>
      </c>
      <c r="X366" s="166" t="e">
        <f>#REF!+X370+X373+X377+X367</f>
        <v>#REF!</v>
      </c>
      <c r="Y366" s="166" t="e">
        <f>#REF!+Y370+Y373+Y377+Y367</f>
        <v>#REF!</v>
      </c>
      <c r="Z366" s="167" t="e">
        <f>#REF!+Z370+Z373+Z377+Z367</f>
        <v>#REF!</v>
      </c>
      <c r="AA366" s="167" t="e">
        <f>#REF!+AA370+AA373+AA377+AA367</f>
        <v>#REF!</v>
      </c>
      <c r="AB366" s="167" t="e">
        <f>#REF!+AB370+AB373+AB377+AB367</f>
        <v>#REF!</v>
      </c>
      <c r="AC366" s="167" t="e">
        <f>#REF!+AC370+AC373+AC377+AC367</f>
        <v>#REF!</v>
      </c>
      <c r="AD366" s="167" t="e">
        <f>#REF!+AD370+AD373+AD377+AD367</f>
        <v>#REF!</v>
      </c>
      <c r="AE366" s="167" t="e">
        <f>#REF!+AE370+AE373+AE377+AE367</f>
        <v>#REF!</v>
      </c>
      <c r="AF366" s="167" t="e">
        <f>#REF!+AF370+AF373+AF377+AF367</f>
        <v>#REF!</v>
      </c>
      <c r="AG366" s="166">
        <v>174772</v>
      </c>
      <c r="AH366" s="166">
        <v>79183</v>
      </c>
    </row>
    <row r="367" spans="1:34" ht="69" customHeight="1">
      <c r="A367" s="161"/>
      <c r="B367" s="162" t="s">
        <v>109</v>
      </c>
      <c r="C367" s="68" t="s">
        <v>99</v>
      </c>
      <c r="D367" s="68" t="s">
        <v>110</v>
      </c>
      <c r="E367" s="92"/>
      <c r="F367" s="68"/>
      <c r="G367" s="166">
        <f>H367+I367</f>
        <v>885</v>
      </c>
      <c r="H367" s="166">
        <f>H368</f>
        <v>885</v>
      </c>
      <c r="I367" s="166">
        <f>I368</f>
        <v>0</v>
      </c>
      <c r="J367" s="166">
        <f aca="true" t="shared" si="229" ref="J367:AA368">J368</f>
        <v>82074</v>
      </c>
      <c r="K367" s="166">
        <f t="shared" si="229"/>
        <v>82959</v>
      </c>
      <c r="L367" s="166">
        <f t="shared" si="229"/>
        <v>79183</v>
      </c>
      <c r="M367" s="166" t="e">
        <f t="shared" si="229"/>
        <v>#REF!</v>
      </c>
      <c r="N367" s="166" t="e">
        <f t="shared" si="229"/>
        <v>#REF!</v>
      </c>
      <c r="O367" s="166">
        <f t="shared" si="229"/>
        <v>0</v>
      </c>
      <c r="P367" s="166">
        <f t="shared" si="229"/>
        <v>0</v>
      </c>
      <c r="Q367" s="166">
        <f t="shared" si="229"/>
        <v>0</v>
      </c>
      <c r="R367" s="166">
        <f t="shared" si="229"/>
        <v>82959</v>
      </c>
      <c r="S367" s="166">
        <f t="shared" si="229"/>
        <v>79183</v>
      </c>
      <c r="T367" s="166">
        <f t="shared" si="229"/>
        <v>0</v>
      </c>
      <c r="U367" s="167">
        <f t="shared" si="229"/>
        <v>0</v>
      </c>
      <c r="V367" s="166">
        <f t="shared" si="229"/>
        <v>0</v>
      </c>
      <c r="W367" s="167">
        <f t="shared" si="229"/>
        <v>0</v>
      </c>
      <c r="X367" s="166">
        <f t="shared" si="229"/>
        <v>82959</v>
      </c>
      <c r="Y367" s="166">
        <f t="shared" si="229"/>
        <v>79183</v>
      </c>
      <c r="Z367" s="167">
        <f t="shared" si="229"/>
        <v>0</v>
      </c>
      <c r="AA367" s="167">
        <f t="shared" si="229"/>
        <v>0</v>
      </c>
      <c r="AB367" s="167">
        <f aca="true" t="shared" si="230" ref="AA367:AH368">AB368</f>
        <v>0</v>
      </c>
      <c r="AC367" s="167">
        <f t="shared" si="230"/>
        <v>0</v>
      </c>
      <c r="AD367" s="167">
        <f t="shared" si="230"/>
        <v>0</v>
      </c>
      <c r="AE367" s="167">
        <f t="shared" si="230"/>
        <v>0</v>
      </c>
      <c r="AF367" s="167">
        <f t="shared" si="230"/>
        <v>0</v>
      </c>
      <c r="AG367" s="166">
        <f t="shared" si="230"/>
        <v>82959</v>
      </c>
      <c r="AH367" s="166">
        <f t="shared" si="230"/>
        <v>79183</v>
      </c>
    </row>
    <row r="368" spans="1:34" ht="72.75" customHeight="1">
      <c r="A368" s="161"/>
      <c r="B368" s="168" t="s">
        <v>101</v>
      </c>
      <c r="C368" s="77" t="s">
        <v>99</v>
      </c>
      <c r="D368" s="77" t="s">
        <v>110</v>
      </c>
      <c r="E368" s="169" t="s">
        <v>102</v>
      </c>
      <c r="F368" s="68"/>
      <c r="G368" s="170">
        <f>H368+I368</f>
        <v>885</v>
      </c>
      <c r="H368" s="170">
        <f>H369</f>
        <v>885</v>
      </c>
      <c r="I368" s="170">
        <f>I369</f>
        <v>0</v>
      </c>
      <c r="J368" s="170">
        <f t="shared" si="229"/>
        <v>82074</v>
      </c>
      <c r="K368" s="170">
        <f t="shared" si="229"/>
        <v>82959</v>
      </c>
      <c r="L368" s="170">
        <f t="shared" si="229"/>
        <v>79183</v>
      </c>
      <c r="M368" s="166" t="e">
        <f t="shared" si="229"/>
        <v>#REF!</v>
      </c>
      <c r="N368" s="166" t="e">
        <f t="shared" si="229"/>
        <v>#REF!</v>
      </c>
      <c r="O368" s="170">
        <f t="shared" si="229"/>
        <v>0</v>
      </c>
      <c r="P368" s="170">
        <f t="shared" si="229"/>
        <v>0</v>
      </c>
      <c r="Q368" s="170">
        <f t="shared" si="229"/>
        <v>0</v>
      </c>
      <c r="R368" s="170">
        <f t="shared" si="229"/>
        <v>82959</v>
      </c>
      <c r="S368" s="170">
        <f t="shared" si="229"/>
        <v>79183</v>
      </c>
      <c r="T368" s="170">
        <f t="shared" si="229"/>
        <v>0</v>
      </c>
      <c r="U368" s="171">
        <f t="shared" si="229"/>
        <v>0</v>
      </c>
      <c r="V368" s="170">
        <f t="shared" si="229"/>
        <v>0</v>
      </c>
      <c r="W368" s="171">
        <f t="shared" si="229"/>
        <v>0</v>
      </c>
      <c r="X368" s="170">
        <f t="shared" si="229"/>
        <v>82959</v>
      </c>
      <c r="Y368" s="170">
        <f t="shared" si="229"/>
        <v>79183</v>
      </c>
      <c r="Z368" s="171">
        <f t="shared" si="229"/>
        <v>0</v>
      </c>
      <c r="AA368" s="171">
        <f t="shared" si="230"/>
        <v>0</v>
      </c>
      <c r="AB368" s="171">
        <f t="shared" si="230"/>
        <v>0</v>
      </c>
      <c r="AC368" s="171">
        <f t="shared" si="230"/>
        <v>0</v>
      </c>
      <c r="AD368" s="171">
        <f t="shared" si="230"/>
        <v>0</v>
      </c>
      <c r="AE368" s="171">
        <f t="shared" si="230"/>
        <v>0</v>
      </c>
      <c r="AF368" s="171">
        <f t="shared" si="230"/>
        <v>0</v>
      </c>
      <c r="AG368" s="170">
        <f t="shared" si="230"/>
        <v>82959</v>
      </c>
      <c r="AH368" s="170">
        <f t="shared" si="230"/>
        <v>79183</v>
      </c>
    </row>
    <row r="369" spans="1:34" ht="31.5">
      <c r="A369" s="161"/>
      <c r="B369" s="168" t="s">
        <v>103</v>
      </c>
      <c r="C369" s="77" t="s">
        <v>99</v>
      </c>
      <c r="D369" s="77" t="s">
        <v>110</v>
      </c>
      <c r="E369" s="169" t="s">
        <v>102</v>
      </c>
      <c r="F369" s="77" t="s">
        <v>104</v>
      </c>
      <c r="G369" s="170">
        <f>H369+I369</f>
        <v>885</v>
      </c>
      <c r="H369" s="170">
        <v>885</v>
      </c>
      <c r="I369" s="170"/>
      <c r="J369" s="173">
        <f>K369-G369</f>
        <v>82074</v>
      </c>
      <c r="K369" s="173">
        <v>82959</v>
      </c>
      <c r="L369" s="173">
        <v>79183</v>
      </c>
      <c r="M369" s="174" t="e">
        <f>#REF!+#REF!</f>
        <v>#REF!</v>
      </c>
      <c r="N369" s="174" t="e">
        <f>#REF!+#REF!</f>
        <v>#REF!</v>
      </c>
      <c r="O369" s="173"/>
      <c r="P369" s="173"/>
      <c r="Q369" s="173"/>
      <c r="R369" s="173">
        <f>Q369+P369+O369+K369</f>
        <v>82959</v>
      </c>
      <c r="S369" s="173">
        <f>Q369+L369</f>
        <v>79183</v>
      </c>
      <c r="T369" s="175"/>
      <c r="U369" s="176"/>
      <c r="V369" s="165"/>
      <c r="W369" s="176"/>
      <c r="X369" s="173">
        <f>W369+V369+U369+T369+R369</f>
        <v>82959</v>
      </c>
      <c r="Y369" s="173">
        <f>S369+W369</f>
        <v>79183</v>
      </c>
      <c r="Z369" s="176"/>
      <c r="AA369" s="176"/>
      <c r="AB369" s="176"/>
      <c r="AC369" s="176"/>
      <c r="AD369" s="176"/>
      <c r="AE369" s="176"/>
      <c r="AF369" s="176"/>
      <c r="AG369" s="173">
        <f>X369+Z369+AA369+AB369+AC369+AD369+AE369+AF369</f>
        <v>82959</v>
      </c>
      <c r="AH369" s="173">
        <f>Y369+AE369+AF369</f>
        <v>79183</v>
      </c>
    </row>
    <row r="370" spans="1:34" ht="22.5" customHeight="1">
      <c r="A370" s="161"/>
      <c r="B370" s="162" t="s">
        <v>337</v>
      </c>
      <c r="C370" s="68" t="s">
        <v>179</v>
      </c>
      <c r="D370" s="68" t="s">
        <v>100</v>
      </c>
      <c r="E370" s="92"/>
      <c r="F370" s="68"/>
      <c r="G370" s="166">
        <f aca="true" t="shared" si="231" ref="G370:W371">G371</f>
        <v>38783</v>
      </c>
      <c r="H370" s="166">
        <f t="shared" si="231"/>
        <v>38783</v>
      </c>
      <c r="I370" s="166">
        <f t="shared" si="231"/>
        <v>0</v>
      </c>
      <c r="J370" s="166">
        <f t="shared" si="231"/>
        <v>-17531</v>
      </c>
      <c r="K370" s="166">
        <f t="shared" si="231"/>
        <v>21252</v>
      </c>
      <c r="L370" s="166">
        <f t="shared" si="231"/>
        <v>0</v>
      </c>
      <c r="M370" s="166" t="e">
        <f t="shared" si="231"/>
        <v>#REF!</v>
      </c>
      <c r="N370" s="166" t="e">
        <f t="shared" si="231"/>
        <v>#REF!</v>
      </c>
      <c r="O370" s="166">
        <f t="shared" si="231"/>
        <v>0</v>
      </c>
      <c r="P370" s="166">
        <f t="shared" si="231"/>
        <v>0</v>
      </c>
      <c r="Q370" s="166">
        <f t="shared" si="231"/>
        <v>0</v>
      </c>
      <c r="R370" s="166">
        <f t="shared" si="231"/>
        <v>21252</v>
      </c>
      <c r="S370" s="166">
        <f t="shared" si="231"/>
        <v>0</v>
      </c>
      <c r="T370" s="166">
        <f t="shared" si="231"/>
        <v>0</v>
      </c>
      <c r="U370" s="167">
        <f t="shared" si="231"/>
        <v>0</v>
      </c>
      <c r="V370" s="166">
        <f t="shared" si="231"/>
        <v>0</v>
      </c>
      <c r="W370" s="167">
        <f t="shared" si="231"/>
        <v>0</v>
      </c>
      <c r="X370" s="166">
        <f aca="true" t="shared" si="232" ref="T370:AG371">X371</f>
        <v>21252</v>
      </c>
      <c r="Y370" s="166">
        <f t="shared" si="232"/>
        <v>0</v>
      </c>
      <c r="Z370" s="167">
        <f t="shared" si="232"/>
        <v>0</v>
      </c>
      <c r="AA370" s="167">
        <f t="shared" si="232"/>
        <v>0</v>
      </c>
      <c r="AB370" s="167">
        <f t="shared" si="232"/>
        <v>0</v>
      </c>
      <c r="AC370" s="167">
        <f t="shared" si="232"/>
        <v>600</v>
      </c>
      <c r="AD370" s="167">
        <f t="shared" si="232"/>
        <v>0</v>
      </c>
      <c r="AE370" s="167">
        <f t="shared" si="232"/>
        <v>0</v>
      </c>
      <c r="AF370" s="167">
        <f t="shared" si="232"/>
        <v>0</v>
      </c>
      <c r="AG370" s="166">
        <f t="shared" si="232"/>
        <v>21852</v>
      </c>
      <c r="AH370" s="166"/>
    </row>
    <row r="371" spans="1:34" ht="23.25" customHeight="1">
      <c r="A371" s="165"/>
      <c r="B371" s="168" t="s">
        <v>423</v>
      </c>
      <c r="C371" s="77" t="s">
        <v>179</v>
      </c>
      <c r="D371" s="77" t="s">
        <v>100</v>
      </c>
      <c r="E371" s="169" t="s">
        <v>339</v>
      </c>
      <c r="F371" s="77"/>
      <c r="G371" s="170">
        <f t="shared" si="231"/>
        <v>38783</v>
      </c>
      <c r="H371" s="170">
        <f t="shared" si="231"/>
        <v>38783</v>
      </c>
      <c r="I371" s="170">
        <f t="shared" si="231"/>
        <v>0</v>
      </c>
      <c r="J371" s="170">
        <f t="shared" si="231"/>
        <v>-17531</v>
      </c>
      <c r="K371" s="170">
        <f t="shared" si="231"/>
        <v>21252</v>
      </c>
      <c r="L371" s="170">
        <f t="shared" si="231"/>
        <v>0</v>
      </c>
      <c r="M371" s="170" t="e">
        <f t="shared" si="231"/>
        <v>#REF!</v>
      </c>
      <c r="N371" s="170" t="e">
        <f t="shared" si="231"/>
        <v>#REF!</v>
      </c>
      <c r="O371" s="170">
        <f t="shared" si="231"/>
        <v>0</v>
      </c>
      <c r="P371" s="170">
        <f t="shared" si="231"/>
        <v>0</v>
      </c>
      <c r="Q371" s="170">
        <f t="shared" si="231"/>
        <v>0</v>
      </c>
      <c r="R371" s="170">
        <f t="shared" si="231"/>
        <v>21252</v>
      </c>
      <c r="S371" s="170">
        <f t="shared" si="231"/>
        <v>0</v>
      </c>
      <c r="T371" s="170">
        <f t="shared" si="232"/>
        <v>0</v>
      </c>
      <c r="U371" s="171">
        <f t="shared" si="232"/>
        <v>0</v>
      </c>
      <c r="V371" s="170">
        <f t="shared" si="232"/>
        <v>0</v>
      </c>
      <c r="W371" s="171">
        <f t="shared" si="232"/>
        <v>0</v>
      </c>
      <c r="X371" s="170">
        <f t="shared" si="232"/>
        <v>21252</v>
      </c>
      <c r="Y371" s="170">
        <f t="shared" si="232"/>
        <v>0</v>
      </c>
      <c r="Z371" s="171">
        <f t="shared" si="232"/>
        <v>0</v>
      </c>
      <c r="AA371" s="171">
        <f t="shared" si="232"/>
        <v>0</v>
      </c>
      <c r="AB371" s="171">
        <f t="shared" si="232"/>
        <v>0</v>
      </c>
      <c r="AC371" s="171">
        <f t="shared" si="232"/>
        <v>600</v>
      </c>
      <c r="AD371" s="171">
        <f t="shared" si="232"/>
        <v>0</v>
      </c>
      <c r="AE371" s="171">
        <f t="shared" si="232"/>
        <v>0</v>
      </c>
      <c r="AF371" s="171">
        <f t="shared" si="232"/>
        <v>0</v>
      </c>
      <c r="AG371" s="170">
        <f t="shared" si="232"/>
        <v>21852</v>
      </c>
      <c r="AH371" s="170"/>
    </row>
    <row r="372" spans="1:34" ht="31.5">
      <c r="A372" s="165"/>
      <c r="B372" s="168" t="s">
        <v>103</v>
      </c>
      <c r="C372" s="77" t="s">
        <v>179</v>
      </c>
      <c r="D372" s="77" t="s">
        <v>100</v>
      </c>
      <c r="E372" s="169" t="s">
        <v>339</v>
      </c>
      <c r="F372" s="77" t="s">
        <v>104</v>
      </c>
      <c r="G372" s="170">
        <f>H372+I372</f>
        <v>38783</v>
      </c>
      <c r="H372" s="170">
        <v>38783</v>
      </c>
      <c r="I372" s="170"/>
      <c r="J372" s="173">
        <f>K372-G372</f>
        <v>-17531</v>
      </c>
      <c r="K372" s="173">
        <v>21252</v>
      </c>
      <c r="L372" s="173"/>
      <c r="M372" s="174" t="e">
        <f>#REF!+#REF!</f>
        <v>#REF!</v>
      </c>
      <c r="N372" s="174" t="e">
        <f>#REF!+#REF!</f>
        <v>#REF!</v>
      </c>
      <c r="O372" s="173"/>
      <c r="P372" s="173"/>
      <c r="Q372" s="173"/>
      <c r="R372" s="173">
        <f>Q372+P372+O372+K372</f>
        <v>21252</v>
      </c>
      <c r="S372" s="173">
        <f>Q372+L372</f>
        <v>0</v>
      </c>
      <c r="T372" s="175"/>
      <c r="U372" s="176"/>
      <c r="V372" s="165"/>
      <c r="W372" s="176"/>
      <c r="X372" s="173">
        <f>W372+V372+U372+T372+R372</f>
        <v>21252</v>
      </c>
      <c r="Y372" s="173">
        <f>S372+W372</f>
        <v>0</v>
      </c>
      <c r="Z372" s="176"/>
      <c r="AA372" s="176"/>
      <c r="AB372" s="176"/>
      <c r="AC372" s="176">
        <v>600</v>
      </c>
      <c r="AD372" s="176"/>
      <c r="AE372" s="176"/>
      <c r="AF372" s="176"/>
      <c r="AG372" s="173">
        <f>X372+Z372+AA372+AB372+AC372+AD372+AE372+AF372</f>
        <v>21852</v>
      </c>
      <c r="AH372" s="173"/>
    </row>
    <row r="373" spans="1:34" ht="24.75" customHeight="1">
      <c r="A373" s="161"/>
      <c r="B373" s="162" t="s">
        <v>324</v>
      </c>
      <c r="C373" s="68" t="s">
        <v>179</v>
      </c>
      <c r="D373" s="68" t="s">
        <v>106</v>
      </c>
      <c r="E373" s="92"/>
      <c r="F373" s="68"/>
      <c r="G373" s="166" t="e">
        <f>G374+#REF!</f>
        <v>#REF!</v>
      </c>
      <c r="H373" s="166" t="e">
        <f>H374+#REF!</f>
        <v>#REF!</v>
      </c>
      <c r="I373" s="166" t="e">
        <f>I374+#REF!</f>
        <v>#REF!</v>
      </c>
      <c r="J373" s="166" t="e">
        <f>J374+#REF!</f>
        <v>#REF!</v>
      </c>
      <c r="K373" s="166" t="e">
        <f>K374+#REF!</f>
        <v>#REF!</v>
      </c>
      <c r="L373" s="166" t="e">
        <f>L374+#REF!</f>
        <v>#REF!</v>
      </c>
      <c r="M373" s="166" t="e">
        <f>M374+#REF!</f>
        <v>#REF!</v>
      </c>
      <c r="N373" s="166" t="e">
        <f>N374+#REF!</f>
        <v>#REF!</v>
      </c>
      <c r="O373" s="166" t="e">
        <f>O374+#REF!</f>
        <v>#REF!</v>
      </c>
      <c r="P373" s="166" t="e">
        <f>P374+#REF!</f>
        <v>#REF!</v>
      </c>
      <c r="Q373" s="166" t="e">
        <f>Q374+#REF!</f>
        <v>#REF!</v>
      </c>
      <c r="R373" s="166" t="e">
        <f>R374+#REF!</f>
        <v>#REF!</v>
      </c>
      <c r="S373" s="166" t="e">
        <f>S374+#REF!</f>
        <v>#REF!</v>
      </c>
      <c r="T373" s="166" t="e">
        <f>T374+#REF!</f>
        <v>#REF!</v>
      </c>
      <c r="U373" s="167" t="e">
        <f>U374+#REF!</f>
        <v>#REF!</v>
      </c>
      <c r="V373" s="166" t="e">
        <f>V374+#REF!</f>
        <v>#REF!</v>
      </c>
      <c r="W373" s="167" t="e">
        <f>W374+#REF!</f>
        <v>#REF!</v>
      </c>
      <c r="X373" s="166" t="e">
        <f>X374+#REF!</f>
        <v>#REF!</v>
      </c>
      <c r="Y373" s="166" t="e">
        <f>Y374+#REF!</f>
        <v>#REF!</v>
      </c>
      <c r="Z373" s="167" t="e">
        <f>Z374+#REF!</f>
        <v>#REF!</v>
      </c>
      <c r="AA373" s="167" t="e">
        <f>AA374+#REF!</f>
        <v>#REF!</v>
      </c>
      <c r="AB373" s="167" t="e">
        <f>AB374+#REF!</f>
        <v>#REF!</v>
      </c>
      <c r="AC373" s="167" t="e">
        <f>AC374+#REF!</f>
        <v>#REF!</v>
      </c>
      <c r="AD373" s="167" t="e">
        <f>AD374+#REF!</f>
        <v>#REF!</v>
      </c>
      <c r="AE373" s="167" t="e">
        <f>AE374+#REF!</f>
        <v>#REF!</v>
      </c>
      <c r="AF373" s="167" t="e">
        <f>AF374+#REF!</f>
        <v>#REF!</v>
      </c>
      <c r="AG373" s="166">
        <v>29550</v>
      </c>
      <c r="AH373" s="166"/>
    </row>
    <row r="374" spans="1:34" ht="15.75">
      <c r="A374" s="165"/>
      <c r="B374" s="168" t="s">
        <v>297</v>
      </c>
      <c r="C374" s="77" t="s">
        <v>179</v>
      </c>
      <c r="D374" s="77" t="s">
        <v>106</v>
      </c>
      <c r="E374" s="169" t="s">
        <v>298</v>
      </c>
      <c r="F374" s="77"/>
      <c r="G374" s="170">
        <f aca="true" t="shared" si="233" ref="G374:AG374">G376+G375</f>
        <v>30310</v>
      </c>
      <c r="H374" s="170">
        <f t="shared" si="233"/>
        <v>30310</v>
      </c>
      <c r="I374" s="170">
        <f t="shared" si="233"/>
        <v>0</v>
      </c>
      <c r="J374" s="170">
        <f t="shared" si="233"/>
        <v>-160</v>
      </c>
      <c r="K374" s="170">
        <f t="shared" si="233"/>
        <v>30150</v>
      </c>
      <c r="L374" s="170">
        <f t="shared" si="233"/>
        <v>0</v>
      </c>
      <c r="M374" s="170" t="e">
        <f t="shared" si="233"/>
        <v>#REF!</v>
      </c>
      <c r="N374" s="170" t="e">
        <f t="shared" si="233"/>
        <v>#REF!</v>
      </c>
      <c r="O374" s="170">
        <f t="shared" si="233"/>
        <v>0</v>
      </c>
      <c r="P374" s="170">
        <f t="shared" si="233"/>
        <v>0</v>
      </c>
      <c r="Q374" s="170">
        <f t="shared" si="233"/>
        <v>0</v>
      </c>
      <c r="R374" s="170">
        <f t="shared" si="233"/>
        <v>30150</v>
      </c>
      <c r="S374" s="170">
        <f t="shared" si="233"/>
        <v>0</v>
      </c>
      <c r="T374" s="170">
        <f>T376+T375</f>
        <v>0</v>
      </c>
      <c r="U374" s="171">
        <f>U376+U375</f>
        <v>0</v>
      </c>
      <c r="V374" s="170">
        <f t="shared" si="233"/>
        <v>0</v>
      </c>
      <c r="W374" s="171">
        <f t="shared" si="233"/>
        <v>0</v>
      </c>
      <c r="X374" s="170">
        <f t="shared" si="233"/>
        <v>30150</v>
      </c>
      <c r="Y374" s="170">
        <f t="shared" si="233"/>
        <v>0</v>
      </c>
      <c r="Z374" s="171">
        <f t="shared" si="233"/>
        <v>0</v>
      </c>
      <c r="AA374" s="171">
        <f t="shared" si="233"/>
        <v>0</v>
      </c>
      <c r="AB374" s="171">
        <f t="shared" si="233"/>
        <v>0</v>
      </c>
      <c r="AC374" s="171">
        <f t="shared" si="233"/>
        <v>-600</v>
      </c>
      <c r="AD374" s="171">
        <f t="shared" si="233"/>
        <v>0</v>
      </c>
      <c r="AE374" s="171">
        <f t="shared" si="233"/>
        <v>0</v>
      </c>
      <c r="AF374" s="171">
        <f t="shared" si="233"/>
        <v>0</v>
      </c>
      <c r="AG374" s="170">
        <f t="shared" si="233"/>
        <v>29550</v>
      </c>
      <c r="AH374" s="170"/>
    </row>
    <row r="375" spans="1:34" ht="47.25">
      <c r="A375" s="165"/>
      <c r="B375" s="168" t="s">
        <v>115</v>
      </c>
      <c r="C375" s="77" t="s">
        <v>179</v>
      </c>
      <c r="D375" s="77" t="s">
        <v>106</v>
      </c>
      <c r="E375" s="169" t="s">
        <v>298</v>
      </c>
      <c r="F375" s="77" t="s">
        <v>116</v>
      </c>
      <c r="G375" s="170">
        <f>H375+I375</f>
        <v>20760</v>
      </c>
      <c r="H375" s="170">
        <v>20760</v>
      </c>
      <c r="I375" s="170"/>
      <c r="J375" s="173">
        <f>K375-G375</f>
        <v>-160</v>
      </c>
      <c r="K375" s="173">
        <v>20600</v>
      </c>
      <c r="L375" s="173"/>
      <c r="M375" s="174" t="e">
        <f>#REF!+#REF!</f>
        <v>#REF!</v>
      </c>
      <c r="N375" s="174" t="e">
        <f>#REF!+#REF!</f>
        <v>#REF!</v>
      </c>
      <c r="O375" s="173"/>
      <c r="P375" s="173"/>
      <c r="Q375" s="173"/>
      <c r="R375" s="173">
        <f>Q375+P375+O375+K375</f>
        <v>20600</v>
      </c>
      <c r="S375" s="173">
        <f>Q375+L375</f>
        <v>0</v>
      </c>
      <c r="T375" s="175"/>
      <c r="U375" s="176"/>
      <c r="V375" s="165"/>
      <c r="W375" s="176"/>
      <c r="X375" s="173">
        <f>W375+V375+U375+T375+R375</f>
        <v>20600</v>
      </c>
      <c r="Y375" s="173">
        <f>S375+W375</f>
        <v>0</v>
      </c>
      <c r="Z375" s="176"/>
      <c r="AA375" s="176"/>
      <c r="AB375" s="176"/>
      <c r="AC375" s="176">
        <v>-600</v>
      </c>
      <c r="AD375" s="176"/>
      <c r="AE375" s="176"/>
      <c r="AF375" s="176"/>
      <c r="AG375" s="173">
        <f>X375+Z375+AA375+AB375+AC375+AD375+AE375+AF375</f>
        <v>20000</v>
      </c>
      <c r="AH375" s="173"/>
    </row>
    <row r="376" spans="1:34" ht="15.75">
      <c r="A376" s="165"/>
      <c r="B376" s="168" t="s">
        <v>335</v>
      </c>
      <c r="C376" s="77" t="s">
        <v>179</v>
      </c>
      <c r="D376" s="77" t="s">
        <v>106</v>
      </c>
      <c r="E376" s="169" t="s">
        <v>298</v>
      </c>
      <c r="F376" s="77" t="s">
        <v>325</v>
      </c>
      <c r="G376" s="170">
        <f>H376+I376</f>
        <v>9550</v>
      </c>
      <c r="H376" s="170">
        <f>9550</f>
        <v>9550</v>
      </c>
      <c r="I376" s="170"/>
      <c r="J376" s="173">
        <f>K376-G376</f>
        <v>0</v>
      </c>
      <c r="K376" s="173">
        <v>9550</v>
      </c>
      <c r="L376" s="173"/>
      <c r="M376" s="174" t="e">
        <f>#REF!+#REF!</f>
        <v>#REF!</v>
      </c>
      <c r="N376" s="174" t="e">
        <f>#REF!+#REF!</f>
        <v>#REF!</v>
      </c>
      <c r="O376" s="173"/>
      <c r="P376" s="173"/>
      <c r="Q376" s="173"/>
      <c r="R376" s="173">
        <f>Q376+P376+O376+K376</f>
        <v>9550</v>
      </c>
      <c r="S376" s="173">
        <f>Q376+L376</f>
        <v>0</v>
      </c>
      <c r="T376" s="175"/>
      <c r="U376" s="176"/>
      <c r="V376" s="165"/>
      <c r="W376" s="176"/>
      <c r="X376" s="173">
        <f>W376+V376+U376+T376+R376</f>
        <v>9550</v>
      </c>
      <c r="Y376" s="173">
        <f>S376+W376</f>
        <v>0</v>
      </c>
      <c r="Z376" s="176"/>
      <c r="AA376" s="176"/>
      <c r="AB376" s="176"/>
      <c r="AC376" s="176"/>
      <c r="AD376" s="176"/>
      <c r="AE376" s="176"/>
      <c r="AF376" s="176"/>
      <c r="AG376" s="173">
        <f>X376+Z376+AA376+AB376+AC376+AD376+AE376+AF376</f>
        <v>9550</v>
      </c>
      <c r="AH376" s="173"/>
    </row>
    <row r="377" spans="1:34" ht="15.75">
      <c r="A377" s="161"/>
      <c r="B377" s="162" t="s">
        <v>362</v>
      </c>
      <c r="C377" s="68" t="s">
        <v>179</v>
      </c>
      <c r="D377" s="68" t="s">
        <v>150</v>
      </c>
      <c r="E377" s="92"/>
      <c r="F377" s="68"/>
      <c r="G377" s="166">
        <f aca="true" t="shared" si="234" ref="G377:AG377">G378</f>
        <v>58196</v>
      </c>
      <c r="H377" s="166">
        <f t="shared" si="234"/>
        <v>58196</v>
      </c>
      <c r="I377" s="166">
        <f t="shared" si="234"/>
        <v>0</v>
      </c>
      <c r="J377" s="166">
        <f t="shared" si="234"/>
        <v>-17785</v>
      </c>
      <c r="K377" s="166">
        <f t="shared" si="234"/>
        <v>40411</v>
      </c>
      <c r="L377" s="166">
        <f t="shared" si="234"/>
        <v>0</v>
      </c>
      <c r="M377" s="166" t="e">
        <f t="shared" si="234"/>
        <v>#REF!</v>
      </c>
      <c r="N377" s="166" t="e">
        <f t="shared" si="234"/>
        <v>#REF!</v>
      </c>
      <c r="O377" s="166">
        <f t="shared" si="234"/>
        <v>0</v>
      </c>
      <c r="P377" s="166">
        <f t="shared" si="234"/>
        <v>0</v>
      </c>
      <c r="Q377" s="166">
        <f t="shared" si="234"/>
        <v>0</v>
      </c>
      <c r="R377" s="166">
        <f t="shared" si="234"/>
        <v>40411</v>
      </c>
      <c r="S377" s="166">
        <f t="shared" si="234"/>
        <v>0</v>
      </c>
      <c r="T377" s="166">
        <f t="shared" si="234"/>
        <v>0</v>
      </c>
      <c r="U377" s="167">
        <f t="shared" si="234"/>
        <v>0</v>
      </c>
      <c r="V377" s="166">
        <f t="shared" si="234"/>
        <v>0</v>
      </c>
      <c r="W377" s="167">
        <f t="shared" si="234"/>
        <v>0</v>
      </c>
      <c r="X377" s="166">
        <f t="shared" si="234"/>
        <v>40411</v>
      </c>
      <c r="Y377" s="166">
        <f t="shared" si="234"/>
        <v>0</v>
      </c>
      <c r="Z377" s="167">
        <f t="shared" si="234"/>
        <v>0</v>
      </c>
      <c r="AA377" s="167">
        <f t="shared" si="234"/>
        <v>0</v>
      </c>
      <c r="AB377" s="167">
        <f t="shared" si="234"/>
        <v>0</v>
      </c>
      <c r="AC377" s="167">
        <f t="shared" si="234"/>
        <v>0</v>
      </c>
      <c r="AD377" s="167">
        <f t="shared" si="234"/>
        <v>0</v>
      </c>
      <c r="AE377" s="167">
        <f t="shared" si="234"/>
        <v>0</v>
      </c>
      <c r="AF377" s="167">
        <f t="shared" si="234"/>
        <v>0</v>
      </c>
      <c r="AG377" s="166">
        <f t="shared" si="234"/>
        <v>40411</v>
      </c>
      <c r="AH377" s="166"/>
    </row>
    <row r="378" spans="1:34" ht="15.75">
      <c r="A378" s="165"/>
      <c r="B378" s="168" t="s">
        <v>136</v>
      </c>
      <c r="C378" s="77" t="s">
        <v>179</v>
      </c>
      <c r="D378" s="77" t="s">
        <v>150</v>
      </c>
      <c r="E378" s="169" t="s">
        <v>137</v>
      </c>
      <c r="F378" s="77"/>
      <c r="G378" s="170">
        <f aca="true" t="shared" si="235" ref="G378:AG378">G379+G380+G382</f>
        <v>58196</v>
      </c>
      <c r="H378" s="170">
        <f t="shared" si="235"/>
        <v>58196</v>
      </c>
      <c r="I378" s="170">
        <f t="shared" si="235"/>
        <v>0</v>
      </c>
      <c r="J378" s="170">
        <f t="shared" si="235"/>
        <v>-17785</v>
      </c>
      <c r="K378" s="170">
        <f t="shared" si="235"/>
        <v>40411</v>
      </c>
      <c r="L378" s="170">
        <f t="shared" si="235"/>
        <v>0</v>
      </c>
      <c r="M378" s="170" t="e">
        <f t="shared" si="235"/>
        <v>#REF!</v>
      </c>
      <c r="N378" s="170" t="e">
        <f t="shared" si="235"/>
        <v>#REF!</v>
      </c>
      <c r="O378" s="170">
        <f t="shared" si="235"/>
        <v>0</v>
      </c>
      <c r="P378" s="170">
        <f t="shared" si="235"/>
        <v>0</v>
      </c>
      <c r="Q378" s="170">
        <f t="shared" si="235"/>
        <v>0</v>
      </c>
      <c r="R378" s="170">
        <f t="shared" si="235"/>
        <v>40411</v>
      </c>
      <c r="S378" s="170">
        <f t="shared" si="235"/>
        <v>0</v>
      </c>
      <c r="T378" s="170">
        <f>T379+T380+T382</f>
        <v>0</v>
      </c>
      <c r="U378" s="171">
        <f>U379+U380+U382</f>
        <v>0</v>
      </c>
      <c r="V378" s="170">
        <f t="shared" si="235"/>
        <v>0</v>
      </c>
      <c r="W378" s="171">
        <f t="shared" si="235"/>
        <v>0</v>
      </c>
      <c r="X378" s="170">
        <f t="shared" si="235"/>
        <v>40411</v>
      </c>
      <c r="Y378" s="170">
        <f t="shared" si="235"/>
        <v>0</v>
      </c>
      <c r="Z378" s="171">
        <f t="shared" si="235"/>
        <v>0</v>
      </c>
      <c r="AA378" s="171">
        <f t="shared" si="235"/>
        <v>0</v>
      </c>
      <c r="AB378" s="171">
        <f t="shared" si="235"/>
        <v>0</v>
      </c>
      <c r="AC378" s="171">
        <f t="shared" si="235"/>
        <v>0</v>
      </c>
      <c r="AD378" s="171">
        <f t="shared" si="235"/>
        <v>0</v>
      </c>
      <c r="AE378" s="171">
        <f t="shared" si="235"/>
        <v>0</v>
      </c>
      <c r="AF378" s="171">
        <f t="shared" si="235"/>
        <v>0</v>
      </c>
      <c r="AG378" s="170">
        <f t="shared" si="235"/>
        <v>40411</v>
      </c>
      <c r="AH378" s="170"/>
    </row>
    <row r="379" spans="1:34" ht="47.25">
      <c r="A379" s="165"/>
      <c r="B379" s="168" t="s">
        <v>115</v>
      </c>
      <c r="C379" s="77" t="s">
        <v>179</v>
      </c>
      <c r="D379" s="77" t="s">
        <v>150</v>
      </c>
      <c r="E379" s="169" t="s">
        <v>137</v>
      </c>
      <c r="F379" s="77" t="s">
        <v>116</v>
      </c>
      <c r="G379" s="170">
        <f>H379</f>
        <v>54888</v>
      </c>
      <c r="H379" s="170">
        <f>83154-3308-24958</f>
        <v>54888</v>
      </c>
      <c r="I379" s="170"/>
      <c r="J379" s="173">
        <f>K379-G379</f>
        <v>-17477</v>
      </c>
      <c r="K379" s="173">
        <v>37411</v>
      </c>
      <c r="L379" s="173"/>
      <c r="M379" s="174" t="e">
        <f>#REF!+#REF!</f>
        <v>#REF!</v>
      </c>
      <c r="N379" s="174" t="e">
        <f>#REF!+#REF!</f>
        <v>#REF!</v>
      </c>
      <c r="O379" s="173"/>
      <c r="P379" s="173"/>
      <c r="Q379" s="173"/>
      <c r="R379" s="173">
        <f>Q379+P379+O379+K379</f>
        <v>37411</v>
      </c>
      <c r="S379" s="173">
        <f>Q379+L379</f>
        <v>0</v>
      </c>
      <c r="T379" s="175"/>
      <c r="U379" s="176"/>
      <c r="V379" s="165"/>
      <c r="W379" s="176"/>
      <c r="X379" s="173">
        <f>W379+V379+U379+T379+R379</f>
        <v>37411</v>
      </c>
      <c r="Y379" s="173">
        <f>S379+W379</f>
        <v>0</v>
      </c>
      <c r="Z379" s="176"/>
      <c r="AA379" s="176"/>
      <c r="AB379" s="176"/>
      <c r="AC379" s="176"/>
      <c r="AD379" s="176"/>
      <c r="AE379" s="176"/>
      <c r="AF379" s="176"/>
      <c r="AG379" s="173">
        <f>X379+Z379+AA379+AB379+AC379+AD379+AE379+AF379</f>
        <v>37411</v>
      </c>
      <c r="AH379" s="173"/>
    </row>
    <row r="380" spans="1:34" ht="56.25" customHeight="1">
      <c r="A380" s="165"/>
      <c r="B380" s="168" t="s">
        <v>424</v>
      </c>
      <c r="C380" s="77" t="s">
        <v>179</v>
      </c>
      <c r="D380" s="77" t="s">
        <v>150</v>
      </c>
      <c r="E380" s="169" t="s">
        <v>367</v>
      </c>
      <c r="F380" s="77"/>
      <c r="G380" s="170">
        <f>H380+I380</f>
        <v>1500</v>
      </c>
      <c r="H380" s="170">
        <f>H381</f>
        <v>1500</v>
      </c>
      <c r="I380" s="170"/>
      <c r="J380" s="170">
        <f aca="true" t="shared" si="236" ref="J380:AG380">J381</f>
        <v>0</v>
      </c>
      <c r="K380" s="170">
        <f t="shared" si="236"/>
        <v>1500</v>
      </c>
      <c r="L380" s="170">
        <f t="shared" si="236"/>
        <v>0</v>
      </c>
      <c r="M380" s="170" t="e">
        <f t="shared" si="236"/>
        <v>#REF!</v>
      </c>
      <c r="N380" s="170" t="e">
        <f t="shared" si="236"/>
        <v>#REF!</v>
      </c>
      <c r="O380" s="170">
        <f t="shared" si="236"/>
        <v>0</v>
      </c>
      <c r="P380" s="170">
        <f t="shared" si="236"/>
        <v>0</v>
      </c>
      <c r="Q380" s="170">
        <f t="shared" si="236"/>
        <v>0</v>
      </c>
      <c r="R380" s="170">
        <f t="shared" si="236"/>
        <v>1500</v>
      </c>
      <c r="S380" s="170">
        <f t="shared" si="236"/>
        <v>0</v>
      </c>
      <c r="T380" s="170">
        <f t="shared" si="236"/>
        <v>0</v>
      </c>
      <c r="U380" s="171">
        <f t="shared" si="236"/>
        <v>0</v>
      </c>
      <c r="V380" s="170">
        <f t="shared" si="236"/>
        <v>0</v>
      </c>
      <c r="W380" s="171">
        <f t="shared" si="236"/>
        <v>0</v>
      </c>
      <c r="X380" s="170">
        <f t="shared" si="236"/>
        <v>1500</v>
      </c>
      <c r="Y380" s="170">
        <f t="shared" si="236"/>
        <v>0</v>
      </c>
      <c r="Z380" s="171">
        <f t="shared" si="236"/>
        <v>0</v>
      </c>
      <c r="AA380" s="171">
        <f t="shared" si="236"/>
        <v>0</v>
      </c>
      <c r="AB380" s="171">
        <f t="shared" si="236"/>
        <v>0</v>
      </c>
      <c r="AC380" s="171">
        <f t="shared" si="236"/>
        <v>0</v>
      </c>
      <c r="AD380" s="171">
        <f t="shared" si="236"/>
        <v>0</v>
      </c>
      <c r="AE380" s="171">
        <f t="shared" si="236"/>
        <v>0</v>
      </c>
      <c r="AF380" s="171">
        <f t="shared" si="236"/>
        <v>0</v>
      </c>
      <c r="AG380" s="170">
        <f t="shared" si="236"/>
        <v>1500</v>
      </c>
      <c r="AH380" s="170"/>
    </row>
    <row r="381" spans="1:34" ht="66" customHeight="1">
      <c r="A381" s="165"/>
      <c r="B381" s="113" t="s">
        <v>378</v>
      </c>
      <c r="C381" s="77" t="s">
        <v>179</v>
      </c>
      <c r="D381" s="77" t="s">
        <v>150</v>
      </c>
      <c r="E381" s="169" t="s">
        <v>367</v>
      </c>
      <c r="F381" s="77" t="s">
        <v>164</v>
      </c>
      <c r="G381" s="170">
        <f>H381</f>
        <v>1500</v>
      </c>
      <c r="H381" s="170">
        <v>1500</v>
      </c>
      <c r="I381" s="170"/>
      <c r="J381" s="173">
        <f>K381-G381</f>
        <v>0</v>
      </c>
      <c r="K381" s="173">
        <v>1500</v>
      </c>
      <c r="L381" s="173"/>
      <c r="M381" s="174" t="e">
        <f>#REF!+#REF!</f>
        <v>#REF!</v>
      </c>
      <c r="N381" s="174" t="e">
        <f>#REF!+#REF!</f>
        <v>#REF!</v>
      </c>
      <c r="O381" s="173"/>
      <c r="P381" s="173"/>
      <c r="Q381" s="173"/>
      <c r="R381" s="173">
        <f>Q381+P381+O381+K381</f>
        <v>1500</v>
      </c>
      <c r="S381" s="173">
        <f>Q381+L381</f>
        <v>0</v>
      </c>
      <c r="T381" s="175"/>
      <c r="U381" s="176"/>
      <c r="V381" s="165"/>
      <c r="W381" s="176"/>
      <c r="X381" s="173">
        <f>W381+V381+U381+T381+R381</f>
        <v>1500</v>
      </c>
      <c r="Y381" s="173">
        <f>S381+W381</f>
        <v>0</v>
      </c>
      <c r="Z381" s="176"/>
      <c r="AA381" s="176"/>
      <c r="AB381" s="176"/>
      <c r="AC381" s="176"/>
      <c r="AD381" s="176"/>
      <c r="AE381" s="176"/>
      <c r="AF381" s="176"/>
      <c r="AG381" s="173">
        <f>X381+Z381+AA381+AB381+AC381+AD381+AE381+AF381</f>
        <v>1500</v>
      </c>
      <c r="AH381" s="173"/>
    </row>
    <row r="382" spans="1:34" ht="72.75" customHeight="1">
      <c r="A382" s="165"/>
      <c r="B382" s="168" t="s">
        <v>425</v>
      </c>
      <c r="C382" s="77" t="s">
        <v>179</v>
      </c>
      <c r="D382" s="77" t="s">
        <v>150</v>
      </c>
      <c r="E382" s="169" t="s">
        <v>368</v>
      </c>
      <c r="F382" s="77"/>
      <c r="G382" s="170">
        <f>H382+I382</f>
        <v>1808</v>
      </c>
      <c r="H382" s="170">
        <f>H383</f>
        <v>1808</v>
      </c>
      <c r="I382" s="170"/>
      <c r="J382" s="170">
        <f aca="true" t="shared" si="237" ref="J382:AG382">J383</f>
        <v>-308</v>
      </c>
      <c r="K382" s="170">
        <f t="shared" si="237"/>
        <v>1500</v>
      </c>
      <c r="L382" s="170">
        <f t="shared" si="237"/>
        <v>0</v>
      </c>
      <c r="M382" s="170" t="e">
        <f t="shared" si="237"/>
        <v>#REF!</v>
      </c>
      <c r="N382" s="170" t="e">
        <f t="shared" si="237"/>
        <v>#REF!</v>
      </c>
      <c r="O382" s="170">
        <f t="shared" si="237"/>
        <v>0</v>
      </c>
      <c r="P382" s="170">
        <f t="shared" si="237"/>
        <v>0</v>
      </c>
      <c r="Q382" s="170">
        <f t="shared" si="237"/>
        <v>0</v>
      </c>
      <c r="R382" s="170">
        <f t="shared" si="237"/>
        <v>1500</v>
      </c>
      <c r="S382" s="170">
        <f t="shared" si="237"/>
        <v>0</v>
      </c>
      <c r="T382" s="170">
        <f t="shared" si="237"/>
        <v>0</v>
      </c>
      <c r="U382" s="171">
        <f t="shared" si="237"/>
        <v>0</v>
      </c>
      <c r="V382" s="170">
        <f t="shared" si="237"/>
        <v>0</v>
      </c>
      <c r="W382" s="171">
        <f t="shared" si="237"/>
        <v>0</v>
      </c>
      <c r="X382" s="170">
        <f t="shared" si="237"/>
        <v>1500</v>
      </c>
      <c r="Y382" s="170">
        <f t="shared" si="237"/>
        <v>0</v>
      </c>
      <c r="Z382" s="171">
        <f t="shared" si="237"/>
        <v>0</v>
      </c>
      <c r="AA382" s="171">
        <f t="shared" si="237"/>
        <v>0</v>
      </c>
      <c r="AB382" s="171">
        <f t="shared" si="237"/>
        <v>0</v>
      </c>
      <c r="AC382" s="171">
        <f t="shared" si="237"/>
        <v>0</v>
      </c>
      <c r="AD382" s="171">
        <f t="shared" si="237"/>
        <v>0</v>
      </c>
      <c r="AE382" s="171">
        <f t="shared" si="237"/>
        <v>0</v>
      </c>
      <c r="AF382" s="171">
        <f t="shared" si="237"/>
        <v>0</v>
      </c>
      <c r="AG382" s="170">
        <f t="shared" si="237"/>
        <v>1500</v>
      </c>
      <c r="AH382" s="170"/>
    </row>
    <row r="383" spans="1:34" ht="63">
      <c r="A383" s="165"/>
      <c r="B383" s="113" t="s">
        <v>378</v>
      </c>
      <c r="C383" s="77" t="s">
        <v>179</v>
      </c>
      <c r="D383" s="77" t="s">
        <v>150</v>
      </c>
      <c r="E383" s="169" t="s">
        <v>368</v>
      </c>
      <c r="F383" s="77" t="s">
        <v>164</v>
      </c>
      <c r="G383" s="170">
        <f>H383</f>
        <v>1808</v>
      </c>
      <c r="H383" s="170">
        <v>1808</v>
      </c>
      <c r="I383" s="170"/>
      <c r="J383" s="173">
        <f>K383-G383</f>
        <v>-308</v>
      </c>
      <c r="K383" s="173">
        <v>1500</v>
      </c>
      <c r="L383" s="173"/>
      <c r="M383" s="174" t="e">
        <f>#REF!+#REF!</f>
        <v>#REF!</v>
      </c>
      <c r="N383" s="174" t="e">
        <f>#REF!+#REF!</f>
        <v>#REF!</v>
      </c>
      <c r="O383" s="173"/>
      <c r="P383" s="173"/>
      <c r="Q383" s="173"/>
      <c r="R383" s="173">
        <f>Q383+P383+O383+K383</f>
        <v>1500</v>
      </c>
      <c r="S383" s="173">
        <f>Q383+L383</f>
        <v>0</v>
      </c>
      <c r="T383" s="175"/>
      <c r="U383" s="176"/>
      <c r="V383" s="165"/>
      <c r="W383" s="176"/>
      <c r="X383" s="173">
        <f>W383+V383+U383+T383+R383</f>
        <v>1500</v>
      </c>
      <c r="Y383" s="173">
        <f>S383+W383</f>
        <v>0</v>
      </c>
      <c r="Z383" s="176"/>
      <c r="AA383" s="176"/>
      <c r="AB383" s="176"/>
      <c r="AC383" s="176"/>
      <c r="AD383" s="176"/>
      <c r="AE383" s="176"/>
      <c r="AF383" s="176"/>
      <c r="AG383" s="173">
        <f>X383+Z383+AA383+AB383+AC383+AD383+AE383+AF383</f>
        <v>1500</v>
      </c>
      <c r="AH383" s="173"/>
    </row>
    <row r="384" spans="1:34" ht="15.75">
      <c r="A384" s="161"/>
      <c r="B384" s="162"/>
      <c r="C384" s="68"/>
      <c r="D384" s="68"/>
      <c r="E384" s="92"/>
      <c r="F384" s="68"/>
      <c r="G384" s="166"/>
      <c r="H384" s="166"/>
      <c r="I384" s="166"/>
      <c r="J384" s="165"/>
      <c r="K384" s="166"/>
      <c r="L384" s="166"/>
      <c r="M384" s="166"/>
      <c r="N384" s="166"/>
      <c r="O384" s="173"/>
      <c r="P384" s="173"/>
      <c r="Q384" s="173"/>
      <c r="R384" s="165"/>
      <c r="S384" s="165"/>
      <c r="T384" s="175"/>
      <c r="U384" s="176"/>
      <c r="V384" s="165"/>
      <c r="W384" s="176"/>
      <c r="X384" s="165"/>
      <c r="Y384" s="165"/>
      <c r="Z384" s="176"/>
      <c r="AA384" s="176"/>
      <c r="AB384" s="176"/>
      <c r="AC384" s="176"/>
      <c r="AD384" s="176"/>
      <c r="AE384" s="176"/>
      <c r="AF384" s="176"/>
      <c r="AG384" s="165"/>
      <c r="AH384" s="165"/>
    </row>
    <row r="385" spans="1:34" ht="36.75" customHeight="1">
      <c r="A385" s="161">
        <v>920</v>
      </c>
      <c r="B385" s="162" t="s">
        <v>426</v>
      </c>
      <c r="C385" s="68"/>
      <c r="D385" s="68"/>
      <c r="E385" s="92"/>
      <c r="F385" s="68"/>
      <c r="G385" s="166" t="e">
        <f>G389+G414+G421+G409+G424+G427+G386+#REF!</f>
        <v>#REF!</v>
      </c>
      <c r="H385" s="166" t="e">
        <f>H389+H414+H421+H409+H424+H427+H386+#REF!</f>
        <v>#REF!</v>
      </c>
      <c r="I385" s="166" t="e">
        <f>I389+I414+I421+I409+I424+I427+I386+#REF!</f>
        <v>#REF!</v>
      </c>
      <c r="J385" s="166" t="e">
        <f>J389+J414+J421+J409+J424+J427+J386+#REF!</f>
        <v>#REF!</v>
      </c>
      <c r="K385" s="166" t="e">
        <f>K389+K414+K421+K409+K424+K427+K386+#REF!</f>
        <v>#REF!</v>
      </c>
      <c r="L385" s="166" t="e">
        <f>L389+L414+L421+L409+L424+L427+L386+#REF!</f>
        <v>#REF!</v>
      </c>
      <c r="M385" s="166" t="e">
        <f>M389+M414+M421+M409+M424+M427</f>
        <v>#REF!</v>
      </c>
      <c r="N385" s="166" t="e">
        <f>N389+N414+N421+N409+N424+N427</f>
        <v>#REF!</v>
      </c>
      <c r="O385" s="166" t="e">
        <f>O389+O414+O421+O409+O424+O427+O386+#REF!</f>
        <v>#REF!</v>
      </c>
      <c r="P385" s="166" t="e">
        <f>P389+P414+P421+P409+P424+P427+P386+#REF!</f>
        <v>#REF!</v>
      </c>
      <c r="Q385" s="166" t="e">
        <f>Q389+Q414+Q421+Q409+Q424+Q427+Q386+#REF!</f>
        <v>#REF!</v>
      </c>
      <c r="R385" s="166" t="e">
        <f>R389+R414+R421+R409+R424+R427+R386+#REF!</f>
        <v>#REF!</v>
      </c>
      <c r="S385" s="166" t="e">
        <f>S389+S414+S421+S409+S424+S427+S386+#REF!</f>
        <v>#REF!</v>
      </c>
      <c r="T385" s="166" t="e">
        <f>T389+T414+T421+T409+T424+T427+T386+#REF!</f>
        <v>#REF!</v>
      </c>
      <c r="U385" s="167" t="e">
        <f>U389+U414+U421+U409+U424+U427+U386+#REF!</f>
        <v>#REF!</v>
      </c>
      <c r="V385" s="166" t="e">
        <f>V389+V414+V421+V409+V424+V427+V386+#REF!</f>
        <v>#REF!</v>
      </c>
      <c r="W385" s="167" t="e">
        <f>W389+W414+W421+W409+W424+W427+W386+#REF!</f>
        <v>#REF!</v>
      </c>
      <c r="X385" s="166" t="e">
        <f>X389+X414+X421+X409+X424+X427+X386+#REF!</f>
        <v>#REF!</v>
      </c>
      <c r="Y385" s="166" t="e">
        <f>Y389+Y414+Y421+Y409+Y424+Y427+Y386+#REF!</f>
        <v>#REF!</v>
      </c>
      <c r="Z385" s="167" t="e">
        <f>Z389+Z414+Z421+Z409+Z424+Z427+Z386+#REF!</f>
        <v>#REF!</v>
      </c>
      <c r="AA385" s="167" t="e">
        <f>AA389+AA414+AA421+AA409+AA424+AA427+AA386+#REF!</f>
        <v>#REF!</v>
      </c>
      <c r="AB385" s="167" t="e">
        <f>AB389+AB414+AB421+AB409+AB424+AB427+AB386+#REF!</f>
        <v>#REF!</v>
      </c>
      <c r="AC385" s="167" t="e">
        <f>AC389+AC414+AC421+AC409+AC424+AC427+AC386+#REF!</f>
        <v>#REF!</v>
      </c>
      <c r="AD385" s="167" t="e">
        <f>AD389+AD414+AD421+AD409+AD424+AD427+AD386+#REF!</f>
        <v>#REF!</v>
      </c>
      <c r="AE385" s="167" t="e">
        <f>AE389+AE414+AE421+AE409+AE424+AE427+AE386+#REF!</f>
        <v>#REF!</v>
      </c>
      <c r="AF385" s="167" t="e">
        <f>AF389+AF414+AF421+AF409+AF424+AF427+AF386+#REF!</f>
        <v>#REF!</v>
      </c>
      <c r="AG385" s="166">
        <v>2554060</v>
      </c>
      <c r="AH385" s="166">
        <v>1438537</v>
      </c>
    </row>
    <row r="386" spans="1:34" ht="15.75">
      <c r="A386" s="161"/>
      <c r="B386" s="162" t="s">
        <v>154</v>
      </c>
      <c r="C386" s="68" t="s">
        <v>110</v>
      </c>
      <c r="D386" s="68" t="s">
        <v>112</v>
      </c>
      <c r="E386" s="75"/>
      <c r="F386" s="68"/>
      <c r="G386" s="166">
        <f aca="true" t="shared" si="238" ref="G386:L387">G387</f>
        <v>0</v>
      </c>
      <c r="H386" s="166">
        <f t="shared" si="238"/>
        <v>0</v>
      </c>
      <c r="I386" s="166">
        <f t="shared" si="238"/>
        <v>0</v>
      </c>
      <c r="J386" s="166">
        <f t="shared" si="238"/>
        <v>3242</v>
      </c>
      <c r="K386" s="166">
        <f t="shared" si="238"/>
        <v>3242</v>
      </c>
      <c r="L386" s="166">
        <f t="shared" si="238"/>
        <v>0</v>
      </c>
      <c r="M386" s="166"/>
      <c r="N386" s="166"/>
      <c r="O386" s="166">
        <f aca="true" t="shared" si="239" ref="O386:AD387">O387</f>
        <v>0</v>
      </c>
      <c r="P386" s="166">
        <f t="shared" si="239"/>
        <v>0</v>
      </c>
      <c r="Q386" s="166">
        <f t="shared" si="239"/>
        <v>0</v>
      </c>
      <c r="R386" s="166">
        <f t="shared" si="239"/>
        <v>3242</v>
      </c>
      <c r="S386" s="166">
        <f t="shared" si="239"/>
        <v>0</v>
      </c>
      <c r="T386" s="166">
        <f t="shared" si="239"/>
        <v>0</v>
      </c>
      <c r="U386" s="167">
        <f t="shared" si="239"/>
        <v>0</v>
      </c>
      <c r="V386" s="166">
        <f t="shared" si="239"/>
        <v>0</v>
      </c>
      <c r="W386" s="167">
        <f t="shared" si="239"/>
        <v>0</v>
      </c>
      <c r="X386" s="166">
        <f t="shared" si="239"/>
        <v>3242</v>
      </c>
      <c r="Y386" s="166">
        <f t="shared" si="239"/>
        <v>0</v>
      </c>
      <c r="Z386" s="167">
        <f t="shared" si="239"/>
        <v>0</v>
      </c>
      <c r="AA386" s="167">
        <f t="shared" si="239"/>
        <v>0</v>
      </c>
      <c r="AB386" s="167">
        <f t="shared" si="239"/>
        <v>0</v>
      </c>
      <c r="AC386" s="167">
        <f t="shared" si="239"/>
        <v>0</v>
      </c>
      <c r="AD386" s="167">
        <f t="shared" si="239"/>
        <v>0</v>
      </c>
      <c r="AE386" s="167">
        <f aca="true" t="shared" si="240" ref="AA386:AG387">AE387</f>
        <v>0</v>
      </c>
      <c r="AF386" s="167">
        <f t="shared" si="240"/>
        <v>0</v>
      </c>
      <c r="AG386" s="166">
        <f t="shared" si="240"/>
        <v>3242</v>
      </c>
      <c r="AH386" s="166"/>
    </row>
    <row r="387" spans="1:34" ht="15.75">
      <c r="A387" s="161"/>
      <c r="B387" s="168" t="s">
        <v>155</v>
      </c>
      <c r="C387" s="77" t="s">
        <v>110</v>
      </c>
      <c r="D387" s="77" t="s">
        <v>112</v>
      </c>
      <c r="E387" s="78" t="s">
        <v>156</v>
      </c>
      <c r="F387" s="77"/>
      <c r="G387" s="170">
        <f t="shared" si="238"/>
        <v>0</v>
      </c>
      <c r="H387" s="170">
        <f t="shared" si="238"/>
        <v>0</v>
      </c>
      <c r="I387" s="170">
        <f t="shared" si="238"/>
        <v>0</v>
      </c>
      <c r="J387" s="170">
        <f t="shared" si="238"/>
        <v>3242</v>
      </c>
      <c r="K387" s="170">
        <f t="shared" si="238"/>
        <v>3242</v>
      </c>
      <c r="L387" s="170">
        <f t="shared" si="238"/>
        <v>0</v>
      </c>
      <c r="M387" s="166"/>
      <c r="N387" s="166"/>
      <c r="O387" s="170">
        <f t="shared" si="239"/>
        <v>0</v>
      </c>
      <c r="P387" s="170">
        <f t="shared" si="239"/>
        <v>0</v>
      </c>
      <c r="Q387" s="170">
        <f t="shared" si="239"/>
        <v>0</v>
      </c>
      <c r="R387" s="170">
        <f t="shared" si="239"/>
        <v>3242</v>
      </c>
      <c r="S387" s="170">
        <f t="shared" si="239"/>
        <v>0</v>
      </c>
      <c r="T387" s="170">
        <f t="shared" si="239"/>
        <v>0</v>
      </c>
      <c r="U387" s="171">
        <f t="shared" si="239"/>
        <v>0</v>
      </c>
      <c r="V387" s="170">
        <f t="shared" si="239"/>
        <v>0</v>
      </c>
      <c r="W387" s="171">
        <f t="shared" si="239"/>
        <v>0</v>
      </c>
      <c r="X387" s="170">
        <f t="shared" si="239"/>
        <v>3242</v>
      </c>
      <c r="Y387" s="170">
        <f t="shared" si="239"/>
        <v>0</v>
      </c>
      <c r="Z387" s="171">
        <f t="shared" si="239"/>
        <v>0</v>
      </c>
      <c r="AA387" s="171">
        <f t="shared" si="240"/>
        <v>0</v>
      </c>
      <c r="AB387" s="171">
        <f t="shared" si="240"/>
        <v>0</v>
      </c>
      <c r="AC387" s="171">
        <f t="shared" si="240"/>
        <v>0</v>
      </c>
      <c r="AD387" s="171">
        <f t="shared" si="240"/>
        <v>0</v>
      </c>
      <c r="AE387" s="171">
        <f t="shared" si="240"/>
        <v>0</v>
      </c>
      <c r="AF387" s="171">
        <f t="shared" si="240"/>
        <v>0</v>
      </c>
      <c r="AG387" s="170">
        <f t="shared" si="240"/>
        <v>3242</v>
      </c>
      <c r="AH387" s="170"/>
    </row>
    <row r="388" spans="1:34" ht="47.25">
      <c r="A388" s="161"/>
      <c r="B388" s="168" t="s">
        <v>115</v>
      </c>
      <c r="C388" s="77" t="s">
        <v>110</v>
      </c>
      <c r="D388" s="77" t="s">
        <v>112</v>
      </c>
      <c r="E388" s="78" t="s">
        <v>156</v>
      </c>
      <c r="F388" s="77" t="s">
        <v>116</v>
      </c>
      <c r="G388" s="166"/>
      <c r="H388" s="166"/>
      <c r="I388" s="166"/>
      <c r="J388" s="173">
        <f>K388-G388</f>
        <v>3242</v>
      </c>
      <c r="K388" s="170">
        <v>3242</v>
      </c>
      <c r="L388" s="170"/>
      <c r="M388" s="166"/>
      <c r="N388" s="166"/>
      <c r="O388" s="173"/>
      <c r="P388" s="173"/>
      <c r="Q388" s="173"/>
      <c r="R388" s="173">
        <f>Q388+P388+O388+K388</f>
        <v>3242</v>
      </c>
      <c r="S388" s="173">
        <f>Q388+L388</f>
        <v>0</v>
      </c>
      <c r="T388" s="175"/>
      <c r="U388" s="176"/>
      <c r="V388" s="165"/>
      <c r="W388" s="176"/>
      <c r="X388" s="173">
        <f>W388+V388+U388+T388+R388</f>
        <v>3242</v>
      </c>
      <c r="Y388" s="173">
        <f>S388+W388</f>
        <v>0</v>
      </c>
      <c r="Z388" s="176"/>
      <c r="AA388" s="176"/>
      <c r="AB388" s="176"/>
      <c r="AC388" s="176"/>
      <c r="AD388" s="176"/>
      <c r="AE388" s="176"/>
      <c r="AF388" s="176"/>
      <c r="AG388" s="173">
        <f>X388+Z388+AA388+AB388+AC388+AD388+AE388+AF388</f>
        <v>3242</v>
      </c>
      <c r="AH388" s="173"/>
    </row>
    <row r="389" spans="1:34" ht="15.75">
      <c r="A389" s="161"/>
      <c r="B389" s="93" t="s">
        <v>196</v>
      </c>
      <c r="C389" s="68" t="s">
        <v>197</v>
      </c>
      <c r="D389" s="68" t="s">
        <v>99</v>
      </c>
      <c r="E389" s="92"/>
      <c r="F389" s="68"/>
      <c r="G389" s="166" t="e">
        <f aca="true" t="shared" si="241" ref="G389:N389">G397</f>
        <v>#REF!</v>
      </c>
      <c r="H389" s="166" t="e">
        <f t="shared" si="241"/>
        <v>#REF!</v>
      </c>
      <c r="I389" s="166" t="e">
        <f t="shared" si="241"/>
        <v>#REF!</v>
      </c>
      <c r="J389" s="166">
        <f>J397+J394+J407</f>
        <v>-18871</v>
      </c>
      <c r="K389" s="166">
        <f>K397+K394+K407</f>
        <v>182476</v>
      </c>
      <c r="L389" s="166">
        <f>L397+L394+L407</f>
        <v>0</v>
      </c>
      <c r="M389" s="166" t="e">
        <f t="shared" si="241"/>
        <v>#REF!</v>
      </c>
      <c r="N389" s="166" t="e">
        <f t="shared" si="241"/>
        <v>#REF!</v>
      </c>
      <c r="O389" s="166">
        <f aca="true" t="shared" si="242" ref="O389:Y389">O397+O394+O407</f>
        <v>0</v>
      </c>
      <c r="P389" s="166">
        <f t="shared" si="242"/>
        <v>0</v>
      </c>
      <c r="Q389" s="166">
        <f t="shared" si="242"/>
        <v>0</v>
      </c>
      <c r="R389" s="166">
        <f t="shared" si="242"/>
        <v>182476</v>
      </c>
      <c r="S389" s="166">
        <f t="shared" si="242"/>
        <v>0</v>
      </c>
      <c r="T389" s="166">
        <f>T397+T394+T407</f>
        <v>0</v>
      </c>
      <c r="U389" s="167">
        <f>U397+U394+U407</f>
        <v>0</v>
      </c>
      <c r="V389" s="166">
        <f t="shared" si="242"/>
        <v>0</v>
      </c>
      <c r="W389" s="167">
        <f t="shared" si="242"/>
        <v>0</v>
      </c>
      <c r="X389" s="166">
        <f t="shared" si="242"/>
        <v>182476</v>
      </c>
      <c r="Y389" s="166">
        <f t="shared" si="242"/>
        <v>0</v>
      </c>
      <c r="Z389" s="167">
        <f aca="true" t="shared" si="243" ref="Z389:AH389">Z397+Z407+Z390</f>
        <v>0</v>
      </c>
      <c r="AA389" s="167">
        <f t="shared" si="243"/>
        <v>0</v>
      </c>
      <c r="AB389" s="167">
        <f t="shared" si="243"/>
        <v>0</v>
      </c>
      <c r="AC389" s="167">
        <f t="shared" si="243"/>
        <v>0</v>
      </c>
      <c r="AD389" s="167">
        <f t="shared" si="243"/>
        <v>0</v>
      </c>
      <c r="AE389" s="167">
        <f t="shared" si="243"/>
        <v>146148</v>
      </c>
      <c r="AF389" s="167">
        <f t="shared" si="243"/>
        <v>1287564</v>
      </c>
      <c r="AG389" s="166">
        <f t="shared" si="243"/>
        <v>1616188</v>
      </c>
      <c r="AH389" s="166">
        <f t="shared" si="243"/>
        <v>1433712</v>
      </c>
    </row>
    <row r="390" spans="1:34" ht="54" customHeight="1">
      <c r="A390" s="161"/>
      <c r="B390" s="71" t="s">
        <v>427</v>
      </c>
      <c r="C390" s="77" t="s">
        <v>197</v>
      </c>
      <c r="D390" s="77" t="s">
        <v>99</v>
      </c>
      <c r="E390" s="77" t="s">
        <v>428</v>
      </c>
      <c r="F390" s="68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7"/>
      <c r="V390" s="166"/>
      <c r="W390" s="167"/>
      <c r="X390" s="166"/>
      <c r="Y390" s="166"/>
      <c r="Z390" s="171">
        <f>Z391+Z394</f>
        <v>0</v>
      </c>
      <c r="AA390" s="171">
        <f aca="true" t="shared" si="244" ref="AA390:AH390">AA391+AA394</f>
        <v>0</v>
      </c>
      <c r="AB390" s="171">
        <f t="shared" si="244"/>
        <v>0</v>
      </c>
      <c r="AC390" s="171">
        <f t="shared" si="244"/>
        <v>-54232</v>
      </c>
      <c r="AD390" s="171">
        <f t="shared" si="244"/>
        <v>0</v>
      </c>
      <c r="AE390" s="171">
        <f t="shared" si="244"/>
        <v>146148</v>
      </c>
      <c r="AF390" s="171">
        <f t="shared" si="244"/>
        <v>1287564</v>
      </c>
      <c r="AG390" s="170">
        <f t="shared" si="244"/>
        <v>1461480</v>
      </c>
      <c r="AH390" s="170">
        <f t="shared" si="244"/>
        <v>1433712</v>
      </c>
    </row>
    <row r="391" spans="1:34" ht="95.25" customHeight="1">
      <c r="A391" s="165"/>
      <c r="B391" s="71" t="s">
        <v>455</v>
      </c>
      <c r="C391" s="77" t="s">
        <v>197</v>
      </c>
      <c r="D391" s="77" t="s">
        <v>99</v>
      </c>
      <c r="E391" s="77" t="s">
        <v>201</v>
      </c>
      <c r="F391" s="77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1"/>
      <c r="V391" s="170"/>
      <c r="W391" s="171"/>
      <c r="X391" s="170"/>
      <c r="Y391" s="170"/>
      <c r="Z391" s="171">
        <f>Z392</f>
        <v>0</v>
      </c>
      <c r="AA391" s="171">
        <f aca="true" t="shared" si="245" ref="AA391:AH392">AA392</f>
        <v>0</v>
      </c>
      <c r="AB391" s="171">
        <f t="shared" si="245"/>
        <v>0</v>
      </c>
      <c r="AC391" s="171">
        <f t="shared" si="245"/>
        <v>0</v>
      </c>
      <c r="AD391" s="171">
        <f t="shared" si="245"/>
        <v>0</v>
      </c>
      <c r="AE391" s="171">
        <f t="shared" si="245"/>
        <v>0</v>
      </c>
      <c r="AF391" s="171">
        <f t="shared" si="245"/>
        <v>1287564</v>
      </c>
      <c r="AG391" s="170">
        <f t="shared" si="245"/>
        <v>1287564</v>
      </c>
      <c r="AH391" s="170">
        <f t="shared" si="245"/>
        <v>1287564</v>
      </c>
    </row>
    <row r="392" spans="1:34" ht="69" customHeight="1">
      <c r="A392" s="161"/>
      <c r="B392" s="71" t="s">
        <v>456</v>
      </c>
      <c r="C392" s="77" t="s">
        <v>197</v>
      </c>
      <c r="D392" s="77" t="s">
        <v>99</v>
      </c>
      <c r="E392" s="77" t="s">
        <v>203</v>
      </c>
      <c r="F392" s="68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7"/>
      <c r="V392" s="166"/>
      <c r="W392" s="167"/>
      <c r="X392" s="166"/>
      <c r="Y392" s="166"/>
      <c r="Z392" s="171">
        <f>Z393</f>
        <v>0</v>
      </c>
      <c r="AA392" s="171">
        <f t="shared" si="245"/>
        <v>0</v>
      </c>
      <c r="AB392" s="171">
        <f t="shared" si="245"/>
        <v>0</v>
      </c>
      <c r="AC392" s="171">
        <f t="shared" si="245"/>
        <v>0</v>
      </c>
      <c r="AD392" s="171">
        <f t="shared" si="245"/>
        <v>0</v>
      </c>
      <c r="AE392" s="171">
        <f t="shared" si="245"/>
        <v>0</v>
      </c>
      <c r="AF392" s="171">
        <f t="shared" si="245"/>
        <v>1287564</v>
      </c>
      <c r="AG392" s="170">
        <f t="shared" si="245"/>
        <v>1287564</v>
      </c>
      <c r="AH392" s="170">
        <f t="shared" si="245"/>
        <v>1287564</v>
      </c>
    </row>
    <row r="393" spans="1:34" ht="63">
      <c r="A393" s="161"/>
      <c r="B393" s="192" t="s">
        <v>378</v>
      </c>
      <c r="C393" s="77" t="s">
        <v>197</v>
      </c>
      <c r="D393" s="77" t="s">
        <v>99</v>
      </c>
      <c r="E393" s="77" t="s">
        <v>203</v>
      </c>
      <c r="F393" s="77" t="s">
        <v>164</v>
      </c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7"/>
      <c r="V393" s="166"/>
      <c r="W393" s="167"/>
      <c r="X393" s="166"/>
      <c r="Y393" s="166"/>
      <c r="Z393" s="167"/>
      <c r="AA393" s="167"/>
      <c r="AB393" s="167"/>
      <c r="AC393" s="167"/>
      <c r="AD393" s="167"/>
      <c r="AE393" s="167"/>
      <c r="AF393" s="171">
        <v>1287564</v>
      </c>
      <c r="AG393" s="173">
        <f>X393+Z393+AA393+AB393+AC393+AD393+AE393+AF393</f>
        <v>1287564</v>
      </c>
      <c r="AH393" s="173">
        <f>Y393+AE393+AF393</f>
        <v>1287564</v>
      </c>
    </row>
    <row r="394" spans="1:34" ht="59.25" customHeight="1">
      <c r="A394" s="161"/>
      <c r="B394" s="192" t="s">
        <v>429</v>
      </c>
      <c r="C394" s="77" t="s">
        <v>197</v>
      </c>
      <c r="D394" s="77" t="s">
        <v>99</v>
      </c>
      <c r="E394" s="77" t="s">
        <v>205</v>
      </c>
      <c r="F394" s="77"/>
      <c r="G394" s="166"/>
      <c r="H394" s="166"/>
      <c r="I394" s="166"/>
      <c r="J394" s="170">
        <f aca="true" t="shared" si="246" ref="J394:L395">J395</f>
        <v>82000</v>
      </c>
      <c r="K394" s="170">
        <f t="shared" si="246"/>
        <v>82000</v>
      </c>
      <c r="L394" s="170">
        <f t="shared" si="246"/>
        <v>0</v>
      </c>
      <c r="M394" s="166"/>
      <c r="N394" s="166"/>
      <c r="O394" s="170">
        <f aca="true" t="shared" si="247" ref="O394:AD395">O395</f>
        <v>0</v>
      </c>
      <c r="P394" s="170">
        <f t="shared" si="247"/>
        <v>0</v>
      </c>
      <c r="Q394" s="170">
        <f t="shared" si="247"/>
        <v>0</v>
      </c>
      <c r="R394" s="170">
        <f t="shared" si="247"/>
        <v>82000</v>
      </c>
      <c r="S394" s="170">
        <f t="shared" si="247"/>
        <v>0</v>
      </c>
      <c r="T394" s="170">
        <f t="shared" si="247"/>
        <v>0</v>
      </c>
      <c r="U394" s="171">
        <f t="shared" si="247"/>
        <v>0</v>
      </c>
      <c r="V394" s="170">
        <f t="shared" si="247"/>
        <v>0</v>
      </c>
      <c r="W394" s="171">
        <f t="shared" si="247"/>
        <v>0</v>
      </c>
      <c r="X394" s="170">
        <f t="shared" si="247"/>
        <v>82000</v>
      </c>
      <c r="Y394" s="170">
        <f t="shared" si="247"/>
        <v>0</v>
      </c>
      <c r="Z394" s="171">
        <f t="shared" si="247"/>
        <v>0</v>
      </c>
      <c r="AA394" s="171">
        <f t="shared" si="247"/>
        <v>0</v>
      </c>
      <c r="AB394" s="171">
        <f t="shared" si="247"/>
        <v>0</v>
      </c>
      <c r="AC394" s="171">
        <f t="shared" si="247"/>
        <v>-54232</v>
      </c>
      <c r="AD394" s="171">
        <f t="shared" si="247"/>
        <v>0</v>
      </c>
      <c r="AE394" s="171">
        <f aca="true" t="shared" si="248" ref="AA394:AH395">AE395</f>
        <v>146148</v>
      </c>
      <c r="AF394" s="171">
        <f t="shared" si="248"/>
        <v>0</v>
      </c>
      <c r="AG394" s="170">
        <f t="shared" si="248"/>
        <v>173916</v>
      </c>
      <c r="AH394" s="170">
        <f t="shared" si="248"/>
        <v>146148</v>
      </c>
    </row>
    <row r="395" spans="1:34" ht="41.25" customHeight="1">
      <c r="A395" s="161"/>
      <c r="B395" s="192" t="s">
        <v>430</v>
      </c>
      <c r="C395" s="77" t="s">
        <v>197</v>
      </c>
      <c r="D395" s="77" t="s">
        <v>99</v>
      </c>
      <c r="E395" s="77" t="s">
        <v>207</v>
      </c>
      <c r="F395" s="77"/>
      <c r="G395" s="166"/>
      <c r="H395" s="166"/>
      <c r="I395" s="166"/>
      <c r="J395" s="170">
        <f t="shared" si="246"/>
        <v>82000</v>
      </c>
      <c r="K395" s="170">
        <f t="shared" si="246"/>
        <v>82000</v>
      </c>
      <c r="L395" s="170">
        <f t="shared" si="246"/>
        <v>0</v>
      </c>
      <c r="M395" s="166"/>
      <c r="N395" s="166"/>
      <c r="O395" s="170">
        <f t="shared" si="247"/>
        <v>0</v>
      </c>
      <c r="P395" s="170">
        <f t="shared" si="247"/>
        <v>0</v>
      </c>
      <c r="Q395" s="170">
        <f t="shared" si="247"/>
        <v>0</v>
      </c>
      <c r="R395" s="170">
        <f t="shared" si="247"/>
        <v>82000</v>
      </c>
      <c r="S395" s="170">
        <f t="shared" si="247"/>
        <v>0</v>
      </c>
      <c r="T395" s="170">
        <f t="shared" si="247"/>
        <v>0</v>
      </c>
      <c r="U395" s="171">
        <f t="shared" si="247"/>
        <v>0</v>
      </c>
      <c r="V395" s="170">
        <f t="shared" si="247"/>
        <v>0</v>
      </c>
      <c r="W395" s="171">
        <f t="shared" si="247"/>
        <v>0</v>
      </c>
      <c r="X395" s="170">
        <f t="shared" si="247"/>
        <v>82000</v>
      </c>
      <c r="Y395" s="170">
        <f t="shared" si="247"/>
        <v>0</v>
      </c>
      <c r="Z395" s="171">
        <f t="shared" si="247"/>
        <v>0</v>
      </c>
      <c r="AA395" s="171">
        <f t="shared" si="248"/>
        <v>0</v>
      </c>
      <c r="AB395" s="171">
        <f t="shared" si="248"/>
        <v>0</v>
      </c>
      <c r="AC395" s="171">
        <f t="shared" si="248"/>
        <v>-54232</v>
      </c>
      <c r="AD395" s="171">
        <f t="shared" si="248"/>
        <v>0</v>
      </c>
      <c r="AE395" s="171">
        <f t="shared" si="248"/>
        <v>146148</v>
      </c>
      <c r="AF395" s="171">
        <f t="shared" si="248"/>
        <v>0</v>
      </c>
      <c r="AG395" s="170">
        <f t="shared" si="248"/>
        <v>173916</v>
      </c>
      <c r="AH395" s="170">
        <f t="shared" si="248"/>
        <v>146148</v>
      </c>
    </row>
    <row r="396" spans="1:34" ht="87" customHeight="1">
      <c r="A396" s="161"/>
      <c r="B396" s="192" t="s">
        <v>378</v>
      </c>
      <c r="C396" s="77" t="s">
        <v>197</v>
      </c>
      <c r="D396" s="77" t="s">
        <v>99</v>
      </c>
      <c r="E396" s="77" t="s">
        <v>207</v>
      </c>
      <c r="F396" s="77" t="s">
        <v>164</v>
      </c>
      <c r="G396" s="166"/>
      <c r="H396" s="166"/>
      <c r="I396" s="166"/>
      <c r="J396" s="173">
        <f>K396-G396</f>
        <v>82000</v>
      </c>
      <c r="K396" s="170">
        <v>82000</v>
      </c>
      <c r="L396" s="170"/>
      <c r="M396" s="166"/>
      <c r="N396" s="166"/>
      <c r="O396" s="173"/>
      <c r="P396" s="173"/>
      <c r="Q396" s="173"/>
      <c r="R396" s="173">
        <f>Q396+P396+O396+K396</f>
        <v>82000</v>
      </c>
      <c r="S396" s="173">
        <f>Q396+L396</f>
        <v>0</v>
      </c>
      <c r="T396" s="175"/>
      <c r="U396" s="176"/>
      <c r="V396" s="165"/>
      <c r="W396" s="176"/>
      <c r="X396" s="173">
        <f>W396+V396+U396+T396+R396</f>
        <v>82000</v>
      </c>
      <c r="Y396" s="173">
        <f>S396+W396</f>
        <v>0</v>
      </c>
      <c r="Z396" s="177"/>
      <c r="AA396" s="177"/>
      <c r="AB396" s="177"/>
      <c r="AC396" s="177">
        <v>-54232</v>
      </c>
      <c r="AD396" s="177"/>
      <c r="AE396" s="177">
        <v>146148</v>
      </c>
      <c r="AF396" s="177"/>
      <c r="AG396" s="173">
        <f>X396+Z396+AA396+AB396+AC396+AD396+AE396+AF396</f>
        <v>173916</v>
      </c>
      <c r="AH396" s="173">
        <f>Y396+AE396+AF396</f>
        <v>146148</v>
      </c>
    </row>
    <row r="397" spans="1:34" ht="15.75">
      <c r="A397" s="161"/>
      <c r="B397" s="71" t="s">
        <v>208</v>
      </c>
      <c r="C397" s="77" t="s">
        <v>197</v>
      </c>
      <c r="D397" s="77" t="s">
        <v>99</v>
      </c>
      <c r="E397" s="169" t="s">
        <v>209</v>
      </c>
      <c r="F397" s="77"/>
      <c r="G397" s="170" t="e">
        <f>G398+G399+G401+G403+#REF!</f>
        <v>#REF!</v>
      </c>
      <c r="H397" s="170" t="e">
        <f>H398+H399+H401+H403+#REF!</f>
        <v>#REF!</v>
      </c>
      <c r="I397" s="170" t="e">
        <f>I398+I399+I401+I403+#REF!</f>
        <v>#REF!</v>
      </c>
      <c r="J397" s="170">
        <f aca="true" t="shared" si="249" ref="J397:Y397">J398+J399+J401+J403</f>
        <v>-151625</v>
      </c>
      <c r="K397" s="170">
        <f t="shared" si="249"/>
        <v>49722</v>
      </c>
      <c r="L397" s="170">
        <f t="shared" si="249"/>
        <v>0</v>
      </c>
      <c r="M397" s="170" t="e">
        <f t="shared" si="249"/>
        <v>#REF!</v>
      </c>
      <c r="N397" s="170" t="e">
        <f t="shared" si="249"/>
        <v>#REF!</v>
      </c>
      <c r="O397" s="170">
        <f t="shared" si="249"/>
        <v>0</v>
      </c>
      <c r="P397" s="170">
        <f t="shared" si="249"/>
        <v>0</v>
      </c>
      <c r="Q397" s="170">
        <f t="shared" si="249"/>
        <v>0</v>
      </c>
      <c r="R397" s="170">
        <f t="shared" si="249"/>
        <v>49722</v>
      </c>
      <c r="S397" s="170">
        <f t="shared" si="249"/>
        <v>0</v>
      </c>
      <c r="T397" s="170">
        <f>T398+T399+T401+T403</f>
        <v>0</v>
      </c>
      <c r="U397" s="171">
        <f>U398+U399+U401+U403</f>
        <v>0</v>
      </c>
      <c r="V397" s="170">
        <f t="shared" si="249"/>
        <v>0</v>
      </c>
      <c r="W397" s="171">
        <f t="shared" si="249"/>
        <v>0</v>
      </c>
      <c r="X397" s="170">
        <f t="shared" si="249"/>
        <v>49722</v>
      </c>
      <c r="Y397" s="170">
        <f t="shared" si="249"/>
        <v>0</v>
      </c>
      <c r="Z397" s="171">
        <f>Z398+Z399+Z401+Z403+Z406</f>
        <v>0</v>
      </c>
      <c r="AA397" s="171">
        <f aca="true" t="shared" si="250" ref="AA397:AG397">AA398+AA399+AA401+AA403+AA406</f>
        <v>0</v>
      </c>
      <c r="AB397" s="171">
        <f t="shared" si="250"/>
        <v>0</v>
      </c>
      <c r="AC397" s="171">
        <f t="shared" si="250"/>
        <v>54232</v>
      </c>
      <c r="AD397" s="171">
        <f t="shared" si="250"/>
        <v>0</v>
      </c>
      <c r="AE397" s="171">
        <f t="shared" si="250"/>
        <v>0</v>
      </c>
      <c r="AF397" s="171">
        <f t="shared" si="250"/>
        <v>0</v>
      </c>
      <c r="AG397" s="170">
        <f t="shared" si="250"/>
        <v>103954</v>
      </c>
      <c r="AH397" s="170"/>
    </row>
    <row r="398" spans="1:34" ht="47.25">
      <c r="A398" s="161"/>
      <c r="B398" s="168" t="s">
        <v>115</v>
      </c>
      <c r="C398" s="77" t="s">
        <v>197</v>
      </c>
      <c r="D398" s="77" t="s">
        <v>99</v>
      </c>
      <c r="E398" s="169" t="s">
        <v>209</v>
      </c>
      <c r="F398" s="77" t="s">
        <v>116</v>
      </c>
      <c r="G398" s="170">
        <f>H398</f>
        <v>63259</v>
      </c>
      <c r="H398" s="170">
        <v>63259</v>
      </c>
      <c r="I398" s="170"/>
      <c r="J398" s="173">
        <f>K398-G398</f>
        <v>-63155</v>
      </c>
      <c r="K398" s="173">
        <v>104</v>
      </c>
      <c r="L398" s="173"/>
      <c r="M398" s="174" t="e">
        <f>#REF!+#REF!</f>
        <v>#REF!</v>
      </c>
      <c r="N398" s="174" t="e">
        <f>#REF!+#REF!</f>
        <v>#REF!</v>
      </c>
      <c r="O398" s="173"/>
      <c r="P398" s="173"/>
      <c r="Q398" s="173"/>
      <c r="R398" s="173">
        <f>Q398+P398+O398+K398</f>
        <v>104</v>
      </c>
      <c r="S398" s="173">
        <f>Q398+L398</f>
        <v>0</v>
      </c>
      <c r="T398" s="175"/>
      <c r="U398" s="176"/>
      <c r="V398" s="165"/>
      <c r="W398" s="176"/>
      <c r="X398" s="173">
        <f>W398+V398+U398+T398+R398</f>
        <v>104</v>
      </c>
      <c r="Y398" s="173">
        <f>S398+W398</f>
        <v>0</v>
      </c>
      <c r="Z398" s="176"/>
      <c r="AA398" s="176"/>
      <c r="AB398" s="176"/>
      <c r="AC398" s="176"/>
      <c r="AD398" s="176"/>
      <c r="AE398" s="176"/>
      <c r="AF398" s="176"/>
      <c r="AG398" s="173">
        <f>X398+Z398+AA398+AB398+AC398+AD398+AE398+AF398</f>
        <v>104</v>
      </c>
      <c r="AH398" s="173"/>
    </row>
    <row r="399" spans="1:34" ht="72" customHeight="1">
      <c r="A399" s="161"/>
      <c r="B399" s="113" t="s">
        <v>210</v>
      </c>
      <c r="C399" s="77" t="s">
        <v>197</v>
      </c>
      <c r="D399" s="77" t="s">
        <v>99</v>
      </c>
      <c r="E399" s="169" t="s">
        <v>211</v>
      </c>
      <c r="F399" s="77"/>
      <c r="G399" s="170">
        <f>G400</f>
        <v>18000</v>
      </c>
      <c r="H399" s="170">
        <f>H400</f>
        <v>18000</v>
      </c>
      <c r="I399" s="170">
        <f aca="true" t="shared" si="251" ref="I399:AG399">I400</f>
        <v>0</v>
      </c>
      <c r="J399" s="170">
        <f t="shared" si="251"/>
        <v>-3877</v>
      </c>
      <c r="K399" s="170">
        <f t="shared" si="251"/>
        <v>14123</v>
      </c>
      <c r="L399" s="170">
        <f t="shared" si="251"/>
        <v>0</v>
      </c>
      <c r="M399" s="170" t="e">
        <f t="shared" si="251"/>
        <v>#REF!</v>
      </c>
      <c r="N399" s="170" t="e">
        <f t="shared" si="251"/>
        <v>#REF!</v>
      </c>
      <c r="O399" s="170">
        <f t="shared" si="251"/>
        <v>0</v>
      </c>
      <c r="P399" s="170">
        <f t="shared" si="251"/>
        <v>0</v>
      </c>
      <c r="Q399" s="170">
        <f t="shared" si="251"/>
        <v>0</v>
      </c>
      <c r="R399" s="170">
        <f t="shared" si="251"/>
        <v>14123</v>
      </c>
      <c r="S399" s="170">
        <f t="shared" si="251"/>
        <v>0</v>
      </c>
      <c r="T399" s="170">
        <f t="shared" si="251"/>
        <v>0</v>
      </c>
      <c r="U399" s="171">
        <f t="shared" si="251"/>
        <v>0</v>
      </c>
      <c r="V399" s="170">
        <f t="shared" si="251"/>
        <v>0</v>
      </c>
      <c r="W399" s="171">
        <f t="shared" si="251"/>
        <v>0</v>
      </c>
      <c r="X399" s="170">
        <f t="shared" si="251"/>
        <v>14123</v>
      </c>
      <c r="Y399" s="170">
        <f t="shared" si="251"/>
        <v>0</v>
      </c>
      <c r="Z399" s="171">
        <f t="shared" si="251"/>
        <v>0</v>
      </c>
      <c r="AA399" s="171">
        <f t="shared" si="251"/>
        <v>0</v>
      </c>
      <c r="AB399" s="171">
        <f t="shared" si="251"/>
        <v>0</v>
      </c>
      <c r="AC399" s="171">
        <f t="shared" si="251"/>
        <v>0</v>
      </c>
      <c r="AD399" s="171">
        <f t="shared" si="251"/>
        <v>0</v>
      </c>
      <c r="AE399" s="171">
        <f t="shared" si="251"/>
        <v>0</v>
      </c>
      <c r="AF399" s="171">
        <f t="shared" si="251"/>
        <v>0</v>
      </c>
      <c r="AG399" s="170">
        <f t="shared" si="251"/>
        <v>14123</v>
      </c>
      <c r="AH399" s="170"/>
    </row>
    <row r="400" spans="1:34" ht="75" customHeight="1">
      <c r="A400" s="161"/>
      <c r="B400" s="113" t="s">
        <v>378</v>
      </c>
      <c r="C400" s="77" t="s">
        <v>197</v>
      </c>
      <c r="D400" s="77" t="s">
        <v>99</v>
      </c>
      <c r="E400" s="169" t="s">
        <v>211</v>
      </c>
      <c r="F400" s="77" t="s">
        <v>164</v>
      </c>
      <c r="G400" s="170">
        <f>H400</f>
        <v>18000</v>
      </c>
      <c r="H400" s="170">
        <v>18000</v>
      </c>
      <c r="I400" s="170"/>
      <c r="J400" s="173">
        <f>K400-G400</f>
        <v>-3877</v>
      </c>
      <c r="K400" s="173">
        <v>14123</v>
      </c>
      <c r="L400" s="173"/>
      <c r="M400" s="174" t="e">
        <f>#REF!+#REF!</f>
        <v>#REF!</v>
      </c>
      <c r="N400" s="174" t="e">
        <f>#REF!+#REF!</f>
        <v>#REF!</v>
      </c>
      <c r="O400" s="173"/>
      <c r="P400" s="173"/>
      <c r="Q400" s="173"/>
      <c r="R400" s="173">
        <f>Q400+P400+O400+K400</f>
        <v>14123</v>
      </c>
      <c r="S400" s="173">
        <f>Q400+L400</f>
        <v>0</v>
      </c>
      <c r="T400" s="175"/>
      <c r="U400" s="176"/>
      <c r="V400" s="165"/>
      <c r="W400" s="176"/>
      <c r="X400" s="173">
        <f>W400+V400+U400+T400+R400</f>
        <v>14123</v>
      </c>
      <c r="Y400" s="173">
        <f>S400+W400</f>
        <v>0</v>
      </c>
      <c r="Z400" s="176"/>
      <c r="AA400" s="176"/>
      <c r="AB400" s="176"/>
      <c r="AC400" s="176"/>
      <c r="AD400" s="176"/>
      <c r="AE400" s="176"/>
      <c r="AF400" s="176"/>
      <c r="AG400" s="173">
        <f>X400+Z400+AA400+AB400+AC400+AD400+AE400+AF400</f>
        <v>14123</v>
      </c>
      <c r="AH400" s="173"/>
    </row>
    <row r="401" spans="1:34" ht="40.5" customHeight="1">
      <c r="A401" s="161"/>
      <c r="B401" s="113" t="s">
        <v>212</v>
      </c>
      <c r="C401" s="77" t="s">
        <v>197</v>
      </c>
      <c r="D401" s="77" t="s">
        <v>99</v>
      </c>
      <c r="E401" s="169" t="s">
        <v>213</v>
      </c>
      <c r="F401" s="77"/>
      <c r="G401" s="170">
        <f>G402</f>
        <v>99920</v>
      </c>
      <c r="H401" s="170">
        <f>H402</f>
        <v>99920</v>
      </c>
      <c r="I401" s="170"/>
      <c r="J401" s="170">
        <f aca="true" t="shared" si="252" ref="J401:AG401">J402</f>
        <v>-87880</v>
      </c>
      <c r="K401" s="170">
        <f t="shared" si="252"/>
        <v>12040</v>
      </c>
      <c r="L401" s="170">
        <f t="shared" si="252"/>
        <v>0</v>
      </c>
      <c r="M401" s="170" t="e">
        <f t="shared" si="252"/>
        <v>#REF!</v>
      </c>
      <c r="N401" s="170" t="e">
        <f t="shared" si="252"/>
        <v>#REF!</v>
      </c>
      <c r="O401" s="170">
        <f t="shared" si="252"/>
        <v>0</v>
      </c>
      <c r="P401" s="170">
        <f t="shared" si="252"/>
        <v>0</v>
      </c>
      <c r="Q401" s="170">
        <f t="shared" si="252"/>
        <v>0</v>
      </c>
      <c r="R401" s="170">
        <f t="shared" si="252"/>
        <v>12040</v>
      </c>
      <c r="S401" s="170">
        <f t="shared" si="252"/>
        <v>0</v>
      </c>
      <c r="T401" s="170">
        <f t="shared" si="252"/>
        <v>0</v>
      </c>
      <c r="U401" s="171">
        <f t="shared" si="252"/>
        <v>0</v>
      </c>
      <c r="V401" s="170">
        <f t="shared" si="252"/>
        <v>0</v>
      </c>
      <c r="W401" s="171">
        <f t="shared" si="252"/>
        <v>0</v>
      </c>
      <c r="X401" s="170">
        <f t="shared" si="252"/>
        <v>12040</v>
      </c>
      <c r="Y401" s="170">
        <f t="shared" si="252"/>
        <v>0</v>
      </c>
      <c r="Z401" s="171">
        <f t="shared" si="252"/>
        <v>0</v>
      </c>
      <c r="AA401" s="171">
        <f t="shared" si="252"/>
        <v>0</v>
      </c>
      <c r="AB401" s="171">
        <f t="shared" si="252"/>
        <v>0</v>
      </c>
      <c r="AC401" s="171">
        <f t="shared" si="252"/>
        <v>0</v>
      </c>
      <c r="AD401" s="171">
        <f t="shared" si="252"/>
        <v>0</v>
      </c>
      <c r="AE401" s="171">
        <f t="shared" si="252"/>
        <v>0</v>
      </c>
      <c r="AF401" s="171">
        <f t="shared" si="252"/>
        <v>0</v>
      </c>
      <c r="AG401" s="170">
        <f t="shared" si="252"/>
        <v>12040</v>
      </c>
      <c r="AH401" s="170"/>
    </row>
    <row r="402" spans="1:34" ht="71.25" customHeight="1">
      <c r="A402" s="161"/>
      <c r="B402" s="113" t="s">
        <v>378</v>
      </c>
      <c r="C402" s="77" t="s">
        <v>197</v>
      </c>
      <c r="D402" s="77" t="s">
        <v>99</v>
      </c>
      <c r="E402" s="169" t="s">
        <v>213</v>
      </c>
      <c r="F402" s="77" t="s">
        <v>164</v>
      </c>
      <c r="G402" s="170">
        <f>H402</f>
        <v>99920</v>
      </c>
      <c r="H402" s="170">
        <v>99920</v>
      </c>
      <c r="I402" s="170"/>
      <c r="J402" s="173">
        <f>K402-G402</f>
        <v>-87880</v>
      </c>
      <c r="K402" s="173">
        <v>12040</v>
      </c>
      <c r="L402" s="173"/>
      <c r="M402" s="174" t="e">
        <f>#REF!+#REF!</f>
        <v>#REF!</v>
      </c>
      <c r="N402" s="174" t="e">
        <f>#REF!+#REF!</f>
        <v>#REF!</v>
      </c>
      <c r="O402" s="173"/>
      <c r="P402" s="173"/>
      <c r="Q402" s="173"/>
      <c r="R402" s="173">
        <f>Q402+P402+O402+K402</f>
        <v>12040</v>
      </c>
      <c r="S402" s="173">
        <f>Q402+L402</f>
        <v>0</v>
      </c>
      <c r="T402" s="175"/>
      <c r="U402" s="176"/>
      <c r="V402" s="165"/>
      <c r="W402" s="176"/>
      <c r="X402" s="173">
        <f>W402+V402+U402+T402+R402</f>
        <v>12040</v>
      </c>
      <c r="Y402" s="173">
        <f>S402+W402</f>
        <v>0</v>
      </c>
      <c r="Z402" s="176"/>
      <c r="AA402" s="176"/>
      <c r="AB402" s="176"/>
      <c r="AC402" s="176"/>
      <c r="AD402" s="176"/>
      <c r="AE402" s="176"/>
      <c r="AF402" s="176"/>
      <c r="AG402" s="173">
        <f>X402+Z402+AA402+AB402+AC402+AD402+AE402+AF402</f>
        <v>12040</v>
      </c>
      <c r="AH402" s="173"/>
    </row>
    <row r="403" spans="1:34" ht="52.5" customHeight="1">
      <c r="A403" s="161"/>
      <c r="B403" s="113" t="s">
        <v>214</v>
      </c>
      <c r="C403" s="77" t="s">
        <v>197</v>
      </c>
      <c r="D403" s="77" t="s">
        <v>99</v>
      </c>
      <c r="E403" s="169" t="s">
        <v>215</v>
      </c>
      <c r="F403" s="77"/>
      <c r="G403" s="170">
        <f aca="true" t="shared" si="253" ref="G403:AG403">G404</f>
        <v>20168</v>
      </c>
      <c r="H403" s="170">
        <f t="shared" si="253"/>
        <v>20168</v>
      </c>
      <c r="I403" s="170">
        <f t="shared" si="253"/>
        <v>0</v>
      </c>
      <c r="J403" s="170">
        <f t="shared" si="253"/>
        <v>3287</v>
      </c>
      <c r="K403" s="170">
        <f t="shared" si="253"/>
        <v>23455</v>
      </c>
      <c r="L403" s="170">
        <f t="shared" si="253"/>
        <v>0</v>
      </c>
      <c r="M403" s="170" t="e">
        <f t="shared" si="253"/>
        <v>#REF!</v>
      </c>
      <c r="N403" s="170" t="e">
        <f t="shared" si="253"/>
        <v>#REF!</v>
      </c>
      <c r="O403" s="170">
        <f t="shared" si="253"/>
        <v>0</v>
      </c>
      <c r="P403" s="170">
        <f t="shared" si="253"/>
        <v>0</v>
      </c>
      <c r="Q403" s="170">
        <f t="shared" si="253"/>
        <v>0</v>
      </c>
      <c r="R403" s="170">
        <f t="shared" si="253"/>
        <v>23455</v>
      </c>
      <c r="S403" s="170">
        <f t="shared" si="253"/>
        <v>0</v>
      </c>
      <c r="T403" s="170">
        <f t="shared" si="253"/>
        <v>0</v>
      </c>
      <c r="U403" s="171">
        <f t="shared" si="253"/>
        <v>0</v>
      </c>
      <c r="V403" s="170">
        <f t="shared" si="253"/>
        <v>0</v>
      </c>
      <c r="W403" s="171">
        <f t="shared" si="253"/>
        <v>0</v>
      </c>
      <c r="X403" s="170">
        <f t="shared" si="253"/>
        <v>23455</v>
      </c>
      <c r="Y403" s="170">
        <f t="shared" si="253"/>
        <v>0</v>
      </c>
      <c r="Z403" s="171">
        <f t="shared" si="253"/>
        <v>0</v>
      </c>
      <c r="AA403" s="171">
        <f t="shared" si="253"/>
        <v>0</v>
      </c>
      <c r="AB403" s="171">
        <f t="shared" si="253"/>
        <v>0</v>
      </c>
      <c r="AC403" s="171">
        <f t="shared" si="253"/>
        <v>0</v>
      </c>
      <c r="AD403" s="171">
        <f t="shared" si="253"/>
        <v>0</v>
      </c>
      <c r="AE403" s="171">
        <f t="shared" si="253"/>
        <v>0</v>
      </c>
      <c r="AF403" s="171">
        <f t="shared" si="253"/>
        <v>0</v>
      </c>
      <c r="AG403" s="170">
        <f t="shared" si="253"/>
        <v>23455</v>
      </c>
      <c r="AH403" s="170"/>
    </row>
    <row r="404" spans="1:34" ht="65.25" customHeight="1">
      <c r="A404" s="161"/>
      <c r="B404" s="113" t="s">
        <v>378</v>
      </c>
      <c r="C404" s="77" t="s">
        <v>197</v>
      </c>
      <c r="D404" s="77" t="s">
        <v>99</v>
      </c>
      <c r="E404" s="169" t="s">
        <v>215</v>
      </c>
      <c r="F404" s="77" t="s">
        <v>164</v>
      </c>
      <c r="G404" s="170">
        <f>H404</f>
        <v>20168</v>
      </c>
      <c r="H404" s="170">
        <v>20168</v>
      </c>
      <c r="I404" s="170"/>
      <c r="J404" s="173">
        <f>K404-G404</f>
        <v>3287</v>
      </c>
      <c r="K404" s="173">
        <v>23455</v>
      </c>
      <c r="L404" s="173"/>
      <c r="M404" s="174" t="e">
        <f>#REF!+#REF!</f>
        <v>#REF!</v>
      </c>
      <c r="N404" s="174" t="e">
        <f>#REF!+#REF!</f>
        <v>#REF!</v>
      </c>
      <c r="O404" s="173"/>
      <c r="P404" s="173"/>
      <c r="Q404" s="173"/>
      <c r="R404" s="173">
        <f>Q404+P404+O404+K404</f>
        <v>23455</v>
      </c>
      <c r="S404" s="173">
        <f>Q404+L404</f>
        <v>0</v>
      </c>
      <c r="T404" s="175"/>
      <c r="U404" s="176"/>
      <c r="V404" s="165"/>
      <c r="W404" s="176"/>
      <c r="X404" s="173">
        <f>W404+V404+U404+T404+R404</f>
        <v>23455</v>
      </c>
      <c r="Y404" s="173">
        <f>S404+W404</f>
        <v>0</v>
      </c>
      <c r="Z404" s="176"/>
      <c r="AA404" s="176"/>
      <c r="AB404" s="176"/>
      <c r="AC404" s="176"/>
      <c r="AD404" s="176"/>
      <c r="AE404" s="176"/>
      <c r="AF404" s="176"/>
      <c r="AG404" s="173">
        <f>X404+Z404+AA404+AB404+AC404+AD404+AE404+AF404</f>
        <v>23455</v>
      </c>
      <c r="AH404" s="173"/>
    </row>
    <row r="405" spans="1:34" ht="65.25" customHeight="1">
      <c r="A405" s="161"/>
      <c r="B405" s="113" t="s">
        <v>216</v>
      </c>
      <c r="C405" s="77" t="s">
        <v>197</v>
      </c>
      <c r="D405" s="77" t="s">
        <v>99</v>
      </c>
      <c r="E405" s="169" t="s">
        <v>217</v>
      </c>
      <c r="F405" s="73"/>
      <c r="G405" s="170"/>
      <c r="H405" s="170"/>
      <c r="I405" s="170"/>
      <c r="J405" s="173"/>
      <c r="K405" s="173"/>
      <c r="L405" s="173"/>
      <c r="M405" s="174"/>
      <c r="N405" s="174"/>
      <c r="O405" s="173"/>
      <c r="P405" s="173"/>
      <c r="Q405" s="173"/>
      <c r="R405" s="173"/>
      <c r="S405" s="173"/>
      <c r="T405" s="174"/>
      <c r="U405" s="177"/>
      <c r="V405" s="173"/>
      <c r="W405" s="177"/>
      <c r="X405" s="173"/>
      <c r="Y405" s="173"/>
      <c r="Z405" s="177">
        <f>Z406</f>
        <v>0</v>
      </c>
      <c r="AA405" s="177">
        <f aca="true" t="shared" si="254" ref="AA405:AG405">AA406</f>
        <v>0</v>
      </c>
      <c r="AB405" s="177">
        <f t="shared" si="254"/>
        <v>0</v>
      </c>
      <c r="AC405" s="177">
        <f t="shared" si="254"/>
        <v>54232</v>
      </c>
      <c r="AD405" s="177">
        <f t="shared" si="254"/>
        <v>0</v>
      </c>
      <c r="AE405" s="177">
        <f t="shared" si="254"/>
        <v>0</v>
      </c>
      <c r="AF405" s="177">
        <f t="shared" si="254"/>
        <v>0</v>
      </c>
      <c r="AG405" s="173">
        <f t="shared" si="254"/>
        <v>54232</v>
      </c>
      <c r="AH405" s="173"/>
    </row>
    <row r="406" spans="1:34" ht="63">
      <c r="A406" s="161"/>
      <c r="B406" s="113" t="s">
        <v>378</v>
      </c>
      <c r="C406" s="77" t="s">
        <v>197</v>
      </c>
      <c r="D406" s="77" t="s">
        <v>99</v>
      </c>
      <c r="E406" s="169" t="s">
        <v>217</v>
      </c>
      <c r="F406" s="77" t="s">
        <v>164</v>
      </c>
      <c r="G406" s="170"/>
      <c r="H406" s="170"/>
      <c r="I406" s="170"/>
      <c r="J406" s="173"/>
      <c r="K406" s="173"/>
      <c r="L406" s="173"/>
      <c r="M406" s="174"/>
      <c r="N406" s="174"/>
      <c r="O406" s="173"/>
      <c r="P406" s="173"/>
      <c r="Q406" s="173"/>
      <c r="R406" s="173"/>
      <c r="S406" s="173"/>
      <c r="T406" s="175"/>
      <c r="U406" s="176"/>
      <c r="V406" s="165"/>
      <c r="W406" s="176"/>
      <c r="X406" s="173"/>
      <c r="Y406" s="173"/>
      <c r="Z406" s="176"/>
      <c r="AA406" s="176"/>
      <c r="AB406" s="176"/>
      <c r="AC406" s="176">
        <v>54232</v>
      </c>
      <c r="AD406" s="176"/>
      <c r="AE406" s="176"/>
      <c r="AF406" s="176"/>
      <c r="AG406" s="173">
        <f>X406+Z406+AA406+AB406+AC406+AD406+AE406+AF406</f>
        <v>54232</v>
      </c>
      <c r="AH406" s="173"/>
    </row>
    <row r="407" spans="1:34" ht="15.75">
      <c r="A407" s="161"/>
      <c r="B407" s="168" t="s">
        <v>136</v>
      </c>
      <c r="C407" s="77" t="s">
        <v>197</v>
      </c>
      <c r="D407" s="77" t="s">
        <v>99</v>
      </c>
      <c r="E407" s="169" t="s">
        <v>137</v>
      </c>
      <c r="F407" s="77"/>
      <c r="G407" s="170"/>
      <c r="H407" s="170"/>
      <c r="I407" s="170"/>
      <c r="J407" s="173">
        <f>J408</f>
        <v>50754</v>
      </c>
      <c r="K407" s="173">
        <f>K408</f>
        <v>50754</v>
      </c>
      <c r="L407" s="173">
        <f>L408</f>
        <v>0</v>
      </c>
      <c r="M407" s="174"/>
      <c r="N407" s="174"/>
      <c r="O407" s="173">
        <f aca="true" t="shared" si="255" ref="O407:AG407">O408</f>
        <v>0</v>
      </c>
      <c r="P407" s="173">
        <f t="shared" si="255"/>
        <v>0</v>
      </c>
      <c r="Q407" s="173">
        <f t="shared" si="255"/>
        <v>0</v>
      </c>
      <c r="R407" s="173">
        <f t="shared" si="255"/>
        <v>50754</v>
      </c>
      <c r="S407" s="173">
        <f t="shared" si="255"/>
        <v>0</v>
      </c>
      <c r="T407" s="173">
        <f t="shared" si="255"/>
        <v>0</v>
      </c>
      <c r="U407" s="177">
        <f t="shared" si="255"/>
        <v>0</v>
      </c>
      <c r="V407" s="173">
        <f t="shared" si="255"/>
        <v>0</v>
      </c>
      <c r="W407" s="177">
        <f t="shared" si="255"/>
        <v>0</v>
      </c>
      <c r="X407" s="173">
        <f t="shared" si="255"/>
        <v>50754</v>
      </c>
      <c r="Y407" s="173">
        <f t="shared" si="255"/>
        <v>0</v>
      </c>
      <c r="Z407" s="177">
        <f t="shared" si="255"/>
        <v>0</v>
      </c>
      <c r="AA407" s="177">
        <f t="shared" si="255"/>
        <v>0</v>
      </c>
      <c r="AB407" s="177">
        <f t="shared" si="255"/>
        <v>0</v>
      </c>
      <c r="AC407" s="177">
        <f t="shared" si="255"/>
        <v>0</v>
      </c>
      <c r="AD407" s="177">
        <f t="shared" si="255"/>
        <v>0</v>
      </c>
      <c r="AE407" s="177">
        <f t="shared" si="255"/>
        <v>0</v>
      </c>
      <c r="AF407" s="177">
        <f t="shared" si="255"/>
        <v>0</v>
      </c>
      <c r="AG407" s="173">
        <f t="shared" si="255"/>
        <v>50754</v>
      </c>
      <c r="AH407" s="173"/>
    </row>
    <row r="408" spans="1:34" ht="47.25">
      <c r="A408" s="161"/>
      <c r="B408" s="168" t="s">
        <v>115</v>
      </c>
      <c r="C408" s="77" t="s">
        <v>197</v>
      </c>
      <c r="D408" s="77" t="s">
        <v>99</v>
      </c>
      <c r="E408" s="169" t="s">
        <v>137</v>
      </c>
      <c r="F408" s="77" t="s">
        <v>116</v>
      </c>
      <c r="G408" s="170"/>
      <c r="H408" s="170"/>
      <c r="I408" s="170"/>
      <c r="J408" s="173">
        <f>K408-G408</f>
        <v>50754</v>
      </c>
      <c r="K408" s="173">
        <v>50754</v>
      </c>
      <c r="L408" s="173"/>
      <c r="M408" s="174"/>
      <c r="N408" s="174"/>
      <c r="O408" s="173"/>
      <c r="P408" s="173"/>
      <c r="Q408" s="173"/>
      <c r="R408" s="173">
        <f>Q408+P408+O408+K408</f>
        <v>50754</v>
      </c>
      <c r="S408" s="173">
        <f>Q408+L408</f>
        <v>0</v>
      </c>
      <c r="T408" s="175"/>
      <c r="U408" s="176"/>
      <c r="V408" s="165"/>
      <c r="W408" s="176"/>
      <c r="X408" s="173">
        <f>W408+V408+U408+T408+R408</f>
        <v>50754</v>
      </c>
      <c r="Y408" s="173">
        <f>S408+W408</f>
        <v>0</v>
      </c>
      <c r="Z408" s="176"/>
      <c r="AA408" s="176"/>
      <c r="AB408" s="176"/>
      <c r="AC408" s="176"/>
      <c r="AD408" s="176"/>
      <c r="AE408" s="176"/>
      <c r="AF408" s="176"/>
      <c r="AG408" s="173">
        <f>X408+Z408+AA408+AB408+AC408+AD408+AE408+AF408</f>
        <v>50754</v>
      </c>
      <c r="AH408" s="173"/>
    </row>
    <row r="409" spans="1:34" ht="15.75">
      <c r="A409" s="161"/>
      <c r="B409" s="93" t="s">
        <v>218</v>
      </c>
      <c r="C409" s="68" t="s">
        <v>197</v>
      </c>
      <c r="D409" s="68" t="s">
        <v>100</v>
      </c>
      <c r="E409" s="92"/>
      <c r="F409" s="68"/>
      <c r="G409" s="166" t="e">
        <f aca="true" t="shared" si="256" ref="G409:L409">G410</f>
        <v>#REF!</v>
      </c>
      <c r="H409" s="166" t="e">
        <f t="shared" si="256"/>
        <v>#REF!</v>
      </c>
      <c r="I409" s="166" t="e">
        <f t="shared" si="256"/>
        <v>#REF!</v>
      </c>
      <c r="J409" s="166" t="e">
        <f t="shared" si="256"/>
        <v>#REF!</v>
      </c>
      <c r="K409" s="166" t="e">
        <f t="shared" si="256"/>
        <v>#REF!</v>
      </c>
      <c r="L409" s="166" t="e">
        <f t="shared" si="256"/>
        <v>#REF!</v>
      </c>
      <c r="M409" s="166" t="e">
        <f>M411+M412+#REF!+#REF!</f>
        <v>#REF!</v>
      </c>
      <c r="N409" s="166" t="e">
        <f>N411+N412+#REF!+#REF!</f>
        <v>#REF!</v>
      </c>
      <c r="O409" s="166" t="e">
        <f aca="true" t="shared" si="257" ref="O409:AF409">O410</f>
        <v>#REF!</v>
      </c>
      <c r="P409" s="166" t="e">
        <f t="shared" si="257"/>
        <v>#REF!</v>
      </c>
      <c r="Q409" s="166" t="e">
        <f t="shared" si="257"/>
        <v>#REF!</v>
      </c>
      <c r="R409" s="166" t="e">
        <f t="shared" si="257"/>
        <v>#REF!</v>
      </c>
      <c r="S409" s="166" t="e">
        <f t="shared" si="257"/>
        <v>#REF!</v>
      </c>
      <c r="T409" s="166" t="e">
        <f t="shared" si="257"/>
        <v>#REF!</v>
      </c>
      <c r="U409" s="167" t="e">
        <f t="shared" si="257"/>
        <v>#REF!</v>
      </c>
      <c r="V409" s="166" t="e">
        <f t="shared" si="257"/>
        <v>#REF!</v>
      </c>
      <c r="W409" s="167" t="e">
        <f t="shared" si="257"/>
        <v>#REF!</v>
      </c>
      <c r="X409" s="166" t="e">
        <f t="shared" si="257"/>
        <v>#REF!</v>
      </c>
      <c r="Y409" s="166" t="e">
        <f t="shared" si="257"/>
        <v>#REF!</v>
      </c>
      <c r="Z409" s="167" t="e">
        <f t="shared" si="257"/>
        <v>#REF!</v>
      </c>
      <c r="AA409" s="167" t="e">
        <f t="shared" si="257"/>
        <v>#REF!</v>
      </c>
      <c r="AB409" s="167" t="e">
        <f t="shared" si="257"/>
        <v>#REF!</v>
      </c>
      <c r="AC409" s="167" t="e">
        <f t="shared" si="257"/>
        <v>#REF!</v>
      </c>
      <c r="AD409" s="167" t="e">
        <f t="shared" si="257"/>
        <v>#REF!</v>
      </c>
      <c r="AE409" s="167" t="e">
        <f t="shared" si="257"/>
        <v>#REF!</v>
      </c>
      <c r="AF409" s="167" t="e">
        <f t="shared" si="257"/>
        <v>#REF!</v>
      </c>
      <c r="AG409" s="166">
        <v>190192</v>
      </c>
      <c r="AH409" s="166">
        <v>4825</v>
      </c>
    </row>
    <row r="410" spans="1:34" ht="15.75">
      <c r="A410" s="165"/>
      <c r="B410" s="71" t="s">
        <v>219</v>
      </c>
      <c r="C410" s="77" t="s">
        <v>197</v>
      </c>
      <c r="D410" s="77" t="s">
        <v>100</v>
      </c>
      <c r="E410" s="169" t="s">
        <v>220</v>
      </c>
      <c r="F410" s="77"/>
      <c r="G410" s="170" t="e">
        <f>G411+G412+#REF!+#REF!</f>
        <v>#REF!</v>
      </c>
      <c r="H410" s="170" t="e">
        <f>H411+H412+#REF!+#REF!</f>
        <v>#REF!</v>
      </c>
      <c r="I410" s="170" t="e">
        <f>I411+I412+#REF!+#REF!</f>
        <v>#REF!</v>
      </c>
      <c r="J410" s="170" t="e">
        <f>J411+J412+#REF!</f>
        <v>#REF!</v>
      </c>
      <c r="K410" s="170" t="e">
        <f>K411+K412+#REF!</f>
        <v>#REF!</v>
      </c>
      <c r="L410" s="170" t="e">
        <f>L411+L412+#REF!</f>
        <v>#REF!</v>
      </c>
      <c r="M410" s="170"/>
      <c r="N410" s="170"/>
      <c r="O410" s="170" t="e">
        <f>O411+O412+#REF!</f>
        <v>#REF!</v>
      </c>
      <c r="P410" s="170" t="e">
        <f>P411+P412+#REF!</f>
        <v>#REF!</v>
      </c>
      <c r="Q410" s="170" t="e">
        <f>Q411+Q412+#REF!</f>
        <v>#REF!</v>
      </c>
      <c r="R410" s="170" t="e">
        <f>R411+R412+#REF!</f>
        <v>#REF!</v>
      </c>
      <c r="S410" s="170" t="e">
        <f>S411+S412+#REF!</f>
        <v>#REF!</v>
      </c>
      <c r="T410" s="170" t="e">
        <f>T411+T412+#REF!</f>
        <v>#REF!</v>
      </c>
      <c r="U410" s="171" t="e">
        <f>U411+U412+#REF!</f>
        <v>#REF!</v>
      </c>
      <c r="V410" s="170" t="e">
        <f>V411+V412+#REF!</f>
        <v>#REF!</v>
      </c>
      <c r="W410" s="171" t="e">
        <f>W411+W412+#REF!</f>
        <v>#REF!</v>
      </c>
      <c r="X410" s="170" t="e">
        <f>X411+X412+#REF!</f>
        <v>#REF!</v>
      </c>
      <c r="Y410" s="170" t="e">
        <f>Y411+Y412+#REF!</f>
        <v>#REF!</v>
      </c>
      <c r="Z410" s="171" t="e">
        <f>Z411+Z412+#REF!</f>
        <v>#REF!</v>
      </c>
      <c r="AA410" s="171" t="e">
        <f>AA411+AA412+#REF!</f>
        <v>#REF!</v>
      </c>
      <c r="AB410" s="171" t="e">
        <f>AB411+AB412+#REF!</f>
        <v>#REF!</v>
      </c>
      <c r="AC410" s="171" t="e">
        <f>AC411+AC412+#REF!</f>
        <v>#REF!</v>
      </c>
      <c r="AD410" s="171" t="e">
        <f>AD411+AD412+#REF!</f>
        <v>#REF!</v>
      </c>
      <c r="AE410" s="171" t="e">
        <f>AE411+AE412+#REF!</f>
        <v>#REF!</v>
      </c>
      <c r="AF410" s="171" t="e">
        <f>AF411+AF412+#REF!</f>
        <v>#REF!</v>
      </c>
      <c r="AG410" s="170">
        <v>190192</v>
      </c>
      <c r="AH410" s="170">
        <v>4825</v>
      </c>
    </row>
    <row r="411" spans="1:34" ht="47.25">
      <c r="A411" s="161"/>
      <c r="B411" s="113" t="s">
        <v>115</v>
      </c>
      <c r="C411" s="77" t="s">
        <v>197</v>
      </c>
      <c r="D411" s="77" t="s">
        <v>100</v>
      </c>
      <c r="E411" s="169" t="s">
        <v>220</v>
      </c>
      <c r="F411" s="77" t="s">
        <v>116</v>
      </c>
      <c r="G411" s="170">
        <f>H411+I411</f>
        <v>85279</v>
      </c>
      <c r="H411" s="170">
        <v>85279</v>
      </c>
      <c r="I411" s="170"/>
      <c r="J411" s="173">
        <f>K411-G411</f>
        <v>50917</v>
      </c>
      <c r="K411" s="173">
        <v>136196</v>
      </c>
      <c r="L411" s="173">
        <v>18396</v>
      </c>
      <c r="M411" s="174" t="e">
        <f>#REF!+#REF!</f>
        <v>#REF!</v>
      </c>
      <c r="N411" s="174" t="e">
        <f>#REF!+#REF!</f>
        <v>#REF!</v>
      </c>
      <c r="O411" s="173"/>
      <c r="P411" s="173"/>
      <c r="Q411" s="173">
        <v>-8584</v>
      </c>
      <c r="R411" s="173">
        <f>Q411+P411+O411+K411</f>
        <v>127612</v>
      </c>
      <c r="S411" s="173">
        <f>Q411+L411</f>
        <v>9812</v>
      </c>
      <c r="T411" s="175"/>
      <c r="U411" s="176"/>
      <c r="V411" s="165"/>
      <c r="W411" s="176"/>
      <c r="X411" s="173">
        <f>W411+V411+U411+T411+R411</f>
        <v>127612</v>
      </c>
      <c r="Y411" s="173">
        <f>S411+W411</f>
        <v>9812</v>
      </c>
      <c r="Z411" s="176"/>
      <c r="AA411" s="176"/>
      <c r="AB411" s="176"/>
      <c r="AC411" s="176"/>
      <c r="AD411" s="176"/>
      <c r="AE411" s="176">
        <v>-4987</v>
      </c>
      <c r="AF411" s="176"/>
      <c r="AG411" s="173">
        <f>X411+Z411+AA411+AB411+AC411+AD411+AE411+AF411</f>
        <v>122625</v>
      </c>
      <c r="AH411" s="173">
        <f>Y411+AE411+AF411</f>
        <v>4825</v>
      </c>
    </row>
    <row r="412" spans="1:34" ht="40.5" customHeight="1">
      <c r="A412" s="161"/>
      <c r="B412" s="113" t="s">
        <v>221</v>
      </c>
      <c r="C412" s="77" t="s">
        <v>197</v>
      </c>
      <c r="D412" s="77" t="s">
        <v>100</v>
      </c>
      <c r="E412" s="169" t="s">
        <v>431</v>
      </c>
      <c r="F412" s="77"/>
      <c r="G412" s="170">
        <f aca="true" t="shared" si="258" ref="G412:AG412">G413</f>
        <v>63821</v>
      </c>
      <c r="H412" s="170">
        <f t="shared" si="258"/>
        <v>63821</v>
      </c>
      <c r="I412" s="170">
        <f t="shared" si="258"/>
        <v>0</v>
      </c>
      <c r="J412" s="170">
        <f t="shared" si="258"/>
        <v>3746</v>
      </c>
      <c r="K412" s="170">
        <f t="shared" si="258"/>
        <v>67567</v>
      </c>
      <c r="L412" s="170">
        <f t="shared" si="258"/>
        <v>0</v>
      </c>
      <c r="M412" s="170" t="e">
        <f t="shared" si="258"/>
        <v>#REF!</v>
      </c>
      <c r="N412" s="170" t="e">
        <f t="shared" si="258"/>
        <v>#REF!</v>
      </c>
      <c r="O412" s="170">
        <f t="shared" si="258"/>
        <v>0</v>
      </c>
      <c r="P412" s="170">
        <f t="shared" si="258"/>
        <v>0</v>
      </c>
      <c r="Q412" s="170">
        <f t="shared" si="258"/>
        <v>0</v>
      </c>
      <c r="R412" s="170">
        <f t="shared" si="258"/>
        <v>67567</v>
      </c>
      <c r="S412" s="170">
        <f t="shared" si="258"/>
        <v>0</v>
      </c>
      <c r="T412" s="170">
        <f t="shared" si="258"/>
        <v>0</v>
      </c>
      <c r="U412" s="171">
        <f t="shared" si="258"/>
        <v>0</v>
      </c>
      <c r="V412" s="170">
        <f t="shared" si="258"/>
        <v>0</v>
      </c>
      <c r="W412" s="171">
        <f t="shared" si="258"/>
        <v>0</v>
      </c>
      <c r="X412" s="170">
        <f t="shared" si="258"/>
        <v>67567</v>
      </c>
      <c r="Y412" s="170">
        <f t="shared" si="258"/>
        <v>0</v>
      </c>
      <c r="Z412" s="171">
        <f t="shared" si="258"/>
        <v>0</v>
      </c>
      <c r="AA412" s="171">
        <f t="shared" si="258"/>
        <v>0</v>
      </c>
      <c r="AB412" s="171">
        <f t="shared" si="258"/>
        <v>0</v>
      </c>
      <c r="AC412" s="171">
        <f t="shared" si="258"/>
        <v>0</v>
      </c>
      <c r="AD412" s="171">
        <f t="shared" si="258"/>
        <v>0</v>
      </c>
      <c r="AE412" s="171">
        <f t="shared" si="258"/>
        <v>0</v>
      </c>
      <c r="AF412" s="171">
        <f t="shared" si="258"/>
        <v>0</v>
      </c>
      <c r="AG412" s="170">
        <f t="shared" si="258"/>
        <v>67567</v>
      </c>
      <c r="AH412" s="170"/>
    </row>
    <row r="413" spans="1:34" ht="72.75" customHeight="1">
      <c r="A413" s="161"/>
      <c r="B413" s="113" t="s">
        <v>378</v>
      </c>
      <c r="C413" s="77" t="s">
        <v>197</v>
      </c>
      <c r="D413" s="77" t="s">
        <v>100</v>
      </c>
      <c r="E413" s="169" t="s">
        <v>431</v>
      </c>
      <c r="F413" s="77" t="s">
        <v>164</v>
      </c>
      <c r="G413" s="170">
        <f>H413</f>
        <v>63821</v>
      </c>
      <c r="H413" s="170">
        <v>63821</v>
      </c>
      <c r="I413" s="170"/>
      <c r="J413" s="173">
        <f>K413-G413</f>
        <v>3746</v>
      </c>
      <c r="K413" s="173">
        <v>67567</v>
      </c>
      <c r="L413" s="173"/>
      <c r="M413" s="174" t="e">
        <f>#REF!+#REF!</f>
        <v>#REF!</v>
      </c>
      <c r="N413" s="174" t="e">
        <f>#REF!+#REF!</f>
        <v>#REF!</v>
      </c>
      <c r="O413" s="173"/>
      <c r="P413" s="173"/>
      <c r="Q413" s="173"/>
      <c r="R413" s="173">
        <f>Q413+P413+O413+K413</f>
        <v>67567</v>
      </c>
      <c r="S413" s="173">
        <f>Q413+L413</f>
        <v>0</v>
      </c>
      <c r="T413" s="175"/>
      <c r="U413" s="176"/>
      <c r="V413" s="165"/>
      <c r="W413" s="176"/>
      <c r="X413" s="173">
        <f>W413+V413+U413+T413+R413</f>
        <v>67567</v>
      </c>
      <c r="Y413" s="173">
        <f>S413+W413</f>
        <v>0</v>
      </c>
      <c r="Z413" s="176"/>
      <c r="AA413" s="176"/>
      <c r="AB413" s="176"/>
      <c r="AC413" s="176"/>
      <c r="AD413" s="176"/>
      <c r="AE413" s="176"/>
      <c r="AF413" s="176"/>
      <c r="AG413" s="173">
        <f>X413+Z413+AA413+AB413+AC413+AD413+AE413+AF413</f>
        <v>67567</v>
      </c>
      <c r="AH413" s="173"/>
    </row>
    <row r="414" spans="1:34" ht="15.75">
      <c r="A414" s="161"/>
      <c r="B414" s="162" t="s">
        <v>225</v>
      </c>
      <c r="C414" s="68" t="s">
        <v>197</v>
      </c>
      <c r="D414" s="68" t="s">
        <v>106</v>
      </c>
      <c r="E414" s="92"/>
      <c r="F414" s="68"/>
      <c r="G414" s="166" t="e">
        <f>G415</f>
        <v>#REF!</v>
      </c>
      <c r="H414" s="166" t="e">
        <f>H415</f>
        <v>#REF!</v>
      </c>
      <c r="I414" s="166" t="e">
        <f>I416+#REF!+#REF!+#REF!+#REF!</f>
        <v>#REF!</v>
      </c>
      <c r="J414" s="166" t="e">
        <f aca="true" t="shared" si="259" ref="J414:AF414">J415</f>
        <v>#REF!</v>
      </c>
      <c r="K414" s="166" t="e">
        <f t="shared" si="259"/>
        <v>#REF!</v>
      </c>
      <c r="L414" s="166" t="e">
        <f t="shared" si="259"/>
        <v>#REF!</v>
      </c>
      <c r="M414" s="166" t="e">
        <f t="shared" si="259"/>
        <v>#REF!</v>
      </c>
      <c r="N414" s="166" t="e">
        <f t="shared" si="259"/>
        <v>#REF!</v>
      </c>
      <c r="O414" s="166" t="e">
        <f t="shared" si="259"/>
        <v>#REF!</v>
      </c>
      <c r="P414" s="166" t="e">
        <f t="shared" si="259"/>
        <v>#REF!</v>
      </c>
      <c r="Q414" s="166" t="e">
        <f t="shared" si="259"/>
        <v>#REF!</v>
      </c>
      <c r="R414" s="166" t="e">
        <f t="shared" si="259"/>
        <v>#REF!</v>
      </c>
      <c r="S414" s="166" t="e">
        <f t="shared" si="259"/>
        <v>#REF!</v>
      </c>
      <c r="T414" s="166" t="e">
        <f t="shared" si="259"/>
        <v>#REF!</v>
      </c>
      <c r="U414" s="167" t="e">
        <f t="shared" si="259"/>
        <v>#REF!</v>
      </c>
      <c r="V414" s="166" t="e">
        <f t="shared" si="259"/>
        <v>#REF!</v>
      </c>
      <c r="W414" s="167" t="e">
        <f t="shared" si="259"/>
        <v>#REF!</v>
      </c>
      <c r="X414" s="166" t="e">
        <f t="shared" si="259"/>
        <v>#REF!</v>
      </c>
      <c r="Y414" s="166" t="e">
        <f t="shared" si="259"/>
        <v>#REF!</v>
      </c>
      <c r="Z414" s="167" t="e">
        <f t="shared" si="259"/>
        <v>#REF!</v>
      </c>
      <c r="AA414" s="167" t="e">
        <f t="shared" si="259"/>
        <v>#REF!</v>
      </c>
      <c r="AB414" s="167" t="e">
        <f t="shared" si="259"/>
        <v>#REF!</v>
      </c>
      <c r="AC414" s="167" t="e">
        <f t="shared" si="259"/>
        <v>#REF!</v>
      </c>
      <c r="AD414" s="167" t="e">
        <f t="shared" si="259"/>
        <v>#REF!</v>
      </c>
      <c r="AE414" s="167" t="e">
        <f t="shared" si="259"/>
        <v>#REF!</v>
      </c>
      <c r="AF414" s="167" t="e">
        <f t="shared" si="259"/>
        <v>#REF!</v>
      </c>
      <c r="AG414" s="166">
        <v>719159</v>
      </c>
      <c r="AH414" s="166"/>
    </row>
    <row r="415" spans="1:34" ht="15.75">
      <c r="A415" s="161"/>
      <c r="B415" s="187" t="s">
        <v>225</v>
      </c>
      <c r="C415" s="77" t="s">
        <v>197</v>
      </c>
      <c r="D415" s="77" t="s">
        <v>106</v>
      </c>
      <c r="E415" s="169" t="s">
        <v>226</v>
      </c>
      <c r="F415" s="68"/>
      <c r="G415" s="170" t="e">
        <f>G416+#REF!+#REF!+#REF!+#REF!+G417</f>
        <v>#REF!</v>
      </c>
      <c r="H415" s="170" t="e">
        <f>H416+#REF!+#REF!+#REF!+#REF!+H417</f>
        <v>#REF!</v>
      </c>
      <c r="I415" s="170" t="e">
        <f>I416+#REF!+#REF!+#REF!+#REF!+I417</f>
        <v>#REF!</v>
      </c>
      <c r="J415" s="170" t="e">
        <f>J416+#REF!+#REF!+#REF!+#REF!+J417+J419</f>
        <v>#REF!</v>
      </c>
      <c r="K415" s="170" t="e">
        <f>K416+#REF!+#REF!+#REF!+#REF!+K417+K419</f>
        <v>#REF!</v>
      </c>
      <c r="L415" s="170" t="e">
        <f>L416+#REF!+#REF!+#REF!+#REF!+L417+L419</f>
        <v>#REF!</v>
      </c>
      <c r="M415" s="170" t="e">
        <f>M416+#REF!+#REF!+#REF!+#REF!+M417</f>
        <v>#REF!</v>
      </c>
      <c r="N415" s="170" t="e">
        <f>N416+#REF!+#REF!+#REF!+#REF!+N417</f>
        <v>#REF!</v>
      </c>
      <c r="O415" s="170" t="e">
        <f>O416+#REF!+#REF!+#REF!+#REF!+O417+O419</f>
        <v>#REF!</v>
      </c>
      <c r="P415" s="170" t="e">
        <f>P416+#REF!+#REF!+#REF!+#REF!+P417+P419</f>
        <v>#REF!</v>
      </c>
      <c r="Q415" s="170" t="e">
        <f>Q416+#REF!+#REF!+#REF!+#REF!+Q417+Q419</f>
        <v>#REF!</v>
      </c>
      <c r="R415" s="170" t="e">
        <f>R416+#REF!+#REF!+#REF!+#REF!+R417+R419</f>
        <v>#REF!</v>
      </c>
      <c r="S415" s="170" t="e">
        <f>S416+#REF!+#REF!+#REF!+#REF!+S417+S419</f>
        <v>#REF!</v>
      </c>
      <c r="T415" s="170" t="e">
        <f>T416+#REF!+#REF!+#REF!+#REF!+T417+T419</f>
        <v>#REF!</v>
      </c>
      <c r="U415" s="171" t="e">
        <f>U416+#REF!+#REF!+#REF!+#REF!+U417+U419</f>
        <v>#REF!</v>
      </c>
      <c r="V415" s="170" t="e">
        <f>V416+#REF!+#REF!+#REF!+#REF!+V417+V419</f>
        <v>#REF!</v>
      </c>
      <c r="W415" s="171" t="e">
        <f>W416+#REF!+#REF!+#REF!+#REF!+W417+W419</f>
        <v>#REF!</v>
      </c>
      <c r="X415" s="170" t="e">
        <f>X416+#REF!+#REF!+#REF!+#REF!+X417+X419</f>
        <v>#REF!</v>
      </c>
      <c r="Y415" s="170" t="e">
        <f>Y416+#REF!+#REF!+#REF!+#REF!+Y417+Y419</f>
        <v>#REF!</v>
      </c>
      <c r="Z415" s="171" t="e">
        <f>Z416+#REF!+#REF!+#REF!+#REF!+Z417+Z419</f>
        <v>#REF!</v>
      </c>
      <c r="AA415" s="171" t="e">
        <f>AA416+#REF!+#REF!+#REF!+#REF!+AA417+AA419</f>
        <v>#REF!</v>
      </c>
      <c r="AB415" s="171" t="e">
        <f>AB416+#REF!+#REF!+#REF!+#REF!+AB417+AB419</f>
        <v>#REF!</v>
      </c>
      <c r="AC415" s="171" t="e">
        <f>AC416+#REF!+#REF!+#REF!+#REF!+AC417+AC419</f>
        <v>#REF!</v>
      </c>
      <c r="AD415" s="171" t="e">
        <f>AD416+#REF!+#REF!+#REF!+#REF!+AD417+AD419</f>
        <v>#REF!</v>
      </c>
      <c r="AE415" s="171" t="e">
        <f>AE416+#REF!+#REF!+#REF!+#REF!+AE417+AE419</f>
        <v>#REF!</v>
      </c>
      <c r="AF415" s="171" t="e">
        <f>AF416+#REF!+#REF!+#REF!+#REF!+AF417+AF419</f>
        <v>#REF!</v>
      </c>
      <c r="AG415" s="170">
        <v>719159</v>
      </c>
      <c r="AH415" s="170"/>
    </row>
    <row r="416" spans="1:34" ht="47.25">
      <c r="A416" s="161"/>
      <c r="B416" s="71" t="s">
        <v>115</v>
      </c>
      <c r="C416" s="77" t="s">
        <v>197</v>
      </c>
      <c r="D416" s="77" t="s">
        <v>106</v>
      </c>
      <c r="E416" s="169" t="s">
        <v>226</v>
      </c>
      <c r="F416" s="77" t="s">
        <v>116</v>
      </c>
      <c r="G416" s="170">
        <f>H416</f>
        <v>407780</v>
      </c>
      <c r="H416" s="170">
        <f>600617-192837</f>
        <v>407780</v>
      </c>
      <c r="I416" s="170"/>
      <c r="J416" s="173">
        <f>K416-G416</f>
        <v>291199</v>
      </c>
      <c r="K416" s="173">
        <v>698979</v>
      </c>
      <c r="L416" s="173"/>
      <c r="M416" s="174" t="e">
        <f>#REF!+#REF!</f>
        <v>#REF!</v>
      </c>
      <c r="N416" s="174" t="e">
        <f>#REF!+#REF!</f>
        <v>#REF!</v>
      </c>
      <c r="O416" s="173">
        <v>-30000</v>
      </c>
      <c r="P416" s="173"/>
      <c r="Q416" s="173"/>
      <c r="R416" s="173">
        <f>Q416+P416+O416+K416</f>
        <v>668979</v>
      </c>
      <c r="S416" s="173">
        <f>Q416+L416</f>
        <v>0</v>
      </c>
      <c r="T416" s="165">
        <v>-283</v>
      </c>
      <c r="U416" s="176"/>
      <c r="V416" s="165"/>
      <c r="W416" s="176"/>
      <c r="X416" s="173">
        <f>W416+V416+U416+T416+R416</f>
        <v>668696</v>
      </c>
      <c r="Y416" s="173">
        <f>S416+W416</f>
        <v>0</v>
      </c>
      <c r="Z416" s="176"/>
      <c r="AA416" s="176"/>
      <c r="AB416" s="176"/>
      <c r="AC416" s="176"/>
      <c r="AD416" s="176"/>
      <c r="AE416" s="176"/>
      <c r="AF416" s="176"/>
      <c r="AG416" s="173">
        <f>X416+Z416+AA416+AB416+AC416+AD416+AE416+AF416</f>
        <v>668696</v>
      </c>
      <c r="AH416" s="173"/>
    </row>
    <row r="417" spans="1:34" ht="31.5">
      <c r="A417" s="161"/>
      <c r="B417" s="113" t="s">
        <v>227</v>
      </c>
      <c r="C417" s="77" t="s">
        <v>197</v>
      </c>
      <c r="D417" s="77" t="s">
        <v>106</v>
      </c>
      <c r="E417" s="188" t="s">
        <v>228</v>
      </c>
      <c r="F417" s="77"/>
      <c r="G417" s="170">
        <f>G418</f>
        <v>7750</v>
      </c>
      <c r="H417" s="170">
        <f>H418</f>
        <v>7750</v>
      </c>
      <c r="I417" s="170"/>
      <c r="J417" s="170">
        <f aca="true" t="shared" si="260" ref="J417:AG417">J418</f>
        <v>3421</v>
      </c>
      <c r="K417" s="170">
        <f t="shared" si="260"/>
        <v>11171</v>
      </c>
      <c r="L417" s="170">
        <f t="shared" si="260"/>
        <v>0</v>
      </c>
      <c r="M417" s="170" t="e">
        <f t="shared" si="260"/>
        <v>#REF!</v>
      </c>
      <c r="N417" s="170" t="e">
        <f t="shared" si="260"/>
        <v>#REF!</v>
      </c>
      <c r="O417" s="170">
        <f t="shared" si="260"/>
        <v>0</v>
      </c>
      <c r="P417" s="170">
        <f t="shared" si="260"/>
        <v>0</v>
      </c>
      <c r="Q417" s="170">
        <f t="shared" si="260"/>
        <v>0</v>
      </c>
      <c r="R417" s="170">
        <f t="shared" si="260"/>
        <v>11171</v>
      </c>
      <c r="S417" s="170">
        <f t="shared" si="260"/>
        <v>0</v>
      </c>
      <c r="T417" s="170">
        <f t="shared" si="260"/>
        <v>0</v>
      </c>
      <c r="U417" s="171">
        <f t="shared" si="260"/>
        <v>0</v>
      </c>
      <c r="V417" s="170">
        <f t="shared" si="260"/>
        <v>0</v>
      </c>
      <c r="W417" s="171">
        <f t="shared" si="260"/>
        <v>0</v>
      </c>
      <c r="X417" s="170">
        <f t="shared" si="260"/>
        <v>11171</v>
      </c>
      <c r="Y417" s="170">
        <f t="shared" si="260"/>
        <v>0</v>
      </c>
      <c r="Z417" s="171">
        <f t="shared" si="260"/>
        <v>0</v>
      </c>
      <c r="AA417" s="171">
        <f t="shared" si="260"/>
        <v>0</v>
      </c>
      <c r="AB417" s="171">
        <f t="shared" si="260"/>
        <v>0</v>
      </c>
      <c r="AC417" s="171">
        <f t="shared" si="260"/>
        <v>0</v>
      </c>
      <c r="AD417" s="171">
        <f t="shared" si="260"/>
        <v>0</v>
      </c>
      <c r="AE417" s="171">
        <f t="shared" si="260"/>
        <v>0</v>
      </c>
      <c r="AF417" s="171">
        <f t="shared" si="260"/>
        <v>0</v>
      </c>
      <c r="AG417" s="170">
        <f t="shared" si="260"/>
        <v>11171</v>
      </c>
      <c r="AH417" s="170"/>
    </row>
    <row r="418" spans="1:34" ht="63">
      <c r="A418" s="161"/>
      <c r="B418" s="113" t="s">
        <v>378</v>
      </c>
      <c r="C418" s="77" t="s">
        <v>197</v>
      </c>
      <c r="D418" s="77" t="s">
        <v>106</v>
      </c>
      <c r="E418" s="188" t="s">
        <v>228</v>
      </c>
      <c r="F418" s="77" t="s">
        <v>164</v>
      </c>
      <c r="G418" s="170">
        <f>H418</f>
        <v>7750</v>
      </c>
      <c r="H418" s="170">
        <v>7750</v>
      </c>
      <c r="I418" s="170"/>
      <c r="J418" s="173">
        <f>K418-G418</f>
        <v>3421</v>
      </c>
      <c r="K418" s="173">
        <v>11171</v>
      </c>
      <c r="L418" s="173"/>
      <c r="M418" s="174" t="e">
        <f>#REF!+#REF!</f>
        <v>#REF!</v>
      </c>
      <c r="N418" s="174" t="e">
        <f>#REF!+#REF!</f>
        <v>#REF!</v>
      </c>
      <c r="O418" s="173"/>
      <c r="P418" s="173"/>
      <c r="Q418" s="173"/>
      <c r="R418" s="173">
        <f>Q418+P418+O418+K418</f>
        <v>11171</v>
      </c>
      <c r="S418" s="173">
        <f>Q418+L418</f>
        <v>0</v>
      </c>
      <c r="T418" s="175"/>
      <c r="U418" s="176"/>
      <c r="V418" s="165"/>
      <c r="W418" s="176"/>
      <c r="X418" s="173">
        <f>W418+V418+U418+T418+R418</f>
        <v>11171</v>
      </c>
      <c r="Y418" s="173">
        <f>S418+W418</f>
        <v>0</v>
      </c>
      <c r="Z418" s="176"/>
      <c r="AA418" s="176"/>
      <c r="AB418" s="176"/>
      <c r="AC418" s="176"/>
      <c r="AD418" s="176"/>
      <c r="AE418" s="176"/>
      <c r="AF418" s="176"/>
      <c r="AG418" s="173">
        <f>X418+Z418+AA418+AB418+AC418+AD418+AE418+AF418</f>
        <v>11171</v>
      </c>
      <c r="AH418" s="173"/>
    </row>
    <row r="419" spans="1:34" ht="31.5">
      <c r="A419" s="161"/>
      <c r="B419" s="113" t="s">
        <v>229</v>
      </c>
      <c r="C419" s="77" t="s">
        <v>197</v>
      </c>
      <c r="D419" s="77" t="s">
        <v>106</v>
      </c>
      <c r="E419" s="188" t="s">
        <v>230</v>
      </c>
      <c r="F419" s="77"/>
      <c r="G419" s="170">
        <f>G420</f>
        <v>20384</v>
      </c>
      <c r="H419" s="170">
        <f>H420</f>
        <v>20384</v>
      </c>
      <c r="I419" s="170"/>
      <c r="J419" s="170">
        <f>J420</f>
        <v>39292</v>
      </c>
      <c r="K419" s="170">
        <f>K420</f>
        <v>39292</v>
      </c>
      <c r="L419" s="173"/>
      <c r="M419" s="174"/>
      <c r="N419" s="174"/>
      <c r="O419" s="170">
        <f aca="true" t="shared" si="261" ref="O419:AG419">O420</f>
        <v>0</v>
      </c>
      <c r="P419" s="170">
        <f t="shared" si="261"/>
        <v>0</v>
      </c>
      <c r="Q419" s="170">
        <f t="shared" si="261"/>
        <v>0</v>
      </c>
      <c r="R419" s="170">
        <f t="shared" si="261"/>
        <v>39292</v>
      </c>
      <c r="S419" s="170">
        <f t="shared" si="261"/>
        <v>0</v>
      </c>
      <c r="T419" s="170">
        <f t="shared" si="261"/>
        <v>0</v>
      </c>
      <c r="U419" s="171">
        <f t="shared" si="261"/>
        <v>0</v>
      </c>
      <c r="V419" s="170">
        <f t="shared" si="261"/>
        <v>0</v>
      </c>
      <c r="W419" s="171">
        <f t="shared" si="261"/>
        <v>0</v>
      </c>
      <c r="X419" s="170">
        <f t="shared" si="261"/>
        <v>39292</v>
      </c>
      <c r="Y419" s="170">
        <f t="shared" si="261"/>
        <v>0</v>
      </c>
      <c r="Z419" s="171">
        <f t="shared" si="261"/>
        <v>0</v>
      </c>
      <c r="AA419" s="171">
        <f t="shared" si="261"/>
        <v>0</v>
      </c>
      <c r="AB419" s="171">
        <f t="shared" si="261"/>
        <v>0</v>
      </c>
      <c r="AC419" s="171">
        <f t="shared" si="261"/>
        <v>0</v>
      </c>
      <c r="AD419" s="171">
        <f t="shared" si="261"/>
        <v>0</v>
      </c>
      <c r="AE419" s="171">
        <f t="shared" si="261"/>
        <v>0</v>
      </c>
      <c r="AF419" s="171">
        <f t="shared" si="261"/>
        <v>0</v>
      </c>
      <c r="AG419" s="170">
        <f t="shared" si="261"/>
        <v>39292</v>
      </c>
      <c r="AH419" s="170"/>
    </row>
    <row r="420" spans="1:34" ht="63">
      <c r="A420" s="161"/>
      <c r="B420" s="113" t="s">
        <v>378</v>
      </c>
      <c r="C420" s="77" t="s">
        <v>197</v>
      </c>
      <c r="D420" s="77" t="s">
        <v>106</v>
      </c>
      <c r="E420" s="188" t="s">
        <v>230</v>
      </c>
      <c r="F420" s="77" t="s">
        <v>164</v>
      </c>
      <c r="G420" s="170">
        <f>H420</f>
        <v>20384</v>
      </c>
      <c r="H420" s="170">
        <v>20384</v>
      </c>
      <c r="I420" s="170"/>
      <c r="J420" s="173">
        <v>39292</v>
      </c>
      <c r="K420" s="173">
        <v>39292</v>
      </c>
      <c r="L420" s="173"/>
      <c r="M420" s="174"/>
      <c r="N420" s="174"/>
      <c r="O420" s="173"/>
      <c r="P420" s="173"/>
      <c r="Q420" s="173"/>
      <c r="R420" s="173">
        <f>Q420+P420+O420+K420</f>
        <v>39292</v>
      </c>
      <c r="S420" s="173">
        <f>Q420+L420</f>
        <v>0</v>
      </c>
      <c r="T420" s="175"/>
      <c r="U420" s="176"/>
      <c r="V420" s="165"/>
      <c r="W420" s="176"/>
      <c r="X420" s="173">
        <f>W420+V420+U420+T420+R420</f>
        <v>39292</v>
      </c>
      <c r="Y420" s="173">
        <f>S420+W420</f>
        <v>0</v>
      </c>
      <c r="Z420" s="176"/>
      <c r="AA420" s="176"/>
      <c r="AB420" s="176"/>
      <c r="AC420" s="176"/>
      <c r="AD420" s="176"/>
      <c r="AE420" s="176"/>
      <c r="AF420" s="176"/>
      <c r="AG420" s="173">
        <f>X420+Z420+AA420+AB420+AC420+AD420+AE420+AF420</f>
        <v>39292</v>
      </c>
      <c r="AH420" s="173"/>
    </row>
    <row r="421" spans="1:34" ht="41.25" customHeight="1">
      <c r="A421" s="161"/>
      <c r="B421" s="93" t="s">
        <v>231</v>
      </c>
      <c r="C421" s="68" t="s">
        <v>197</v>
      </c>
      <c r="D421" s="68" t="s">
        <v>197</v>
      </c>
      <c r="E421" s="92"/>
      <c r="F421" s="68"/>
      <c r="G421" s="166">
        <f aca="true" t="shared" si="262" ref="G421:W422">G422</f>
        <v>4068</v>
      </c>
      <c r="H421" s="166">
        <f t="shared" si="262"/>
        <v>4068</v>
      </c>
      <c r="I421" s="166">
        <f t="shared" si="262"/>
        <v>0</v>
      </c>
      <c r="J421" s="166">
        <f t="shared" si="262"/>
        <v>4052</v>
      </c>
      <c r="K421" s="166">
        <f t="shared" si="262"/>
        <v>8120</v>
      </c>
      <c r="L421" s="166">
        <f t="shared" si="262"/>
        <v>0</v>
      </c>
      <c r="M421" s="166" t="e">
        <f t="shared" si="262"/>
        <v>#REF!</v>
      </c>
      <c r="N421" s="166" t="e">
        <f t="shared" si="262"/>
        <v>#REF!</v>
      </c>
      <c r="O421" s="166">
        <f t="shared" si="262"/>
        <v>0</v>
      </c>
      <c r="P421" s="166">
        <f t="shared" si="262"/>
        <v>0</v>
      </c>
      <c r="Q421" s="166">
        <f t="shared" si="262"/>
        <v>0</v>
      </c>
      <c r="R421" s="166">
        <f t="shared" si="262"/>
        <v>8120</v>
      </c>
      <c r="S421" s="166">
        <f t="shared" si="262"/>
        <v>0</v>
      </c>
      <c r="T421" s="166">
        <f t="shared" si="262"/>
        <v>0</v>
      </c>
      <c r="U421" s="167">
        <f t="shared" si="262"/>
        <v>0</v>
      </c>
      <c r="V421" s="166">
        <f t="shared" si="262"/>
        <v>0</v>
      </c>
      <c r="W421" s="167">
        <f t="shared" si="262"/>
        <v>0</v>
      </c>
      <c r="X421" s="166">
        <f aca="true" t="shared" si="263" ref="T421:AG422">X422</f>
        <v>8120</v>
      </c>
      <c r="Y421" s="166">
        <f t="shared" si="263"/>
        <v>0</v>
      </c>
      <c r="Z421" s="167">
        <f t="shared" si="263"/>
        <v>0</v>
      </c>
      <c r="AA421" s="167">
        <f t="shared" si="263"/>
        <v>0</v>
      </c>
      <c r="AB421" s="167">
        <f t="shared" si="263"/>
        <v>0</v>
      </c>
      <c r="AC421" s="167">
        <f t="shared" si="263"/>
        <v>0</v>
      </c>
      <c r="AD421" s="167">
        <f t="shared" si="263"/>
        <v>0</v>
      </c>
      <c r="AE421" s="167">
        <f t="shared" si="263"/>
        <v>0</v>
      </c>
      <c r="AF421" s="167">
        <f t="shared" si="263"/>
        <v>0</v>
      </c>
      <c r="AG421" s="166">
        <f t="shared" si="263"/>
        <v>8120</v>
      </c>
      <c r="AH421" s="166"/>
    </row>
    <row r="422" spans="1:34" ht="63">
      <c r="A422" s="165"/>
      <c r="B422" s="71" t="s">
        <v>101</v>
      </c>
      <c r="C422" s="77" t="s">
        <v>197</v>
      </c>
      <c r="D422" s="77" t="s">
        <v>197</v>
      </c>
      <c r="E422" s="169" t="s">
        <v>232</v>
      </c>
      <c r="F422" s="77"/>
      <c r="G422" s="170">
        <f t="shared" si="262"/>
        <v>4068</v>
      </c>
      <c r="H422" s="170">
        <f t="shared" si="262"/>
        <v>4068</v>
      </c>
      <c r="I422" s="170">
        <f t="shared" si="262"/>
        <v>0</v>
      </c>
      <c r="J422" s="170">
        <f t="shared" si="262"/>
        <v>4052</v>
      </c>
      <c r="K422" s="170">
        <f t="shared" si="262"/>
        <v>8120</v>
      </c>
      <c r="L422" s="170">
        <f t="shared" si="262"/>
        <v>0</v>
      </c>
      <c r="M422" s="170" t="e">
        <f t="shared" si="262"/>
        <v>#REF!</v>
      </c>
      <c r="N422" s="170" t="e">
        <f t="shared" si="262"/>
        <v>#REF!</v>
      </c>
      <c r="O422" s="170">
        <f t="shared" si="262"/>
        <v>0</v>
      </c>
      <c r="P422" s="170">
        <f t="shared" si="262"/>
        <v>0</v>
      </c>
      <c r="Q422" s="170">
        <f t="shared" si="262"/>
        <v>0</v>
      </c>
      <c r="R422" s="170">
        <f t="shared" si="262"/>
        <v>8120</v>
      </c>
      <c r="S422" s="170">
        <f t="shared" si="262"/>
        <v>0</v>
      </c>
      <c r="T422" s="170">
        <f t="shared" si="263"/>
        <v>0</v>
      </c>
      <c r="U422" s="171">
        <f t="shared" si="263"/>
        <v>0</v>
      </c>
      <c r="V422" s="170">
        <f t="shared" si="263"/>
        <v>0</v>
      </c>
      <c r="W422" s="171">
        <f t="shared" si="263"/>
        <v>0</v>
      </c>
      <c r="X422" s="170">
        <f t="shared" si="263"/>
        <v>8120</v>
      </c>
      <c r="Y422" s="170">
        <f t="shared" si="263"/>
        <v>0</v>
      </c>
      <c r="Z422" s="171">
        <f t="shared" si="263"/>
        <v>0</v>
      </c>
      <c r="AA422" s="171">
        <f t="shared" si="263"/>
        <v>0</v>
      </c>
      <c r="AB422" s="171">
        <f t="shared" si="263"/>
        <v>0</v>
      </c>
      <c r="AC422" s="171">
        <f t="shared" si="263"/>
        <v>0</v>
      </c>
      <c r="AD422" s="171">
        <f t="shared" si="263"/>
        <v>0</v>
      </c>
      <c r="AE422" s="171">
        <f t="shared" si="263"/>
        <v>0</v>
      </c>
      <c r="AF422" s="171">
        <f t="shared" si="263"/>
        <v>0</v>
      </c>
      <c r="AG422" s="170">
        <f t="shared" si="263"/>
        <v>8120</v>
      </c>
      <c r="AH422" s="170"/>
    </row>
    <row r="423" spans="1:34" ht="31.5">
      <c r="A423" s="161"/>
      <c r="B423" s="71" t="s">
        <v>103</v>
      </c>
      <c r="C423" s="77" t="s">
        <v>197</v>
      </c>
      <c r="D423" s="77" t="s">
        <v>197</v>
      </c>
      <c r="E423" s="169" t="s">
        <v>102</v>
      </c>
      <c r="F423" s="77" t="s">
        <v>104</v>
      </c>
      <c r="G423" s="170">
        <f>H423+I423</f>
        <v>4068</v>
      </c>
      <c r="H423" s="170">
        <v>4068</v>
      </c>
      <c r="I423" s="170"/>
      <c r="J423" s="173">
        <f>K423-G423</f>
        <v>4052</v>
      </c>
      <c r="K423" s="173">
        <v>8120</v>
      </c>
      <c r="L423" s="173"/>
      <c r="M423" s="174" t="e">
        <f>#REF!+#REF!</f>
        <v>#REF!</v>
      </c>
      <c r="N423" s="174" t="e">
        <f>#REF!+#REF!</f>
        <v>#REF!</v>
      </c>
      <c r="O423" s="173"/>
      <c r="P423" s="173"/>
      <c r="Q423" s="173"/>
      <c r="R423" s="173">
        <f>Q423+P423+O423+K423</f>
        <v>8120</v>
      </c>
      <c r="S423" s="173">
        <f>Q423+L423</f>
        <v>0</v>
      </c>
      <c r="T423" s="175"/>
      <c r="U423" s="176"/>
      <c r="V423" s="165"/>
      <c r="W423" s="176"/>
      <c r="X423" s="173">
        <f>W423+V423+U423+T423+R423</f>
        <v>8120</v>
      </c>
      <c r="Y423" s="173">
        <f>S423+W423</f>
        <v>0</v>
      </c>
      <c r="Z423" s="176"/>
      <c r="AA423" s="176"/>
      <c r="AB423" s="176"/>
      <c r="AC423" s="176"/>
      <c r="AD423" s="176"/>
      <c r="AE423" s="176"/>
      <c r="AF423" s="176"/>
      <c r="AG423" s="173">
        <f>X423+Z423+AA423+AB423+AC423+AD423+AE423+AF423</f>
        <v>8120</v>
      </c>
      <c r="AH423" s="173"/>
    </row>
    <row r="424" spans="1:34" ht="23.25" customHeight="1">
      <c r="A424" s="165"/>
      <c r="B424" s="162" t="s">
        <v>235</v>
      </c>
      <c r="C424" s="68" t="s">
        <v>150</v>
      </c>
      <c r="D424" s="68" t="s">
        <v>197</v>
      </c>
      <c r="E424" s="92"/>
      <c r="F424" s="68"/>
      <c r="G424" s="163">
        <f aca="true" t="shared" si="264" ref="G424:W425">G425</f>
        <v>11151</v>
      </c>
      <c r="H424" s="163">
        <f t="shared" si="264"/>
        <v>11151</v>
      </c>
      <c r="I424" s="163">
        <f t="shared" si="264"/>
        <v>0</v>
      </c>
      <c r="J424" s="163">
        <f t="shared" si="264"/>
        <v>6007</v>
      </c>
      <c r="K424" s="163">
        <f t="shared" si="264"/>
        <v>17158</v>
      </c>
      <c r="L424" s="163">
        <f t="shared" si="264"/>
        <v>0</v>
      </c>
      <c r="M424" s="163" t="e">
        <f t="shared" si="264"/>
        <v>#REF!</v>
      </c>
      <c r="N424" s="163" t="e">
        <f t="shared" si="264"/>
        <v>#REF!</v>
      </c>
      <c r="O424" s="163">
        <f t="shared" si="264"/>
        <v>0</v>
      </c>
      <c r="P424" s="163">
        <f t="shared" si="264"/>
        <v>0</v>
      </c>
      <c r="Q424" s="163">
        <f t="shared" si="264"/>
        <v>0</v>
      </c>
      <c r="R424" s="163">
        <f t="shared" si="264"/>
        <v>17158</v>
      </c>
      <c r="S424" s="163">
        <f t="shared" si="264"/>
        <v>0</v>
      </c>
      <c r="T424" s="163">
        <f t="shared" si="264"/>
        <v>0</v>
      </c>
      <c r="U424" s="164">
        <f t="shared" si="264"/>
        <v>0</v>
      </c>
      <c r="V424" s="163">
        <f t="shared" si="264"/>
        <v>0</v>
      </c>
      <c r="W424" s="164">
        <f t="shared" si="264"/>
        <v>0</v>
      </c>
      <c r="X424" s="163">
        <f aca="true" t="shared" si="265" ref="T424:AG425">X425</f>
        <v>17158</v>
      </c>
      <c r="Y424" s="163">
        <f t="shared" si="265"/>
        <v>0</v>
      </c>
      <c r="Z424" s="164">
        <f t="shared" si="265"/>
        <v>0</v>
      </c>
      <c r="AA424" s="164">
        <f t="shared" si="265"/>
        <v>0</v>
      </c>
      <c r="AB424" s="164">
        <f t="shared" si="265"/>
        <v>0</v>
      </c>
      <c r="AC424" s="164">
        <f t="shared" si="265"/>
        <v>0</v>
      </c>
      <c r="AD424" s="164">
        <f t="shared" si="265"/>
        <v>0</v>
      </c>
      <c r="AE424" s="164">
        <f t="shared" si="265"/>
        <v>0</v>
      </c>
      <c r="AF424" s="164">
        <f t="shared" si="265"/>
        <v>0</v>
      </c>
      <c r="AG424" s="163">
        <f t="shared" si="265"/>
        <v>17158</v>
      </c>
      <c r="AH424" s="163"/>
    </row>
    <row r="425" spans="1:34" ht="15.75">
      <c r="A425" s="165"/>
      <c r="B425" s="168" t="s">
        <v>236</v>
      </c>
      <c r="C425" s="77" t="s">
        <v>150</v>
      </c>
      <c r="D425" s="77" t="s">
        <v>197</v>
      </c>
      <c r="E425" s="169" t="s">
        <v>237</v>
      </c>
      <c r="F425" s="77"/>
      <c r="G425" s="173">
        <f t="shared" si="264"/>
        <v>11151</v>
      </c>
      <c r="H425" s="173">
        <f t="shared" si="264"/>
        <v>11151</v>
      </c>
      <c r="I425" s="173">
        <f t="shared" si="264"/>
        <v>0</v>
      </c>
      <c r="J425" s="173">
        <f t="shared" si="264"/>
        <v>6007</v>
      </c>
      <c r="K425" s="173">
        <f t="shared" si="264"/>
        <v>17158</v>
      </c>
      <c r="L425" s="173">
        <f t="shared" si="264"/>
        <v>0</v>
      </c>
      <c r="M425" s="173" t="e">
        <f t="shared" si="264"/>
        <v>#REF!</v>
      </c>
      <c r="N425" s="173" t="e">
        <f t="shared" si="264"/>
        <v>#REF!</v>
      </c>
      <c r="O425" s="173">
        <f t="shared" si="264"/>
        <v>0</v>
      </c>
      <c r="P425" s="173">
        <f t="shared" si="264"/>
        <v>0</v>
      </c>
      <c r="Q425" s="173">
        <f t="shared" si="264"/>
        <v>0</v>
      </c>
      <c r="R425" s="173">
        <f t="shared" si="264"/>
        <v>17158</v>
      </c>
      <c r="S425" s="173">
        <f t="shared" si="264"/>
        <v>0</v>
      </c>
      <c r="T425" s="173">
        <f t="shared" si="265"/>
        <v>0</v>
      </c>
      <c r="U425" s="177">
        <f t="shared" si="265"/>
        <v>0</v>
      </c>
      <c r="V425" s="173">
        <f t="shared" si="265"/>
        <v>0</v>
      </c>
      <c r="W425" s="177">
        <f t="shared" si="265"/>
        <v>0</v>
      </c>
      <c r="X425" s="173">
        <f t="shared" si="265"/>
        <v>17158</v>
      </c>
      <c r="Y425" s="173">
        <f t="shared" si="265"/>
        <v>0</v>
      </c>
      <c r="Z425" s="177">
        <f t="shared" si="265"/>
        <v>0</v>
      </c>
      <c r="AA425" s="177">
        <f t="shared" si="265"/>
        <v>0</v>
      </c>
      <c r="AB425" s="177">
        <f t="shared" si="265"/>
        <v>0</v>
      </c>
      <c r="AC425" s="177">
        <f t="shared" si="265"/>
        <v>0</v>
      </c>
      <c r="AD425" s="177">
        <f t="shared" si="265"/>
        <v>0</v>
      </c>
      <c r="AE425" s="177">
        <f t="shared" si="265"/>
        <v>0</v>
      </c>
      <c r="AF425" s="177">
        <f t="shared" si="265"/>
        <v>0</v>
      </c>
      <c r="AG425" s="173">
        <f t="shared" si="265"/>
        <v>17158</v>
      </c>
      <c r="AH425" s="173"/>
    </row>
    <row r="426" spans="1:34" ht="47.25">
      <c r="A426" s="165"/>
      <c r="B426" s="168" t="s">
        <v>115</v>
      </c>
      <c r="C426" s="77" t="s">
        <v>150</v>
      </c>
      <c r="D426" s="77" t="s">
        <v>197</v>
      </c>
      <c r="E426" s="169" t="s">
        <v>237</v>
      </c>
      <c r="F426" s="77" t="s">
        <v>116</v>
      </c>
      <c r="G426" s="173">
        <f>H426+I426</f>
        <v>11151</v>
      </c>
      <c r="H426" s="173">
        <v>11151</v>
      </c>
      <c r="I426" s="173"/>
      <c r="J426" s="173">
        <f>K426-G426</f>
        <v>6007</v>
      </c>
      <c r="K426" s="173">
        <f>20400-3242</f>
        <v>17158</v>
      </c>
      <c r="L426" s="173"/>
      <c r="M426" s="174" t="e">
        <f>#REF!+#REF!</f>
        <v>#REF!</v>
      </c>
      <c r="N426" s="174" t="e">
        <f>#REF!+#REF!</f>
        <v>#REF!</v>
      </c>
      <c r="O426" s="173"/>
      <c r="P426" s="173"/>
      <c r="Q426" s="173"/>
      <c r="R426" s="173">
        <f>Q426+P426+O426+K426</f>
        <v>17158</v>
      </c>
      <c r="S426" s="173">
        <f>Q426+L426</f>
        <v>0</v>
      </c>
      <c r="T426" s="175"/>
      <c r="U426" s="176"/>
      <c r="V426" s="165"/>
      <c r="W426" s="176"/>
      <c r="X426" s="173">
        <f>W426+V426+U426+T426+R426</f>
        <v>17158</v>
      </c>
      <c r="Y426" s="173">
        <f>S426+W426</f>
        <v>0</v>
      </c>
      <c r="Z426" s="176"/>
      <c r="AA426" s="176"/>
      <c r="AB426" s="176"/>
      <c r="AC426" s="176"/>
      <c r="AD426" s="176"/>
      <c r="AE426" s="176"/>
      <c r="AF426" s="176"/>
      <c r="AG426" s="173">
        <f>X426+Z426+AA426+AB426+AC426+AD426+AE426+AF426</f>
        <v>17158</v>
      </c>
      <c r="AH426" s="173"/>
    </row>
    <row r="427" spans="1:34" ht="16.5" customHeight="1">
      <c r="A427" s="165"/>
      <c r="B427" s="162" t="s">
        <v>324</v>
      </c>
      <c r="C427" s="68" t="s">
        <v>179</v>
      </c>
      <c r="D427" s="68" t="s">
        <v>106</v>
      </c>
      <c r="E427" s="92"/>
      <c r="F427" s="68"/>
      <c r="G427" s="163">
        <f>G428</f>
        <v>1</v>
      </c>
      <c r="H427" s="163">
        <f>H428</f>
        <v>1</v>
      </c>
      <c r="I427" s="163"/>
      <c r="J427" s="163">
        <f aca="true" t="shared" si="266" ref="J427:AA428">J428</f>
        <v>0</v>
      </c>
      <c r="K427" s="163">
        <f t="shared" si="266"/>
        <v>1</v>
      </c>
      <c r="L427" s="163">
        <f t="shared" si="266"/>
        <v>0</v>
      </c>
      <c r="M427" s="163" t="e">
        <f t="shared" si="266"/>
        <v>#REF!</v>
      </c>
      <c r="N427" s="163" t="e">
        <f t="shared" si="266"/>
        <v>#REF!</v>
      </c>
      <c r="O427" s="163">
        <f t="shared" si="266"/>
        <v>0</v>
      </c>
      <c r="P427" s="163">
        <f t="shared" si="266"/>
        <v>0</v>
      </c>
      <c r="Q427" s="163">
        <f t="shared" si="266"/>
        <v>0</v>
      </c>
      <c r="R427" s="163">
        <f t="shared" si="266"/>
        <v>1</v>
      </c>
      <c r="S427" s="163">
        <f t="shared" si="266"/>
        <v>0</v>
      </c>
      <c r="T427" s="163">
        <f t="shared" si="266"/>
        <v>0</v>
      </c>
      <c r="U427" s="164">
        <f t="shared" si="266"/>
        <v>0</v>
      </c>
      <c r="V427" s="163">
        <f t="shared" si="266"/>
        <v>0</v>
      </c>
      <c r="W427" s="164">
        <f t="shared" si="266"/>
        <v>0</v>
      </c>
      <c r="X427" s="163">
        <f t="shared" si="266"/>
        <v>1</v>
      </c>
      <c r="Y427" s="163">
        <f t="shared" si="266"/>
        <v>0</v>
      </c>
      <c r="Z427" s="164">
        <f t="shared" si="266"/>
        <v>0</v>
      </c>
      <c r="AA427" s="164">
        <f t="shared" si="266"/>
        <v>0</v>
      </c>
      <c r="AB427" s="164">
        <f aca="true" t="shared" si="267" ref="AA427:AG428">AB428</f>
        <v>0</v>
      </c>
      <c r="AC427" s="164">
        <f t="shared" si="267"/>
        <v>0</v>
      </c>
      <c r="AD427" s="164">
        <f t="shared" si="267"/>
        <v>0</v>
      </c>
      <c r="AE427" s="164">
        <f t="shared" si="267"/>
        <v>0</v>
      </c>
      <c r="AF427" s="164">
        <f t="shared" si="267"/>
        <v>0</v>
      </c>
      <c r="AG427" s="163">
        <f t="shared" si="267"/>
        <v>1</v>
      </c>
      <c r="AH427" s="163"/>
    </row>
    <row r="428" spans="1:34" ht="18" customHeight="1">
      <c r="A428" s="165"/>
      <c r="B428" s="168" t="s">
        <v>297</v>
      </c>
      <c r="C428" s="77" t="s">
        <v>179</v>
      </c>
      <c r="D428" s="77" t="s">
        <v>106</v>
      </c>
      <c r="E428" s="169" t="s">
        <v>298</v>
      </c>
      <c r="F428" s="77"/>
      <c r="G428" s="173">
        <f>G429</f>
        <v>1</v>
      </c>
      <c r="H428" s="173">
        <f>H429</f>
        <v>1</v>
      </c>
      <c r="I428" s="173"/>
      <c r="J428" s="173">
        <f t="shared" si="266"/>
        <v>0</v>
      </c>
      <c r="K428" s="173">
        <f t="shared" si="266"/>
        <v>1</v>
      </c>
      <c r="L428" s="173">
        <f t="shared" si="266"/>
        <v>0</v>
      </c>
      <c r="M428" s="173" t="e">
        <f t="shared" si="266"/>
        <v>#REF!</v>
      </c>
      <c r="N428" s="173" t="e">
        <f t="shared" si="266"/>
        <v>#REF!</v>
      </c>
      <c r="O428" s="173">
        <f t="shared" si="266"/>
        <v>0</v>
      </c>
      <c r="P428" s="173">
        <f t="shared" si="266"/>
        <v>0</v>
      </c>
      <c r="Q428" s="173">
        <f t="shared" si="266"/>
        <v>0</v>
      </c>
      <c r="R428" s="173">
        <f t="shared" si="266"/>
        <v>1</v>
      </c>
      <c r="S428" s="173">
        <f t="shared" si="266"/>
        <v>0</v>
      </c>
      <c r="T428" s="173">
        <f t="shared" si="266"/>
        <v>0</v>
      </c>
      <c r="U428" s="177">
        <f t="shared" si="266"/>
        <v>0</v>
      </c>
      <c r="V428" s="173">
        <f t="shared" si="266"/>
        <v>0</v>
      </c>
      <c r="W428" s="177">
        <f t="shared" si="266"/>
        <v>0</v>
      </c>
      <c r="X428" s="173">
        <f t="shared" si="266"/>
        <v>1</v>
      </c>
      <c r="Y428" s="173">
        <f t="shared" si="266"/>
        <v>0</v>
      </c>
      <c r="Z428" s="177">
        <f t="shared" si="266"/>
        <v>0</v>
      </c>
      <c r="AA428" s="177">
        <f t="shared" si="267"/>
        <v>0</v>
      </c>
      <c r="AB428" s="177">
        <f t="shared" si="267"/>
        <v>0</v>
      </c>
      <c r="AC428" s="177">
        <f t="shared" si="267"/>
        <v>0</v>
      </c>
      <c r="AD428" s="177">
        <f t="shared" si="267"/>
        <v>0</v>
      </c>
      <c r="AE428" s="177">
        <f t="shared" si="267"/>
        <v>0</v>
      </c>
      <c r="AF428" s="177">
        <f t="shared" si="267"/>
        <v>0</v>
      </c>
      <c r="AG428" s="173">
        <f t="shared" si="267"/>
        <v>1</v>
      </c>
      <c r="AH428" s="173"/>
    </row>
    <row r="429" spans="1:34" ht="17.25" customHeight="1">
      <c r="A429" s="165"/>
      <c r="B429" s="168" t="s">
        <v>335</v>
      </c>
      <c r="C429" s="77" t="s">
        <v>179</v>
      </c>
      <c r="D429" s="77" t="s">
        <v>106</v>
      </c>
      <c r="E429" s="169" t="s">
        <v>342</v>
      </c>
      <c r="F429" s="77" t="s">
        <v>325</v>
      </c>
      <c r="G429" s="173">
        <f>H429</f>
        <v>1</v>
      </c>
      <c r="H429" s="173">
        <v>1</v>
      </c>
      <c r="I429" s="173"/>
      <c r="J429" s="173">
        <f>K429-G429</f>
        <v>0</v>
      </c>
      <c r="K429" s="173">
        <v>1</v>
      </c>
      <c r="L429" s="173"/>
      <c r="M429" s="174" t="e">
        <f>#REF!+#REF!</f>
        <v>#REF!</v>
      </c>
      <c r="N429" s="174" t="e">
        <f>#REF!+#REF!</f>
        <v>#REF!</v>
      </c>
      <c r="O429" s="173"/>
      <c r="P429" s="173"/>
      <c r="Q429" s="173"/>
      <c r="R429" s="173">
        <f>Q429+P429+O429+K429</f>
        <v>1</v>
      </c>
      <c r="S429" s="173">
        <f>Q429+L429</f>
        <v>0</v>
      </c>
      <c r="T429" s="175"/>
      <c r="U429" s="176"/>
      <c r="V429" s="165"/>
      <c r="W429" s="176"/>
      <c r="X429" s="173">
        <f>W429+V429+U429+T429+R429</f>
        <v>1</v>
      </c>
      <c r="Y429" s="173">
        <f>S429+W429</f>
        <v>0</v>
      </c>
      <c r="Z429" s="176"/>
      <c r="AA429" s="176"/>
      <c r="AB429" s="176"/>
      <c r="AC429" s="176"/>
      <c r="AD429" s="176"/>
      <c r="AE429" s="176"/>
      <c r="AF429" s="176"/>
      <c r="AG429" s="173">
        <f>X429+Z429+AA429+AB429+AC429+AD429+AE429+AF429</f>
        <v>1</v>
      </c>
      <c r="AH429" s="173"/>
    </row>
    <row r="430" spans="1:34" ht="12" customHeight="1">
      <c r="A430" s="165"/>
      <c r="B430" s="168"/>
      <c r="C430" s="74"/>
      <c r="D430" s="74"/>
      <c r="E430" s="169"/>
      <c r="F430" s="77"/>
      <c r="G430" s="173"/>
      <c r="H430" s="173"/>
      <c r="I430" s="173"/>
      <c r="J430" s="165"/>
      <c r="K430" s="173"/>
      <c r="L430" s="165"/>
      <c r="M430" s="175"/>
      <c r="N430" s="175"/>
      <c r="O430" s="173"/>
      <c r="P430" s="173"/>
      <c r="Q430" s="173"/>
      <c r="R430" s="165"/>
      <c r="S430" s="165"/>
      <c r="T430" s="175"/>
      <c r="U430" s="176"/>
      <c r="V430" s="165"/>
      <c r="W430" s="176"/>
      <c r="X430" s="165"/>
      <c r="Y430" s="165"/>
      <c r="Z430" s="176"/>
      <c r="AA430" s="176"/>
      <c r="AB430" s="176"/>
      <c r="AC430" s="176"/>
      <c r="AD430" s="176"/>
      <c r="AE430" s="176"/>
      <c r="AF430" s="176"/>
      <c r="AG430" s="165"/>
      <c r="AH430" s="165"/>
    </row>
    <row r="431" spans="1:34" ht="15.75">
      <c r="A431" s="165"/>
      <c r="B431" s="162" t="s">
        <v>432</v>
      </c>
      <c r="C431" s="69"/>
      <c r="D431" s="69"/>
      <c r="E431" s="92"/>
      <c r="F431" s="68"/>
      <c r="G431" s="163" t="e">
        <f>G385+G366+G346+G334+G314+G277+G252+G226+G191+G170+G110+G97+G89+G60+G28+G16+G133+G76+G129</f>
        <v>#REF!</v>
      </c>
      <c r="H431" s="163" t="e">
        <f>H385+H366+H346+H334+H314+H277+H252+H226+H191+H170+H110+H97+H89+H60+H28+H16+H133+H76+H129</f>
        <v>#REF!</v>
      </c>
      <c r="I431" s="163" t="e">
        <f>I385+I366+I346+I334+I314+I277+I252+I226+I191+I170+I110+I97+I89+I60+I28+I16+I133+I76+I129</f>
        <v>#REF!</v>
      </c>
      <c r="J431" s="163" t="e">
        <f>J385+J366+J346+J334+J314+J277+J252+J226+J191+J170+J110+J97+J89+J60+J28+J16+J133+J76+J129+J84</f>
        <v>#REF!</v>
      </c>
      <c r="K431" s="163" t="e">
        <f>K385+K366+K346+K334+K314+K277+K252+K226+K191+K170+K110+K97+K89+K60+K28+K16+K133+K76+K129+K84</f>
        <v>#REF!</v>
      </c>
      <c r="L431" s="163" t="e">
        <f>L385+L366+L346+L334+L314+L277+L252+L226+L191+L170+L110+L97+L89+L60+L28+L16+L133+L76+L129+L84</f>
        <v>#REF!</v>
      </c>
      <c r="M431" s="163" t="e">
        <f>M385+M366+#REF!+M346+M334+M314+M277+M252+M226+M191+M170+M110+M97+M89+#REF!+#REF!+M60+M28+M16+M133</f>
        <v>#REF!</v>
      </c>
      <c r="N431" s="163" t="e">
        <f>N385+N366+#REF!+N346+N334+N314+N277+N252+N226+N191+N170+N110+N97+N89+#REF!+#REF!+N60+N28+N16+N133</f>
        <v>#REF!</v>
      </c>
      <c r="O431" s="163" t="e">
        <f aca="true" t="shared" si="268" ref="O431:AH431">O385+O366+O346+O334+O314+O277+O252+O226+O191+O170+O110+O97+O89+O60+O28+O16+O133+O76+O129+O84</f>
        <v>#REF!</v>
      </c>
      <c r="P431" s="163" t="e">
        <f t="shared" si="268"/>
        <v>#REF!</v>
      </c>
      <c r="Q431" s="163" t="e">
        <f t="shared" si="268"/>
        <v>#REF!</v>
      </c>
      <c r="R431" s="163" t="e">
        <f t="shared" si="268"/>
        <v>#REF!</v>
      </c>
      <c r="S431" s="163" t="e">
        <f t="shared" si="268"/>
        <v>#REF!</v>
      </c>
      <c r="T431" s="163" t="e">
        <f t="shared" si="268"/>
        <v>#REF!</v>
      </c>
      <c r="U431" s="164" t="e">
        <f t="shared" si="268"/>
        <v>#REF!</v>
      </c>
      <c r="V431" s="163" t="e">
        <f t="shared" si="268"/>
        <v>#REF!</v>
      </c>
      <c r="W431" s="164" t="e">
        <f t="shared" si="268"/>
        <v>#REF!</v>
      </c>
      <c r="X431" s="163" t="e">
        <f t="shared" si="268"/>
        <v>#REF!</v>
      </c>
      <c r="Y431" s="163" t="e">
        <f t="shared" si="268"/>
        <v>#REF!</v>
      </c>
      <c r="Z431" s="164" t="e">
        <f t="shared" si="268"/>
        <v>#REF!</v>
      </c>
      <c r="AA431" s="164" t="e">
        <f t="shared" si="268"/>
        <v>#REF!</v>
      </c>
      <c r="AB431" s="164" t="e">
        <f t="shared" si="268"/>
        <v>#REF!</v>
      </c>
      <c r="AC431" s="164" t="e">
        <f t="shared" si="268"/>
        <v>#REF!</v>
      </c>
      <c r="AD431" s="164" t="e">
        <f t="shared" si="268"/>
        <v>#REF!</v>
      </c>
      <c r="AE431" s="164" t="e">
        <f t="shared" si="268"/>
        <v>#REF!</v>
      </c>
      <c r="AF431" s="164" t="e">
        <f t="shared" si="268"/>
        <v>#REF!</v>
      </c>
      <c r="AG431" s="163">
        <f t="shared" si="268"/>
        <v>9960161</v>
      </c>
      <c r="AH431" s="163">
        <f t="shared" si="268"/>
        <v>2245726</v>
      </c>
    </row>
    <row r="432" spans="1:10" ht="15.75">
      <c r="A432" s="56"/>
      <c r="B432" s="133"/>
      <c r="C432" s="134"/>
      <c r="D432" s="134"/>
      <c r="E432" s="135"/>
      <c r="F432" s="136"/>
      <c r="G432" s="137"/>
      <c r="H432" s="138"/>
      <c r="I432" s="139"/>
      <c r="J432" s="128"/>
    </row>
    <row r="433" spans="1:34" ht="15.75">
      <c r="A433" s="317"/>
      <c r="B433" s="317"/>
      <c r="C433" s="317"/>
      <c r="D433" s="317"/>
      <c r="E433" s="326"/>
      <c r="F433" s="326"/>
      <c r="K433" s="327"/>
      <c r="L433" s="327"/>
      <c r="M433" s="327"/>
      <c r="N433" s="327"/>
      <c r="R433" s="323"/>
      <c r="S433" s="323"/>
      <c r="T433" s="143"/>
      <c r="X433" s="322"/>
      <c r="Y433" s="322"/>
      <c r="AG433" s="323"/>
      <c r="AH433" s="323"/>
    </row>
    <row r="434" spans="1:4" ht="15.75">
      <c r="A434" s="56"/>
      <c r="B434" s="160"/>
      <c r="C434" s="160"/>
      <c r="D434" s="160"/>
    </row>
    <row r="435" spans="1:34" s="275" customFormat="1" ht="19.5" customHeight="1">
      <c r="A435" s="393" t="s">
        <v>451</v>
      </c>
      <c r="B435" s="394"/>
      <c r="C435" s="395"/>
      <c r="D435" s="395"/>
      <c r="E435" s="266"/>
      <c r="F435" s="265"/>
      <c r="G435" s="267"/>
      <c r="H435" s="268"/>
      <c r="I435" s="269"/>
      <c r="J435" s="270"/>
      <c r="K435" s="270"/>
      <c r="L435" s="271"/>
      <c r="M435" s="272"/>
      <c r="N435" s="272"/>
      <c r="O435" s="273"/>
      <c r="P435" s="273"/>
      <c r="Q435" s="273"/>
      <c r="R435" s="271"/>
      <c r="S435" s="271"/>
      <c r="T435" s="271"/>
      <c r="U435" s="274"/>
      <c r="V435" s="271"/>
      <c r="W435" s="274"/>
      <c r="X435" s="271"/>
      <c r="Y435" s="271"/>
      <c r="Z435" s="272"/>
      <c r="AA435" s="272"/>
      <c r="AB435" s="272"/>
      <c r="AC435" s="272"/>
      <c r="AD435" s="272"/>
      <c r="AE435" s="272"/>
      <c r="AF435" s="272"/>
      <c r="AG435" s="273"/>
      <c r="AH435" s="271"/>
    </row>
    <row r="436" spans="1:34" s="275" customFormat="1" ht="18" customHeight="1">
      <c r="A436" s="393" t="s">
        <v>66</v>
      </c>
      <c r="B436" s="394"/>
      <c r="C436" s="395"/>
      <c r="D436" s="395"/>
      <c r="E436" s="267"/>
      <c r="F436" s="324" t="s">
        <v>57</v>
      </c>
      <c r="G436" s="325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  <c r="T436" s="325"/>
      <c r="U436" s="325"/>
      <c r="V436" s="325"/>
      <c r="W436" s="325"/>
      <c r="X436" s="325"/>
      <c r="Y436" s="325"/>
      <c r="Z436" s="325"/>
      <c r="AA436" s="325"/>
      <c r="AB436" s="325"/>
      <c r="AC436" s="325"/>
      <c r="AD436" s="325"/>
      <c r="AE436" s="325"/>
      <c r="AF436" s="325"/>
      <c r="AG436" s="325"/>
      <c r="AH436" s="325"/>
    </row>
    <row r="437" spans="1:34" ht="15.75">
      <c r="A437" s="102"/>
      <c r="B437" s="396"/>
      <c r="C437" s="396"/>
      <c r="D437" s="396"/>
      <c r="E437" s="146"/>
      <c r="F437" s="151"/>
      <c r="G437" s="147"/>
      <c r="H437" s="152"/>
      <c r="I437" s="153"/>
      <c r="J437" s="154"/>
      <c r="K437" s="148"/>
      <c r="L437" s="144"/>
      <c r="M437" s="149"/>
      <c r="N437" s="149"/>
      <c r="O437" s="132"/>
      <c r="P437" s="132"/>
      <c r="Q437" s="132"/>
      <c r="R437" s="144"/>
      <c r="S437" s="144"/>
      <c r="T437" s="144"/>
      <c r="U437" s="150"/>
      <c r="V437" s="144"/>
      <c r="W437" s="150"/>
      <c r="X437" s="144"/>
      <c r="Y437" s="144"/>
      <c r="Z437" s="155"/>
      <c r="AA437" s="149"/>
      <c r="AB437" s="149"/>
      <c r="AC437" s="149"/>
      <c r="AD437" s="149"/>
      <c r="AE437" s="149"/>
      <c r="AF437" s="149"/>
      <c r="AG437" s="144"/>
      <c r="AH437" s="132"/>
    </row>
    <row r="438" spans="1:9" ht="15.75">
      <c r="A438" s="56"/>
      <c r="B438" s="160"/>
      <c r="C438" s="160"/>
      <c r="D438" s="160"/>
      <c r="F438" s="156"/>
      <c r="G438" s="157"/>
      <c r="H438" s="158"/>
      <c r="I438" s="159"/>
    </row>
    <row r="439" spans="1:9" ht="15.75">
      <c r="A439" s="56"/>
      <c r="B439" s="160"/>
      <c r="C439" s="160"/>
      <c r="D439" s="160"/>
      <c r="F439" s="156"/>
      <c r="G439" s="157"/>
      <c r="H439" s="158"/>
      <c r="I439" s="159"/>
    </row>
    <row r="440" spans="1:9" ht="15.75">
      <c r="A440" s="56"/>
      <c r="B440" s="160"/>
      <c r="C440" s="160"/>
      <c r="D440" s="160"/>
      <c r="F440" s="136"/>
      <c r="G440" s="157"/>
      <c r="H440" s="158"/>
      <c r="I440" s="159"/>
    </row>
    <row r="441" spans="1:9" ht="15.75">
      <c r="A441" s="56"/>
      <c r="B441" s="160"/>
      <c r="C441" s="160"/>
      <c r="D441" s="160"/>
      <c r="F441" s="156"/>
      <c r="G441" s="157"/>
      <c r="H441" s="158"/>
      <c r="I441" s="159"/>
    </row>
    <row r="442" spans="1:9" ht="15.75">
      <c r="A442" s="56"/>
      <c r="B442" s="160"/>
      <c r="C442" s="160"/>
      <c r="D442" s="160"/>
      <c r="F442" s="156"/>
      <c r="G442" s="157"/>
      <c r="H442" s="158"/>
      <c r="I442" s="159"/>
    </row>
    <row r="443" spans="1:9" ht="15.75">
      <c r="A443" s="56"/>
      <c r="B443" s="160"/>
      <c r="C443" s="160"/>
      <c r="D443" s="160"/>
      <c r="F443" s="151"/>
      <c r="G443" s="147"/>
      <c r="H443" s="152"/>
      <c r="I443" s="153"/>
    </row>
    <row r="444" spans="1:6" ht="15.75">
      <c r="A444" s="56"/>
      <c r="B444" s="160"/>
      <c r="C444" s="160"/>
      <c r="D444" s="160"/>
      <c r="F444" s="151"/>
    </row>
    <row r="445" spans="1:9" ht="15.75">
      <c r="A445" s="56"/>
      <c r="B445" s="160"/>
      <c r="C445" s="160"/>
      <c r="D445" s="160"/>
      <c r="F445" s="156"/>
      <c r="G445" s="157"/>
      <c r="H445" s="158"/>
      <c r="I445" s="159"/>
    </row>
  </sheetData>
  <mergeCells count="68">
    <mergeCell ref="X1:Y1"/>
    <mergeCell ref="AG1:AH1"/>
    <mergeCell ref="X2:Y2"/>
    <mergeCell ref="AG2:AH2"/>
    <mergeCell ref="E3:Y3"/>
    <mergeCell ref="AG3:AH3"/>
    <mergeCell ref="E5:N5"/>
    <mergeCell ref="R5:S5"/>
    <mergeCell ref="X5:Y5"/>
    <mergeCell ref="AG5:AH5"/>
    <mergeCell ref="F6:S6"/>
    <mergeCell ref="X6:Y6"/>
    <mergeCell ref="AG6:AH6"/>
    <mergeCell ref="E7:Y7"/>
    <mergeCell ref="AG7:AH7"/>
    <mergeCell ref="A8:AH9"/>
    <mergeCell ref="O10:Q10"/>
    <mergeCell ref="A11:A15"/>
    <mergeCell ref="B11:B15"/>
    <mergeCell ref="C11:C15"/>
    <mergeCell ref="D11:D15"/>
    <mergeCell ref="E11:E15"/>
    <mergeCell ref="F11:F15"/>
    <mergeCell ref="G11:I15"/>
    <mergeCell ref="J11:L11"/>
    <mergeCell ref="M11:N11"/>
    <mergeCell ref="O11:Q11"/>
    <mergeCell ref="R11:S11"/>
    <mergeCell ref="U11:W11"/>
    <mergeCell ref="X11:Y11"/>
    <mergeCell ref="Z11:AF11"/>
    <mergeCell ref="AG11:AH11"/>
    <mergeCell ref="J12:J15"/>
    <mergeCell ref="K12:K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U12:U15"/>
    <mergeCell ref="V12:V15"/>
    <mergeCell ref="W12:W15"/>
    <mergeCell ref="X12:X15"/>
    <mergeCell ref="Y12:Y15"/>
    <mergeCell ref="Z12:AD12"/>
    <mergeCell ref="AE12:AF12"/>
    <mergeCell ref="AG12:AG15"/>
    <mergeCell ref="AH12:AH15"/>
    <mergeCell ref="Z13:Z15"/>
    <mergeCell ref="AA13:AA15"/>
    <mergeCell ref="AB13:AB15"/>
    <mergeCell ref="AC13:AC15"/>
    <mergeCell ref="AD13:AD15"/>
    <mergeCell ref="AE13:AE15"/>
    <mergeCell ref="AF13:AF15"/>
    <mergeCell ref="X433:Y433"/>
    <mergeCell ref="AG433:AH433"/>
    <mergeCell ref="A435:B435"/>
    <mergeCell ref="A436:B436"/>
    <mergeCell ref="F436:AH436"/>
    <mergeCell ref="A433:D433"/>
    <mergeCell ref="E433:F433"/>
    <mergeCell ref="K433:N433"/>
    <mergeCell ref="R433:S433"/>
  </mergeCells>
  <printOptions/>
  <pageMargins left="0.75" right="0.38" top="0.77" bottom="0.57" header="0.37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31">
      <selection activeCell="H32" sqref="H32"/>
    </sheetView>
  </sheetViews>
  <sheetFormatPr defaultColWidth="9.00390625" defaultRowHeight="12.75"/>
  <cols>
    <col min="1" max="1" width="24.375" style="1" customWidth="1"/>
    <col min="2" max="2" width="54.25390625" style="1" customWidth="1"/>
    <col min="3" max="3" width="18.25390625" style="1" hidden="1" customWidth="1"/>
    <col min="4" max="5" width="15.75390625" style="1" hidden="1" customWidth="1"/>
    <col min="6" max="6" width="11.75390625" style="1" customWidth="1"/>
  </cols>
  <sheetData>
    <row r="1" spans="2:6" ht="15.75">
      <c r="B1" s="235"/>
      <c r="C1" s="235"/>
      <c r="D1" s="235"/>
      <c r="E1" s="235"/>
      <c r="F1" s="236" t="s">
        <v>459</v>
      </c>
    </row>
    <row r="2" spans="2:6" ht="15.75">
      <c r="B2" s="237"/>
      <c r="C2" s="237" t="s">
        <v>460</v>
      </c>
      <c r="D2" s="237" t="s">
        <v>460</v>
      </c>
      <c r="E2" s="237" t="s">
        <v>460</v>
      </c>
      <c r="F2" s="236" t="s">
        <v>461</v>
      </c>
    </row>
    <row r="3" spans="2:6" ht="15.75">
      <c r="B3" s="235"/>
      <c r="C3" s="235"/>
      <c r="D3" s="235"/>
      <c r="E3" s="235"/>
      <c r="F3" s="236" t="s">
        <v>450</v>
      </c>
    </row>
    <row r="4" spans="2:6" ht="15.75">
      <c r="B4" s="235"/>
      <c r="C4" s="235"/>
      <c r="D4" s="235"/>
      <c r="E4" s="235"/>
      <c r="F4" s="236"/>
    </row>
    <row r="5" spans="2:6" ht="15.75">
      <c r="B5" s="235"/>
      <c r="C5" s="235"/>
      <c r="D5" s="235"/>
      <c r="E5" s="235"/>
      <c r="F5" s="236" t="s">
        <v>462</v>
      </c>
    </row>
    <row r="6" spans="2:6" ht="15.75">
      <c r="B6" s="237"/>
      <c r="C6" s="237" t="s">
        <v>460</v>
      </c>
      <c r="D6" s="237" t="s">
        <v>460</v>
      </c>
      <c r="E6" s="237" t="s">
        <v>460</v>
      </c>
      <c r="F6" s="236" t="s">
        <v>461</v>
      </c>
    </row>
    <row r="7" spans="2:6" ht="15.75">
      <c r="B7" s="391" t="s">
        <v>520</v>
      </c>
      <c r="C7" s="392"/>
      <c r="D7" s="392"/>
      <c r="E7" s="392"/>
      <c r="F7" s="392"/>
    </row>
    <row r="8" spans="1:6" ht="51.75" customHeight="1" thickBot="1">
      <c r="A8" s="386" t="s">
        <v>463</v>
      </c>
      <c r="B8" s="387"/>
      <c r="C8" s="387"/>
      <c r="D8" s="387"/>
      <c r="E8" s="387"/>
      <c r="F8" s="387"/>
    </row>
    <row r="9" spans="1:6" s="249" customFormat="1" ht="67.5" customHeight="1" thickBot="1">
      <c r="A9" s="238" t="s">
        <v>383</v>
      </c>
      <c r="B9" s="239" t="s">
        <v>464</v>
      </c>
      <c r="C9" s="240" t="s">
        <v>465</v>
      </c>
      <c r="D9" s="239" t="s">
        <v>466</v>
      </c>
      <c r="E9" s="248"/>
      <c r="F9" s="239" t="s">
        <v>453</v>
      </c>
    </row>
    <row r="10" spans="1:6" ht="47.25">
      <c r="A10" s="199" t="s">
        <v>467</v>
      </c>
      <c r="B10" s="241" t="s">
        <v>468</v>
      </c>
      <c r="C10" s="200">
        <v>445639</v>
      </c>
      <c r="D10" s="201" t="e">
        <f>#REF!+#REF!+#REF!+D11</f>
        <v>#REF!</v>
      </c>
      <c r="E10" s="202"/>
      <c r="F10" s="203">
        <f>F11+F16+F25</f>
        <v>845814</v>
      </c>
    </row>
    <row r="11" spans="1:6" ht="31.5">
      <c r="A11" s="204" t="s">
        <v>469</v>
      </c>
      <c r="B11" s="242" t="s">
        <v>470</v>
      </c>
      <c r="C11" s="205" t="e">
        <f>#REF!</f>
        <v>#REF!</v>
      </c>
      <c r="D11" s="206" t="e">
        <f>#REF!</f>
        <v>#REF!</v>
      </c>
      <c r="E11" s="207"/>
      <c r="F11" s="208">
        <f>F12-F14</f>
        <v>681311</v>
      </c>
    </row>
    <row r="12" spans="1:6" ht="31.5">
      <c r="A12" s="209" t="s">
        <v>471</v>
      </c>
      <c r="B12" s="243" t="s">
        <v>472</v>
      </c>
      <c r="C12" s="210"/>
      <c r="D12" s="211"/>
      <c r="E12" s="212"/>
      <c r="F12" s="213">
        <f>F13</f>
        <v>1818771</v>
      </c>
    </row>
    <row r="13" spans="1:6" ht="47.25">
      <c r="A13" s="214" t="s">
        <v>473</v>
      </c>
      <c r="B13" s="243" t="s">
        <v>474</v>
      </c>
      <c r="C13" s="210"/>
      <c r="D13" s="211"/>
      <c r="E13" s="212"/>
      <c r="F13" s="215">
        <v>1818771</v>
      </c>
    </row>
    <row r="14" spans="1:6" ht="31.5">
      <c r="A14" s="216" t="s">
        <v>475</v>
      </c>
      <c r="B14" s="243" t="s">
        <v>476</v>
      </c>
      <c r="C14" s="210"/>
      <c r="D14" s="211"/>
      <c r="E14" s="212"/>
      <c r="F14" s="213">
        <f>F15</f>
        <v>1137460</v>
      </c>
    </row>
    <row r="15" spans="1:6" ht="47.25">
      <c r="A15" s="216" t="s">
        <v>477</v>
      </c>
      <c r="B15" s="243" t="s">
        <v>478</v>
      </c>
      <c r="C15" s="210"/>
      <c r="D15" s="211"/>
      <c r="E15" s="212"/>
      <c r="F15" s="215">
        <v>1137460</v>
      </c>
    </row>
    <row r="16" spans="1:6" ht="31.5">
      <c r="A16" s="217" t="s">
        <v>479</v>
      </c>
      <c r="B16" s="244" t="s">
        <v>480</v>
      </c>
      <c r="C16" s="218"/>
      <c r="D16" s="219"/>
      <c r="E16" s="220"/>
      <c r="F16" s="208">
        <f>F21-F17</f>
        <v>140503</v>
      </c>
    </row>
    <row r="17" spans="1:6" ht="15.75">
      <c r="A17" s="209" t="s">
        <v>481</v>
      </c>
      <c r="B17" s="245" t="s">
        <v>482</v>
      </c>
      <c r="C17" s="210">
        <v>571710</v>
      </c>
      <c r="D17" s="211">
        <v>511510</v>
      </c>
      <c r="E17" s="212"/>
      <c r="F17" s="213">
        <f>F18</f>
        <v>11317118</v>
      </c>
    </row>
    <row r="18" spans="1:6" ht="15.75">
      <c r="A18" s="209" t="s">
        <v>483</v>
      </c>
      <c r="B18" s="243" t="s">
        <v>484</v>
      </c>
      <c r="C18" s="210"/>
      <c r="D18" s="211"/>
      <c r="E18" s="212"/>
      <c r="F18" s="213">
        <f>F19</f>
        <v>11317118</v>
      </c>
    </row>
    <row r="19" spans="1:6" ht="31.5">
      <c r="A19" s="209" t="s">
        <v>485</v>
      </c>
      <c r="B19" s="246" t="s">
        <v>486</v>
      </c>
      <c r="C19" s="210"/>
      <c r="D19" s="211"/>
      <c r="E19" s="212"/>
      <c r="F19" s="213">
        <f>F20</f>
        <v>11317118</v>
      </c>
    </row>
    <row r="20" spans="1:6" ht="31.5">
      <c r="A20" s="209" t="s">
        <v>487</v>
      </c>
      <c r="B20" s="246" t="s">
        <v>488</v>
      </c>
      <c r="C20" s="210"/>
      <c r="D20" s="211"/>
      <c r="E20" s="212"/>
      <c r="F20" s="215">
        <f>9114347+F13+F29+F35</f>
        <v>11317118</v>
      </c>
    </row>
    <row r="21" spans="1:6" ht="15.75">
      <c r="A21" s="209" t="s">
        <v>489</v>
      </c>
      <c r="B21" s="243" t="s">
        <v>490</v>
      </c>
      <c r="C21" s="221"/>
      <c r="D21" s="211"/>
      <c r="E21" s="212"/>
      <c r="F21" s="213">
        <f>F22</f>
        <v>11457621</v>
      </c>
    </row>
    <row r="22" spans="1:6" ht="15.75">
      <c r="A22" s="209" t="s">
        <v>491</v>
      </c>
      <c r="B22" s="243" t="s">
        <v>492</v>
      </c>
      <c r="C22" s="221"/>
      <c r="D22" s="211"/>
      <c r="E22" s="212"/>
      <c r="F22" s="213">
        <f>F23</f>
        <v>11457621</v>
      </c>
    </row>
    <row r="23" spans="1:6" ht="31.5">
      <c r="A23" s="209" t="s">
        <v>493</v>
      </c>
      <c r="B23" s="243" t="s">
        <v>494</v>
      </c>
      <c r="C23" s="210"/>
      <c r="D23" s="211">
        <v>6573</v>
      </c>
      <c r="E23" s="212"/>
      <c r="F23" s="213">
        <f>F24</f>
        <v>11457621</v>
      </c>
    </row>
    <row r="24" spans="1:6" ht="31.5">
      <c r="A24" s="209" t="s">
        <v>495</v>
      </c>
      <c r="B24" s="243" t="s">
        <v>496</v>
      </c>
      <c r="C24" s="210"/>
      <c r="D24" s="211"/>
      <c r="E24" s="212"/>
      <c r="F24" s="215">
        <f>9960161+F15+F32</f>
        <v>11457621</v>
      </c>
    </row>
    <row r="25" spans="1:6" ht="32.25" thickBot="1">
      <c r="A25" s="222" t="s">
        <v>497</v>
      </c>
      <c r="B25" s="244" t="s">
        <v>498</v>
      </c>
      <c r="C25" s="210"/>
      <c r="D25" s="211"/>
      <c r="E25" s="212"/>
      <c r="F25" s="223">
        <f>F27+F33-F30</f>
        <v>24000</v>
      </c>
    </row>
    <row r="26" spans="1:6" ht="69" customHeight="1" thickBot="1">
      <c r="A26" s="238" t="s">
        <v>383</v>
      </c>
      <c r="B26" s="239" t="s">
        <v>464</v>
      </c>
      <c r="C26" s="240" t="s">
        <v>465</v>
      </c>
      <c r="D26" s="239" t="s">
        <v>466</v>
      </c>
      <c r="E26" s="248"/>
      <c r="F26" s="239" t="s">
        <v>453</v>
      </c>
    </row>
    <row r="27" spans="1:6" ht="47.25">
      <c r="A27" s="222" t="s">
        <v>499</v>
      </c>
      <c r="B27" s="244" t="s">
        <v>500</v>
      </c>
      <c r="C27" s="210"/>
      <c r="D27" s="211"/>
      <c r="E27" s="212"/>
      <c r="F27" s="223">
        <f>F28</f>
        <v>21500</v>
      </c>
    </row>
    <row r="28" spans="1:6" ht="47.25">
      <c r="A28" s="209" t="s">
        <v>501</v>
      </c>
      <c r="B28" s="243" t="s">
        <v>502</v>
      </c>
      <c r="C28" s="210"/>
      <c r="D28" s="211"/>
      <c r="E28" s="212"/>
      <c r="F28" s="224">
        <f>F29</f>
        <v>21500</v>
      </c>
    </row>
    <row r="29" spans="1:6" ht="47.25">
      <c r="A29" s="209" t="s">
        <v>503</v>
      </c>
      <c r="B29" s="243" t="s">
        <v>504</v>
      </c>
      <c r="C29" s="210"/>
      <c r="D29" s="211"/>
      <c r="E29" s="212"/>
      <c r="F29" s="225">
        <v>21500</v>
      </c>
    </row>
    <row r="30" spans="1:6" ht="31.5">
      <c r="A30" s="222" t="s">
        <v>505</v>
      </c>
      <c r="B30" s="244" t="s">
        <v>506</v>
      </c>
      <c r="C30" s="210"/>
      <c r="D30" s="211"/>
      <c r="E30" s="212"/>
      <c r="F30" s="223">
        <f>F31</f>
        <v>360000</v>
      </c>
    </row>
    <row r="31" spans="1:6" ht="110.25">
      <c r="A31" s="209" t="s">
        <v>507</v>
      </c>
      <c r="B31" s="243" t="s">
        <v>508</v>
      </c>
      <c r="C31" s="210"/>
      <c r="D31" s="211"/>
      <c r="E31" s="212"/>
      <c r="F31" s="224">
        <f>F32</f>
        <v>360000</v>
      </c>
    </row>
    <row r="32" spans="1:6" ht="108.75" customHeight="1">
      <c r="A32" s="209" t="s">
        <v>509</v>
      </c>
      <c r="B32" s="243" t="s">
        <v>510</v>
      </c>
      <c r="C32" s="210"/>
      <c r="D32" s="211"/>
      <c r="E32" s="212"/>
      <c r="F32" s="225">
        <v>360000</v>
      </c>
    </row>
    <row r="33" spans="1:6" ht="31.5">
      <c r="A33" s="222" t="s">
        <v>511</v>
      </c>
      <c r="B33" s="244" t="s">
        <v>512</v>
      </c>
      <c r="C33" s="210"/>
      <c r="D33" s="211"/>
      <c r="E33" s="212"/>
      <c r="F33" s="223">
        <f>F34</f>
        <v>362500</v>
      </c>
    </row>
    <row r="34" spans="1:6" ht="31.5">
      <c r="A34" s="209" t="s">
        <v>513</v>
      </c>
      <c r="B34" s="243" t="s">
        <v>514</v>
      </c>
      <c r="C34" s="210"/>
      <c r="D34" s="211"/>
      <c r="E34" s="226"/>
      <c r="F34" s="224">
        <f>F35</f>
        <v>362500</v>
      </c>
    </row>
    <row r="35" spans="1:6" ht="45.75" customHeight="1" thickBot="1">
      <c r="A35" s="227" t="s">
        <v>515</v>
      </c>
      <c r="B35" s="247" t="s">
        <v>516</v>
      </c>
      <c r="C35" s="228"/>
      <c r="D35" s="229"/>
      <c r="E35" s="230"/>
      <c r="F35" s="231">
        <v>362500</v>
      </c>
    </row>
    <row r="36" spans="1:6" ht="52.5" customHeight="1">
      <c r="A36" s="232"/>
      <c r="B36" s="232"/>
      <c r="C36" s="232"/>
      <c r="D36" s="232"/>
      <c r="E36" s="232"/>
      <c r="F36" s="232"/>
    </row>
    <row r="37" spans="1:6" ht="16.5">
      <c r="A37" s="388" t="s">
        <v>519</v>
      </c>
      <c r="B37" s="389"/>
      <c r="C37" s="280"/>
      <c r="D37" s="284" t="e">
        <f>#REF!+#REF!+#REF!+D11</f>
        <v>#REF!</v>
      </c>
      <c r="E37" s="284"/>
      <c r="F37" s="280"/>
    </row>
    <row r="38" spans="1:6" ht="16.5">
      <c r="A38" s="390" t="s">
        <v>521</v>
      </c>
      <c r="B38" s="390"/>
      <c r="C38" s="389"/>
      <c r="D38" s="389"/>
      <c r="E38" s="389"/>
      <c r="F38" s="389"/>
    </row>
    <row r="39" spans="3:4" ht="12.75">
      <c r="C39" s="1" t="s">
        <v>517</v>
      </c>
      <c r="D39" s="1">
        <v>3093041</v>
      </c>
    </row>
    <row r="40" spans="1:4" ht="13.5">
      <c r="A40" s="233"/>
      <c r="B40" s="234"/>
      <c r="C40" s="234" t="s">
        <v>518</v>
      </c>
      <c r="D40" s="1">
        <v>3241683</v>
      </c>
    </row>
    <row r="41" ht="12.75">
      <c r="D41" s="1">
        <f>D39-D40</f>
        <v>-148642</v>
      </c>
    </row>
  </sheetData>
  <mergeCells count="4">
    <mergeCell ref="A8:F8"/>
    <mergeCell ref="A37:B37"/>
    <mergeCell ref="A38:F38"/>
    <mergeCell ref="B7:F7"/>
  </mergeCells>
  <printOptions/>
  <pageMargins left="0.75" right="0.3" top="0.65" bottom="0.7" header="0.24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Сербина</cp:lastModifiedBy>
  <cp:lastPrinted>2009-04-16T06:28:57Z</cp:lastPrinted>
  <dcterms:created xsi:type="dcterms:W3CDTF">2007-09-14T05:23:09Z</dcterms:created>
  <dcterms:modified xsi:type="dcterms:W3CDTF">2009-04-16T06:29:38Z</dcterms:modified>
  <cp:category/>
  <cp:version/>
  <cp:contentType/>
  <cp:contentStatus/>
</cp:coreProperties>
</file>