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" sheetId="1" r:id="rId1"/>
  </sheets>
  <definedNames>
    <definedName name="_xlnm.Print_Titles" localSheetId="0">'проект 2009'!$A:$E,'проект 2009'!$17:$21</definedName>
    <definedName name="_xlnm.Print_Area" localSheetId="0">'проект 2009'!$A$1:$AS$442</definedName>
  </definedNames>
  <calcPr fullCalcOnLoad="1"/>
</workbook>
</file>

<file path=xl/sharedStrings.xml><?xml version="1.0" encoding="utf-8"?>
<sst xmlns="http://schemas.openxmlformats.org/spreadsheetml/2006/main" count="1622" uniqueCount="362">
  <si>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</si>
  <si>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</si>
  <si>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</si>
  <si>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</si>
  <si>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</si>
  <si>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</si>
  <si>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</si>
  <si>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</si>
  <si>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Охрана семьи и детства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</si>
  <si>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</si>
  <si>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</si>
  <si>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</si>
  <si>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</si>
  <si>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</si>
  <si>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</si>
  <si>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</si>
  <si>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</si>
  <si>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</si>
  <si>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</si>
  <si>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</si>
  <si>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</si>
  <si>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проведения выборов и референдумов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</si>
  <si>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</si>
  <si>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</si>
  <si>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</si>
  <si>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</si>
  <si>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</si>
  <si>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</si>
  <si>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</si>
  <si>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</si>
  <si>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</si>
  <si>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</si>
  <si>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</si>
  <si>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</si>
  <si>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</si>
  <si>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</si>
  <si>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</si>
  <si>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</si>
  <si>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</si>
  <si>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</si>
  <si>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</si>
  <si>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</si>
  <si>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</si>
  <si>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</si>
  <si>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</si>
  <si>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</si>
  <si>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</si>
  <si>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</si>
  <si>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</si>
  <si>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</si>
  <si>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</si>
  <si>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</si>
  <si>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</si>
  <si>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</si>
  <si>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</si>
  <si>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</si>
  <si>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</si>
  <si>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</si>
  <si>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</si>
  <si>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</si>
  <si>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</si>
  <si>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</si>
  <si>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</si>
  <si>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</si>
  <si>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Школы - 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</si>
  <si>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</si>
  <si>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</si>
  <si>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</si>
  <si>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</si>
  <si>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</si>
  <si>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</si>
  <si>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</si>
  <si>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</si>
  <si>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</si>
  <si>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</si>
  <si>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</si>
  <si>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</si>
  <si>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</si>
  <si>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</si>
  <si>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</si>
  <si>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</si>
  <si>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</si>
  <si>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</si>
  <si>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</si>
  <si>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</si>
  <si>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</si>
  <si>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</si>
  <si>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</si>
  <si>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</si>
  <si>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</si>
  <si>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</si>
  <si>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</si>
  <si>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</si>
  <si>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</si>
  <si>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</si>
  <si>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</si>
  <si>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</si>
  <si>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</si>
  <si>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</si>
  <si>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Больницы, клиники,госпитали, медико-санитарные части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</si>
  <si>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</si>
  <si>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</si>
  <si>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</si>
  <si>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</si>
  <si>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</si>
  <si>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</si>
  <si>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</si>
  <si>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</si>
  <si>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</si>
  <si>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</si>
  <si>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</si>
  <si>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</si>
  <si>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</si>
  <si>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</si>
  <si>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</si>
  <si>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</si>
  <si>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</si>
  <si>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</si>
  <si>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</si>
  <si>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</si>
  <si>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</si>
  <si>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</si>
  <si>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</si>
  <si>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</si>
  <si>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</si>
  <si>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Функционирование высшего должностного лица субъекта РФ и муниципального образования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</si>
  <si>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</si>
  <si>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</si>
  <si>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</si>
  <si>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</si>
  <si>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</si>
  <si>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</si>
  <si>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</si>
  <si>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</si>
  <si>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</si>
  <si>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</si>
  <si>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</si>
  <si>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</si>
  <si>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</si>
  <si>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Проведение выборов и референдумов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</si>
  <si>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</si>
  <si>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</si>
  <si>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</si>
  <si>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</si>
  <si>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</si>
  <si>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</si>
  <si>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</si>
  <si>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</si>
  <si>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</si>
  <si>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</si>
  <si>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</si>
  <si>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</si>
  <si>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</si>
  <si>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</si>
  <si>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</si>
  <si>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</si>
  <si>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</si>
  <si>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</si>
  <si>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</si>
  <si>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</si>
  <si>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</si>
  <si>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</si>
  <si>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</si>
  <si>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</si>
  <si>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</si>
  <si>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</si>
  <si>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</si>
  <si>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</si>
  <si>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</si>
  <si>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</si>
  <si>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</si>
  <si>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</si>
  <si>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</si>
  <si>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</si>
  <si>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</si>
  <si>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</si>
  <si>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</si>
  <si>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</si>
  <si>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</si>
  <si>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</si>
  <si>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</si>
  <si>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</si>
  <si>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</si>
  <si>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</si>
  <si>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</si>
  <si>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</si>
  <si>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</si>
  <si>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</si>
  <si>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</si>
  <si>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</si>
  <si>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Субсидии юридическим лицам на возмещение затрат за оказание инновационных общественно-значимых социальных услуг</t>
  </si>
  <si>
    <t>Субсидии юридическим лицам на возмещение затрат за оказание общественно-значимых услуг отдельным категориям граждан на территории городского округа Тольятти в рамках текущей деятельности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</si>
  <si>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</si>
  <si>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</si>
  <si>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</si>
  <si>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</si>
  <si>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</si>
  <si>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</si>
  <si>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</si>
  <si>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</si>
  <si>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</si>
  <si>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</si>
  <si>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020 00 00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</si>
  <si>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</si>
  <si>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</si>
  <si>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</si>
  <si>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</si>
  <si>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</si>
  <si>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</si>
  <si>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</si>
  <si>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</si>
  <si>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</si>
  <si>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</si>
  <si>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</si>
  <si>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</si>
  <si>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</si>
  <si>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</si>
  <si>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</si>
  <si>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</si>
  <si>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</si>
  <si>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</si>
  <si>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</si>
  <si>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</si>
  <si>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</si>
  <si>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</si>
  <si>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</si>
  <si>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</si>
  <si>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 xml:space="preserve">Субсидии на возмещение затрат на  обеспечение дошкольного образования 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</si>
  <si>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</si>
  <si>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</si>
  <si>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</si>
  <si>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Субсидии муниципальным предприятиям, имеющим в хозяйственном веднии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</si>
  <si>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 xml:space="preserve">Сумма, тыс.руб. </t>
  </si>
  <si>
    <t>всего</t>
  </si>
  <si>
    <t xml:space="preserve">В том числе средства вышестоящих бюджетов </t>
  </si>
  <si>
    <t>Иные безвозмездные и безвозвратные перечисления</t>
  </si>
  <si>
    <t>520 00 00</t>
  </si>
  <si>
    <t>Выплаты приемной семье на содержание подопечных детей</t>
  </si>
  <si>
    <t>520 13 11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</si>
  <si>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</si>
  <si>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</si>
  <si>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</si>
  <si>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520 13 20</t>
  </si>
  <si>
    <t>Связь и информатика</t>
  </si>
  <si>
    <t>Информационные технологии и связь</t>
  </si>
  <si>
    <t>330 00 00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</si>
  <si>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</si>
  <si>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</si>
  <si>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</si>
  <si>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</si>
  <si>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</si>
  <si>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</si>
  <si>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Обеспечение мер социальной поддержки ветеранов труда</t>
  </si>
  <si>
    <t>505 31 10</t>
  </si>
  <si>
    <t>Обеспечение мер социальной поддержки тружеников тыла</t>
  </si>
  <si>
    <t>505 31 20</t>
  </si>
  <si>
    <t>Обеспечение мер социальной поддержки реабилитированных лиц и лиц, признанных пострадавшими от политических репрессий</t>
  </si>
  <si>
    <t>505 47 00</t>
  </si>
  <si>
    <t>Мероприятия в области образования</t>
  </si>
  <si>
    <t>340 04 00</t>
  </si>
  <si>
    <t>Мероприятия в области гражданской промышленности</t>
  </si>
  <si>
    <t>500</t>
  </si>
  <si>
    <t>Выполнение функций органами местного самоуправления</t>
  </si>
  <si>
    <t>400 00 00</t>
  </si>
  <si>
    <t>Мероприятия по сбору и удалению твердых и жидких отходов</t>
  </si>
  <si>
    <t>Сбор, удаление отходов и очистка сточных вод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</si>
  <si>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   </t>
  </si>
  <si>
    <t>505 34 00</t>
  </si>
  <si>
    <t xml:space="preserve"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</si>
  <si>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505 36 00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</si>
  <si>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</si>
  <si>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431 00 01</t>
  </si>
  <si>
    <t>Субсидии на возмещение затрат по утилизации твердых бытовых отходов</t>
  </si>
  <si>
    <t>Субсидии на возмещение затрат по техническому сопровождению работ по благоустройству территории городского округа</t>
  </si>
  <si>
    <t>600 00 06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</si>
  <si>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</si>
  <si>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018</t>
  </si>
  <si>
    <t>104 02 00</t>
  </si>
  <si>
    <t>Подпрограмма "Обеспечение жильем молодых семей"</t>
  </si>
  <si>
    <t xml:space="preserve">Региональные целевые программы </t>
  </si>
  <si>
    <t>522 06 02</t>
  </si>
  <si>
    <t>098 02 00</t>
  </si>
  <si>
    <t>098 02 01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</si>
  <si>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2009 год</t>
  </si>
  <si>
    <t>город</t>
  </si>
  <si>
    <t>обл. и фед.</t>
  </si>
  <si>
    <t>Постановление №</t>
  </si>
  <si>
    <t>перемещения</t>
  </si>
  <si>
    <t xml:space="preserve">к решению Думы </t>
  </si>
  <si>
    <t>795 00 03</t>
  </si>
  <si>
    <t>795 00 04</t>
  </si>
  <si>
    <t>Постановление №1086 от 18.02.2009</t>
  </si>
  <si>
    <t>505 55 20</t>
  </si>
  <si>
    <t>505 55 30</t>
  </si>
  <si>
    <t>491 00 00</t>
  </si>
  <si>
    <t>транспортный налог</t>
  </si>
  <si>
    <t>налог на имущ.</t>
  </si>
  <si>
    <t>Обеспечение мер социальной поддержки ветеранов труда и тружеников тыла</t>
  </si>
  <si>
    <t>Приложение № 4</t>
  </si>
  <si>
    <t>505 55 21</t>
  </si>
  <si>
    <t>505 55 22</t>
  </si>
  <si>
    <t xml:space="preserve">Обеспечение мер социальной поддержки ветеранов труда </t>
  </si>
  <si>
    <t>Обеспечение мер социальной поддержки  тружеников тыла</t>
  </si>
  <si>
    <t>Постановление №42 от 01.04.09</t>
  </si>
  <si>
    <t>вышестоящ.</t>
  </si>
  <si>
    <t>остатки</t>
  </si>
  <si>
    <t>изменение бюдж.классиф.</t>
  </si>
  <si>
    <t>секвестр</t>
  </si>
  <si>
    <t>Водное хозяйство</t>
  </si>
  <si>
    <t>Мероприятия в области государственной бюджетной политики</t>
  </si>
  <si>
    <t>Малое и среднее предпринимательство</t>
  </si>
  <si>
    <t>Обеспечение мероприятий по долевому софинансированию капитального ремонта многоквартирных домов в части помещений муниципальной собственности</t>
  </si>
  <si>
    <t>350 00 04</t>
  </si>
  <si>
    <t>098 01 00</t>
  </si>
  <si>
    <t>098 01 01</t>
  </si>
  <si>
    <t xml:space="preserve">098 00 00 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</si>
  <si>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</si>
  <si>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</si>
  <si>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</si>
  <si>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</si>
  <si>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</si>
  <si>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</si>
  <si>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</si>
  <si>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</si>
  <si>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Обеспечение мероприятий по капитальному ремонту многоквартирных домов за счет средств бюджетов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</si>
  <si>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</si>
  <si>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</si>
  <si>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</si>
  <si>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 xml:space="preserve">351 00 02 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</si>
  <si>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</si>
  <si>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гарантии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</si>
  <si>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РФ на территории городского округа Тольятти</t>
  </si>
  <si>
    <t>Постановление №58 от 29.04.2009</t>
  </si>
  <si>
    <t xml:space="preserve">795 01 00 </t>
  </si>
  <si>
    <t xml:space="preserve">795 01 01 </t>
  </si>
  <si>
    <t>ДЦП "Поэтапный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годы"</t>
  </si>
  <si>
    <t>Субсидии на возмещение затрат по установке коллективных (общедомовых) приборов учета в многоквартирных домах городского округа Тольятти</t>
  </si>
  <si>
    <t>Субсидии муниципальным автономным учреждениям на возмещение нормативных затрат по содержанию парков городского округа Тольятти</t>
  </si>
  <si>
    <t>450 06 00</t>
  </si>
  <si>
    <t>Комплектование книжных фондов библиотек муниципальных образований</t>
  </si>
  <si>
    <t>Приложение № 3</t>
  </si>
  <si>
    <t>налог на имущество</t>
  </si>
  <si>
    <t>092 00 01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</si>
  <si>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</si>
  <si>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795 00 05</t>
  </si>
  <si>
    <t>795 00 06</t>
  </si>
  <si>
    <t xml:space="preserve">Субсидии на возмещение затрат в рамках реализации ведомственной целевой программы "Капитальный ремонт, модернизация и диспетчеризация лифтового хозяйства жилищного фонда в городском округе Тольятти на 2009 год и плановый период 2010 и 2011 годов"  </t>
  </si>
  <si>
    <t>Субсидии на возмещение затрат по замене бытового газоиспользующего оборудования в многоквартирных домах</t>
  </si>
  <si>
    <t xml:space="preserve">351 00 04 </t>
  </si>
  <si>
    <t xml:space="preserve">Субсидии на возмещение затрат по устранению нарушений правил и норм технической эксплуатации внутридомового газавого оборудования, выявленных в результате его диагностирования, в многоквартирных домах  </t>
  </si>
  <si>
    <t xml:space="preserve">351 00 05 </t>
  </si>
  <si>
    <t>Субсидии на возмещение затрат по капитальному ремонту внутридомового электрооборудования в многоквартирных домах</t>
  </si>
  <si>
    <t>17.06.2009г. № _____</t>
  </si>
  <si>
    <t>от 17.12.2008г. №1042</t>
  </si>
  <si>
    <t>Всего</t>
  </si>
  <si>
    <t xml:space="preserve">Председатель Думы 
городского округа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</si>
  <si>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</si>
  <si>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</si>
  <si>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</si>
  <si>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А.В.Пахоменко</t>
  </si>
  <si>
    <t>Сумма (тыс.руб.)</t>
  </si>
  <si>
    <t>Субсидии на возмещение затрат в рамках реализации ведомственной целевой программы " Пожарная безопасность на 2009-2011гг."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</si>
</sst>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49" fontId="6" fillId="0" borderId="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left" wrapText="1"/>
    </xf>
    <xf numFmtId="49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left" wrapText="1"/>
    </xf>
    <xf numFmtId="3" fontId="13" fillId="0" borderId="2" xfId="0" applyNumberFormat="1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/>
    </xf>
    <xf numFmtId="3" fontId="13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wrapText="1"/>
    </xf>
    <xf numFmtId="1" fontId="11" fillId="0" borderId="2" xfId="0" applyNumberFormat="1" applyFont="1" applyFill="1" applyBorder="1" applyAlignment="1">
      <alignment horizontal="center" wrapText="1"/>
    </xf>
    <xf numFmtId="3" fontId="11" fillId="0" borderId="2" xfId="21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center" wrapText="1"/>
    </xf>
    <xf numFmtId="1" fontId="13" fillId="0" borderId="2" xfId="0" applyNumberFormat="1" applyFont="1" applyFill="1" applyBorder="1" applyAlignment="1">
      <alignment horizontal="center" wrapText="1"/>
    </xf>
    <xf numFmtId="3" fontId="13" fillId="0" borderId="2" xfId="21" applyNumberFormat="1" applyFont="1" applyFill="1" applyBorder="1" applyAlignment="1">
      <alignment horizontal="center"/>
    </xf>
    <xf numFmtId="164" fontId="13" fillId="0" borderId="2" xfId="21" applyNumberFormat="1" applyFont="1" applyFill="1" applyBorder="1" applyAlignment="1">
      <alignment horizontal="center"/>
    </xf>
    <xf numFmtId="164" fontId="14" fillId="0" borderId="2" xfId="21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/>
    </xf>
    <xf numFmtId="3" fontId="15" fillId="0" borderId="2" xfId="0" applyNumberFormat="1" applyFont="1" applyFill="1" applyBorder="1" applyAlignment="1">
      <alignment/>
    </xf>
    <xf numFmtId="3" fontId="15" fillId="0" borderId="2" xfId="0" applyNumberFormat="1" applyFont="1" applyFill="1" applyBorder="1" applyAlignment="1">
      <alignment horizontal="center"/>
    </xf>
    <xf numFmtId="3" fontId="13" fillId="0" borderId="2" xfId="20" applyNumberFormat="1" applyFont="1" applyFill="1" applyBorder="1" applyAlignment="1">
      <alignment horizontal="center"/>
    </xf>
    <xf numFmtId="164" fontId="13" fillId="0" borderId="2" xfId="20" applyNumberFormat="1" applyFont="1" applyFill="1" applyBorder="1" applyAlignment="1">
      <alignment horizontal="center"/>
    </xf>
    <xf numFmtId="164" fontId="14" fillId="0" borderId="2" xfId="20" applyNumberFormat="1" applyFont="1" applyFill="1" applyBorder="1" applyAlignment="1">
      <alignment horizontal="center"/>
    </xf>
    <xf numFmtId="3" fontId="14" fillId="0" borderId="2" xfId="2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0" fontId="17" fillId="0" borderId="2" xfId="0" applyFont="1" applyFill="1" applyBorder="1" applyAlignment="1">
      <alignment horizontal="left" wrapText="1"/>
    </xf>
    <xf numFmtId="49" fontId="17" fillId="0" borderId="2" xfId="0" applyNumberFormat="1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/>
    </xf>
    <xf numFmtId="3" fontId="14" fillId="0" borderId="2" xfId="0" applyNumberFormat="1" applyFont="1" applyFill="1" applyBorder="1" applyAlignment="1">
      <alignment/>
    </xf>
    <xf numFmtId="3" fontId="14" fillId="0" borderId="2" xfId="0" applyNumberFormat="1" applyFont="1" applyFill="1" applyBorder="1" applyAlignment="1">
      <alignment horizontal="center"/>
    </xf>
    <xf numFmtId="0" fontId="1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18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/>
    </xf>
    <xf numFmtId="3" fontId="6" fillId="0" borderId="2" xfId="20" applyNumberFormat="1" applyFont="1" applyFill="1" applyBorder="1" applyAlignment="1">
      <alignment horizontal="center"/>
    </xf>
    <xf numFmtId="164" fontId="6" fillId="0" borderId="2" xfId="2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 wrapText="1"/>
    </xf>
    <xf numFmtId="3" fontId="12" fillId="0" borderId="2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left" wrapText="1"/>
    </xf>
    <xf numFmtId="3" fontId="20" fillId="0" borderId="2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/>
    </xf>
    <xf numFmtId="3" fontId="21" fillId="0" borderId="2" xfId="0" applyNumberFormat="1" applyFont="1" applyFill="1" applyBorder="1" applyAlignment="1">
      <alignment/>
    </xf>
    <xf numFmtId="3" fontId="21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/>
    </xf>
    <xf numFmtId="3" fontId="22" fillId="0" borderId="2" xfId="0" applyNumberFormat="1" applyFont="1" applyFill="1" applyBorder="1" applyAlignment="1">
      <alignment/>
    </xf>
    <xf numFmtId="3" fontId="22" fillId="0" borderId="2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49" fontId="12" fillId="0" borderId="2" xfId="0" applyNumberFormat="1" applyFont="1" applyFill="1" applyBorder="1" applyAlignment="1">
      <alignment horizontal="center" wrapText="1"/>
    </xf>
    <xf numFmtId="0" fontId="24" fillId="0" borderId="2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1" fontId="23" fillId="0" borderId="2" xfId="0" applyNumberFormat="1" applyFont="1" applyFill="1" applyBorder="1" applyAlignment="1">
      <alignment horizontal="center" wrapText="1"/>
    </xf>
    <xf numFmtId="3" fontId="11" fillId="0" borderId="2" xfId="20" applyNumberFormat="1" applyFont="1" applyFill="1" applyBorder="1" applyAlignment="1">
      <alignment horizontal="center"/>
    </xf>
    <xf numFmtId="3" fontId="6" fillId="0" borderId="2" xfId="21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 wrapText="1"/>
    </xf>
    <xf numFmtId="164" fontId="6" fillId="0" borderId="2" xfId="21" applyNumberFormat="1" applyFont="1" applyFill="1" applyBorder="1" applyAlignment="1">
      <alignment horizontal="center"/>
    </xf>
    <xf numFmtId="164" fontId="9" fillId="0" borderId="2" xfId="21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64" fontId="11" fillId="0" borderId="2" xfId="20" applyNumberFormat="1" applyFont="1" applyFill="1" applyBorder="1" applyAlignment="1">
      <alignment horizontal="center"/>
    </xf>
    <xf numFmtId="164" fontId="25" fillId="0" borderId="2" xfId="20" applyNumberFormat="1" applyFont="1" applyFill="1" applyBorder="1" applyAlignment="1">
      <alignment horizontal="center"/>
    </xf>
    <xf numFmtId="3" fontId="25" fillId="0" borderId="2" xfId="2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center"/>
    </xf>
    <xf numFmtId="3" fontId="14" fillId="0" borderId="2" xfId="2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left" wrapText="1"/>
    </xf>
    <xf numFmtId="49" fontId="13" fillId="2" borderId="2" xfId="0" applyNumberFormat="1" applyFont="1" applyFill="1" applyBorder="1" applyAlignment="1">
      <alignment horizontal="center" wrapText="1"/>
    </xf>
    <xf numFmtId="1" fontId="13" fillId="2" borderId="2" xfId="0" applyNumberFormat="1" applyFont="1" applyFill="1" applyBorder="1" applyAlignment="1">
      <alignment horizontal="center" wrapText="1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/>
    </xf>
    <xf numFmtId="0" fontId="13" fillId="2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/>
    </xf>
    <xf numFmtId="0" fontId="14" fillId="0" borderId="2" xfId="0" applyFont="1" applyFill="1" applyBorder="1" applyAlignment="1">
      <alignment horizontal="left" wrapText="1"/>
    </xf>
    <xf numFmtId="49" fontId="14" fillId="0" borderId="2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3" fontId="17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wrapText="1"/>
    </xf>
    <xf numFmtId="49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47"/>
  <sheetViews>
    <sheetView showZeros="0" tabSelected="1" view="pageBreakPreview" zoomScaleNormal="75" zoomScaleSheetLayoutView="100" workbookViewId="0" topLeftCell="A7">
      <selection activeCell="A33" sqref="A33"/>
    </sheetView>
  </sheetViews>
  <sheetFormatPr defaultColWidth="9.00390625" defaultRowHeight="12.75"/>
  <cols>
    <col min="1" max="1" width="45.75390625" style="3" customWidth="1"/>
    <col min="2" max="2" width="9.625" style="4" customWidth="1"/>
    <col min="3" max="3" width="7.125" style="4" customWidth="1"/>
    <col min="4" max="4" width="13.875" style="5" customWidth="1"/>
    <col min="5" max="5" width="11.625" style="4" customWidth="1"/>
    <col min="6" max="6" width="17.75390625" style="6" hidden="1" customWidth="1"/>
    <col min="7" max="7" width="10.75390625" style="1" hidden="1" customWidth="1"/>
    <col min="8" max="8" width="10.25390625" style="1" hidden="1" customWidth="1"/>
    <col min="9" max="9" width="6.125" style="1" hidden="1" customWidth="1"/>
    <col min="10" max="10" width="8.625" style="1" hidden="1" customWidth="1"/>
    <col min="11" max="11" width="8.00390625" style="1" hidden="1" customWidth="1"/>
    <col min="12" max="12" width="7.625" style="1" hidden="1" customWidth="1"/>
    <col min="13" max="13" width="18.125" style="1" hidden="1" customWidth="1"/>
    <col min="14" max="14" width="13.875" style="1" hidden="1" customWidth="1"/>
    <col min="15" max="15" width="5.00390625" style="1" hidden="1" customWidth="1"/>
    <col min="16" max="16" width="7.125" style="1" hidden="1" customWidth="1"/>
    <col min="17" max="17" width="1.37890625" style="1" hidden="1" customWidth="1"/>
    <col min="18" max="18" width="2.125" style="1" hidden="1" customWidth="1"/>
    <col min="19" max="19" width="2.25390625" style="1" hidden="1" customWidth="1"/>
    <col min="20" max="20" width="3.25390625" style="1" hidden="1" customWidth="1"/>
    <col min="21" max="21" width="3.00390625" style="1" hidden="1" customWidth="1"/>
    <col min="22" max="23" width="2.00390625" style="1" hidden="1" customWidth="1"/>
    <col min="24" max="24" width="2.625" style="1" hidden="1" customWidth="1"/>
    <col min="25" max="25" width="2.25390625" style="1" hidden="1" customWidth="1"/>
    <col min="26" max="26" width="2.00390625" style="1" hidden="1" customWidth="1"/>
    <col min="27" max="27" width="3.00390625" style="1" hidden="1" customWidth="1"/>
    <col min="28" max="28" width="2.625" style="1" hidden="1" customWidth="1"/>
    <col min="29" max="29" width="4.00390625" style="1" hidden="1" customWidth="1"/>
    <col min="30" max="30" width="3.875" style="1" hidden="1" customWidth="1"/>
    <col min="31" max="31" width="10.75390625" style="1" hidden="1" customWidth="1"/>
    <col min="32" max="32" width="3.375" style="1" hidden="1" customWidth="1"/>
    <col min="33" max="33" width="4.25390625" style="1" hidden="1" customWidth="1"/>
    <col min="34" max="34" width="4.00390625" style="1" hidden="1" customWidth="1"/>
    <col min="35" max="36" width="13.875" style="1" hidden="1" customWidth="1"/>
    <col min="37" max="37" width="5.875" style="1" hidden="1" customWidth="1"/>
    <col min="38" max="38" width="9.25390625" style="1" hidden="1" customWidth="1"/>
    <col min="39" max="39" width="5.75390625" style="1" hidden="1" customWidth="1"/>
    <col min="40" max="40" width="3.375" style="1" hidden="1" customWidth="1"/>
    <col min="41" max="41" width="3.75390625" style="1" hidden="1" customWidth="1"/>
    <col min="42" max="42" width="3.00390625" style="1" hidden="1" customWidth="1"/>
    <col min="43" max="43" width="6.875" style="1" hidden="1" customWidth="1"/>
    <col min="44" max="44" width="14.25390625" style="1" customWidth="1"/>
    <col min="45" max="45" width="21.25390625" style="1" customWidth="1"/>
    <col min="46" max="64" width="9.125" style="1" customWidth="1"/>
    <col min="65" max="16384" width="9.125" style="2" customWidth="1"/>
  </cols>
  <sheetData>
    <row r="1" spans="1:14" ht="1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45" ht="19.5" customHeight="1">
      <c r="A2" s="203" t="s">
        <v>340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</row>
    <row r="3" spans="1:45" ht="16.5" customHeight="1">
      <c r="A3" s="203" t="s">
        <v>288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3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</row>
    <row r="4" spans="1:45" ht="17.25" customHeight="1">
      <c r="A4" s="203" t="s">
        <v>352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</row>
    <row r="5" spans="1:45" ht="14.25" customHeight="1">
      <c r="A5" s="204"/>
      <c r="B5" s="205"/>
      <c r="C5" s="205"/>
      <c r="D5" s="206"/>
      <c r="E5" s="205"/>
      <c r="F5" s="207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</row>
    <row r="6" spans="1:45" ht="15" customHeight="1">
      <c r="A6" s="204"/>
      <c r="B6" s="205"/>
      <c r="C6" s="205"/>
      <c r="D6" s="206"/>
      <c r="E6" s="205"/>
      <c r="F6" s="207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</row>
    <row r="7" spans="1:64" s="8" customFormat="1" ht="23.25">
      <c r="A7" s="203" t="s">
        <v>298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3"/>
      <c r="AK7" s="203"/>
      <c r="AL7" s="203"/>
      <c r="AM7" s="203"/>
      <c r="AN7" s="203"/>
      <c r="AO7" s="203"/>
      <c r="AP7" s="203"/>
      <c r="AQ7" s="203"/>
      <c r="AR7" s="203"/>
      <c r="AS7" s="203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</row>
    <row r="8" spans="1:64" s="8" customFormat="1" ht="16.5" customHeight="1">
      <c r="A8" s="203" t="s">
        <v>288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</row>
    <row r="9" spans="1:64" s="8" customFormat="1" ht="18.75" customHeight="1">
      <c r="A9" s="203" t="s">
        <v>353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8" customFormat="1" ht="18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6:64" s="8" customFormat="1" ht="25.5" customHeight="1"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45" ht="14.25" customHeight="1">
      <c r="A12" s="168" t="s">
        <v>283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8"/>
      <c r="AQ12" s="168"/>
      <c r="AR12" s="168"/>
      <c r="AS12" s="168"/>
    </row>
    <row r="13" spans="1:45" ht="14.2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  <c r="AO13" s="168"/>
      <c r="AP13" s="168"/>
      <c r="AQ13" s="168"/>
      <c r="AR13" s="168"/>
      <c r="AS13" s="168"/>
    </row>
    <row r="14" spans="1:45" ht="46.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</row>
    <row r="15" ht="21.75" customHeight="1"/>
    <row r="16" ht="9" customHeight="1" thickBot="1"/>
    <row r="17" spans="1:45" ht="39" customHeight="1" thickBot="1">
      <c r="A17" s="160" t="s">
        <v>12</v>
      </c>
      <c r="B17" s="185" t="s">
        <v>127</v>
      </c>
      <c r="C17" s="187" t="s">
        <v>128</v>
      </c>
      <c r="D17" s="160" t="s">
        <v>13</v>
      </c>
      <c r="E17" s="187" t="s">
        <v>14</v>
      </c>
      <c r="F17" s="169">
        <v>2009</v>
      </c>
      <c r="G17" s="195" t="s">
        <v>232</v>
      </c>
      <c r="H17" s="196"/>
      <c r="I17" s="197"/>
      <c r="J17" s="180" t="s">
        <v>291</v>
      </c>
      <c r="K17" s="181"/>
      <c r="L17" s="182"/>
      <c r="M17" s="162" t="s">
        <v>232</v>
      </c>
      <c r="N17" s="163"/>
      <c r="O17" s="180" t="s">
        <v>303</v>
      </c>
      <c r="P17" s="181"/>
      <c r="Q17" s="181"/>
      <c r="R17" s="182"/>
      <c r="S17" s="162" t="s">
        <v>232</v>
      </c>
      <c r="T17" s="163"/>
      <c r="U17" s="162" t="s">
        <v>286</v>
      </c>
      <c r="V17" s="176"/>
      <c r="W17" s="176"/>
      <c r="X17" s="176"/>
      <c r="Y17" s="176"/>
      <c r="Z17" s="176"/>
      <c r="AA17" s="163"/>
      <c r="AB17" s="162" t="s">
        <v>232</v>
      </c>
      <c r="AC17" s="163"/>
      <c r="AD17" s="164" t="s">
        <v>286</v>
      </c>
      <c r="AE17" s="165"/>
      <c r="AF17" s="165"/>
      <c r="AG17" s="165"/>
      <c r="AH17" s="166"/>
      <c r="AI17" s="162" t="s">
        <v>232</v>
      </c>
      <c r="AJ17" s="163"/>
      <c r="AK17" s="46" t="s">
        <v>332</v>
      </c>
      <c r="AL17" s="162" t="s">
        <v>232</v>
      </c>
      <c r="AM17" s="163"/>
      <c r="AN17" s="164" t="s">
        <v>286</v>
      </c>
      <c r="AO17" s="165"/>
      <c r="AP17" s="165"/>
      <c r="AQ17" s="166"/>
      <c r="AR17" s="156" t="s">
        <v>360</v>
      </c>
      <c r="AS17" s="157"/>
    </row>
    <row r="18" spans="1:45" ht="26.25" customHeight="1" thickBot="1">
      <c r="A18" s="161"/>
      <c r="B18" s="186"/>
      <c r="C18" s="188"/>
      <c r="D18" s="161"/>
      <c r="E18" s="188"/>
      <c r="F18" s="170"/>
      <c r="G18" s="160" t="s">
        <v>207</v>
      </c>
      <c r="H18" s="160" t="s">
        <v>233</v>
      </c>
      <c r="I18" s="160" t="s">
        <v>234</v>
      </c>
      <c r="J18" s="183" t="s">
        <v>284</v>
      </c>
      <c r="K18" s="184"/>
      <c r="L18" s="192" t="s">
        <v>285</v>
      </c>
      <c r="M18" s="160" t="s">
        <v>233</v>
      </c>
      <c r="N18" s="160" t="s">
        <v>234</v>
      </c>
      <c r="O18" s="183" t="s">
        <v>284</v>
      </c>
      <c r="P18" s="184"/>
      <c r="Q18" s="184"/>
      <c r="R18" s="169" t="s">
        <v>285</v>
      </c>
      <c r="S18" s="175" t="s">
        <v>233</v>
      </c>
      <c r="T18" s="160" t="s">
        <v>234</v>
      </c>
      <c r="U18" s="177" t="s">
        <v>284</v>
      </c>
      <c r="V18" s="178"/>
      <c r="W18" s="178"/>
      <c r="X18" s="178"/>
      <c r="Y18" s="179"/>
      <c r="Z18" s="178" t="s">
        <v>304</v>
      </c>
      <c r="AA18" s="179"/>
      <c r="AB18" s="175" t="s">
        <v>233</v>
      </c>
      <c r="AC18" s="160" t="s">
        <v>234</v>
      </c>
      <c r="AD18" s="164" t="s">
        <v>284</v>
      </c>
      <c r="AE18" s="165"/>
      <c r="AF18" s="165"/>
      <c r="AG18" s="166"/>
      <c r="AH18" s="158" t="s">
        <v>285</v>
      </c>
      <c r="AI18" s="160" t="s">
        <v>233</v>
      </c>
      <c r="AJ18" s="160" t="s">
        <v>234</v>
      </c>
      <c r="AK18" s="158" t="s">
        <v>330</v>
      </c>
      <c r="AL18" s="160" t="s">
        <v>233</v>
      </c>
      <c r="AM18" s="160" t="s">
        <v>234</v>
      </c>
      <c r="AN18" s="189" t="s">
        <v>284</v>
      </c>
      <c r="AO18" s="190"/>
      <c r="AP18" s="191"/>
      <c r="AQ18" s="158" t="s">
        <v>285</v>
      </c>
      <c r="AR18" s="158" t="s">
        <v>354</v>
      </c>
      <c r="AS18" s="160" t="s">
        <v>234</v>
      </c>
    </row>
    <row r="19" spans="1:45" ht="19.5" customHeight="1">
      <c r="A19" s="161"/>
      <c r="B19" s="186"/>
      <c r="C19" s="188"/>
      <c r="D19" s="161"/>
      <c r="E19" s="188"/>
      <c r="F19" s="170"/>
      <c r="G19" s="161"/>
      <c r="H19" s="161"/>
      <c r="I19" s="161"/>
      <c r="J19" s="192" t="s">
        <v>287</v>
      </c>
      <c r="K19" s="169"/>
      <c r="L19" s="172"/>
      <c r="M19" s="161"/>
      <c r="N19" s="161"/>
      <c r="O19" s="169" t="s">
        <v>287</v>
      </c>
      <c r="P19" s="169" t="s">
        <v>295</v>
      </c>
      <c r="Q19" s="171" t="s">
        <v>296</v>
      </c>
      <c r="R19" s="170"/>
      <c r="S19" s="167"/>
      <c r="T19" s="161"/>
      <c r="U19" s="169" t="s">
        <v>295</v>
      </c>
      <c r="V19" s="171" t="s">
        <v>296</v>
      </c>
      <c r="W19" s="158" t="s">
        <v>306</v>
      </c>
      <c r="X19" s="160" t="s">
        <v>307</v>
      </c>
      <c r="Y19" s="160" t="s">
        <v>287</v>
      </c>
      <c r="Z19" s="175" t="s">
        <v>305</v>
      </c>
      <c r="AA19" s="160" t="s">
        <v>285</v>
      </c>
      <c r="AB19" s="167"/>
      <c r="AC19" s="161"/>
      <c r="AD19" s="169" t="s">
        <v>295</v>
      </c>
      <c r="AE19" s="171" t="s">
        <v>296</v>
      </c>
      <c r="AF19" s="160" t="s">
        <v>307</v>
      </c>
      <c r="AG19" s="173"/>
      <c r="AH19" s="167"/>
      <c r="AI19" s="161"/>
      <c r="AJ19" s="161"/>
      <c r="AK19" s="159"/>
      <c r="AL19" s="161"/>
      <c r="AM19" s="161"/>
      <c r="AN19" s="158" t="s">
        <v>287</v>
      </c>
      <c r="AO19" s="160" t="s">
        <v>341</v>
      </c>
      <c r="AP19" s="160" t="s">
        <v>295</v>
      </c>
      <c r="AQ19" s="167"/>
      <c r="AR19" s="159"/>
      <c r="AS19" s="161"/>
    </row>
    <row r="20" spans="1:45" ht="19.5" customHeight="1">
      <c r="A20" s="161"/>
      <c r="B20" s="186"/>
      <c r="C20" s="188"/>
      <c r="D20" s="161"/>
      <c r="E20" s="188"/>
      <c r="F20" s="170"/>
      <c r="G20" s="161"/>
      <c r="H20" s="161"/>
      <c r="I20" s="161"/>
      <c r="J20" s="194"/>
      <c r="K20" s="170"/>
      <c r="L20" s="172"/>
      <c r="M20" s="161"/>
      <c r="N20" s="161"/>
      <c r="O20" s="170"/>
      <c r="P20" s="170"/>
      <c r="Q20" s="172"/>
      <c r="R20" s="170"/>
      <c r="S20" s="167"/>
      <c r="T20" s="161"/>
      <c r="U20" s="170"/>
      <c r="V20" s="172"/>
      <c r="W20" s="159"/>
      <c r="X20" s="161"/>
      <c r="Y20" s="161"/>
      <c r="Z20" s="167"/>
      <c r="AA20" s="161"/>
      <c r="AB20" s="167"/>
      <c r="AC20" s="161"/>
      <c r="AD20" s="170"/>
      <c r="AE20" s="172"/>
      <c r="AF20" s="161"/>
      <c r="AG20" s="174"/>
      <c r="AH20" s="167"/>
      <c r="AI20" s="161"/>
      <c r="AJ20" s="161"/>
      <c r="AK20" s="159"/>
      <c r="AL20" s="161"/>
      <c r="AM20" s="161"/>
      <c r="AN20" s="159"/>
      <c r="AO20" s="161"/>
      <c r="AP20" s="161"/>
      <c r="AQ20" s="167"/>
      <c r="AR20" s="159"/>
      <c r="AS20" s="161"/>
    </row>
    <row r="21" spans="1:45" ht="10.5" customHeight="1">
      <c r="A21" s="161"/>
      <c r="B21" s="186"/>
      <c r="C21" s="188"/>
      <c r="D21" s="161"/>
      <c r="E21" s="188"/>
      <c r="F21" s="170"/>
      <c r="G21" s="161"/>
      <c r="H21" s="161"/>
      <c r="I21" s="161"/>
      <c r="J21" s="194"/>
      <c r="K21" s="170"/>
      <c r="L21" s="172"/>
      <c r="M21" s="161"/>
      <c r="N21" s="161"/>
      <c r="O21" s="170"/>
      <c r="P21" s="170"/>
      <c r="Q21" s="172"/>
      <c r="R21" s="170"/>
      <c r="S21" s="167"/>
      <c r="T21" s="161"/>
      <c r="U21" s="170"/>
      <c r="V21" s="172"/>
      <c r="W21" s="159"/>
      <c r="X21" s="161"/>
      <c r="Y21" s="161"/>
      <c r="Z21" s="167"/>
      <c r="AA21" s="161"/>
      <c r="AB21" s="167"/>
      <c r="AC21" s="161"/>
      <c r="AD21" s="170"/>
      <c r="AE21" s="172"/>
      <c r="AF21" s="161"/>
      <c r="AG21" s="174"/>
      <c r="AH21" s="167"/>
      <c r="AI21" s="161"/>
      <c r="AJ21" s="161"/>
      <c r="AK21" s="159"/>
      <c r="AL21" s="161"/>
      <c r="AM21" s="161"/>
      <c r="AN21" s="159"/>
      <c r="AO21" s="161"/>
      <c r="AP21" s="161"/>
      <c r="AQ21" s="167"/>
      <c r="AR21" s="159"/>
      <c r="AS21" s="161"/>
    </row>
    <row r="22" spans="1:45" ht="16.5" customHeight="1">
      <c r="A22" s="51"/>
      <c r="B22" s="52"/>
      <c r="C22" s="52"/>
      <c r="D22" s="53"/>
      <c r="E22" s="52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4"/>
      <c r="AE22" s="54"/>
      <c r="AF22" s="56"/>
      <c r="AG22" s="54"/>
      <c r="AH22" s="54"/>
      <c r="AI22" s="54"/>
      <c r="AJ22" s="54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64" s="11" customFormat="1" ht="40.5">
      <c r="A23" s="57" t="s">
        <v>15</v>
      </c>
      <c r="B23" s="58" t="s">
        <v>16</v>
      </c>
      <c r="C23" s="58"/>
      <c r="D23" s="59"/>
      <c r="E23" s="58"/>
      <c r="F23" s="60">
        <f aca="true" t="shared" si="0" ref="F23:T23">F25+F29+F37+F41+F45+F49+F53</f>
        <v>860293</v>
      </c>
      <c r="G23" s="60">
        <f t="shared" si="0"/>
        <v>499335</v>
      </c>
      <c r="H23" s="60">
        <f t="shared" si="0"/>
        <v>1359628</v>
      </c>
      <c r="I23" s="60">
        <f t="shared" si="0"/>
        <v>151354</v>
      </c>
      <c r="J23" s="60">
        <f t="shared" si="0"/>
        <v>30000</v>
      </c>
      <c r="K23" s="60">
        <f t="shared" si="0"/>
        <v>0</v>
      </c>
      <c r="L23" s="60">
        <f t="shared" si="0"/>
        <v>0</v>
      </c>
      <c r="M23" s="60">
        <f t="shared" si="0"/>
        <v>1389628</v>
      </c>
      <c r="N23" s="60">
        <f t="shared" si="0"/>
        <v>151354</v>
      </c>
      <c r="O23" s="60">
        <f t="shared" si="0"/>
        <v>0</v>
      </c>
      <c r="P23" s="60">
        <f t="shared" si="0"/>
        <v>0</v>
      </c>
      <c r="Q23" s="60">
        <f t="shared" si="0"/>
        <v>0</v>
      </c>
      <c r="R23" s="60">
        <f t="shared" si="0"/>
        <v>0</v>
      </c>
      <c r="S23" s="60">
        <f t="shared" si="0"/>
        <v>1389628</v>
      </c>
      <c r="T23" s="60">
        <f t="shared" si="0"/>
        <v>151354</v>
      </c>
      <c r="U23" s="60">
        <f aca="true" t="shared" si="1" ref="U23:AS23">U25+U29+U37+U41+U45+U49+U53</f>
        <v>0</v>
      </c>
      <c r="V23" s="60">
        <f t="shared" si="1"/>
        <v>0</v>
      </c>
      <c r="W23" s="60">
        <f t="shared" si="1"/>
        <v>0</v>
      </c>
      <c r="X23" s="60">
        <f t="shared" si="1"/>
        <v>0</v>
      </c>
      <c r="Y23" s="60">
        <f t="shared" si="1"/>
        <v>0</v>
      </c>
      <c r="Z23" s="60">
        <f t="shared" si="1"/>
        <v>-3090</v>
      </c>
      <c r="AA23" s="60">
        <f t="shared" si="1"/>
        <v>0</v>
      </c>
      <c r="AB23" s="60">
        <f t="shared" si="1"/>
        <v>1386538</v>
      </c>
      <c r="AC23" s="60">
        <f t="shared" si="1"/>
        <v>148264</v>
      </c>
      <c r="AD23" s="60">
        <f t="shared" si="1"/>
        <v>-146</v>
      </c>
      <c r="AE23" s="60">
        <f t="shared" si="1"/>
        <v>-54070</v>
      </c>
      <c r="AF23" s="60">
        <f t="shared" si="1"/>
        <v>-196527</v>
      </c>
      <c r="AG23" s="60">
        <f t="shared" si="1"/>
        <v>0</v>
      </c>
      <c r="AH23" s="60">
        <f t="shared" si="1"/>
        <v>0</v>
      </c>
      <c r="AI23" s="60">
        <f t="shared" si="1"/>
        <v>1135795</v>
      </c>
      <c r="AJ23" s="60">
        <f t="shared" si="1"/>
        <v>148264</v>
      </c>
      <c r="AK23" s="60">
        <f t="shared" si="1"/>
        <v>-30000</v>
      </c>
      <c r="AL23" s="60">
        <f t="shared" si="1"/>
        <v>1105795</v>
      </c>
      <c r="AM23" s="60">
        <f t="shared" si="1"/>
        <v>148264</v>
      </c>
      <c r="AN23" s="60">
        <f t="shared" si="1"/>
        <v>-2198</v>
      </c>
      <c r="AO23" s="60">
        <f t="shared" si="1"/>
        <v>-42084</v>
      </c>
      <c r="AP23" s="60">
        <f t="shared" si="1"/>
        <v>-82</v>
      </c>
      <c r="AQ23" s="60">
        <f t="shared" si="1"/>
        <v>-7226</v>
      </c>
      <c r="AR23" s="60">
        <f t="shared" si="1"/>
        <v>1054205</v>
      </c>
      <c r="AS23" s="60">
        <f t="shared" si="1"/>
        <v>141038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s="13" customFormat="1" ht="13.5" customHeight="1">
      <c r="A24" s="51"/>
      <c r="B24" s="52"/>
      <c r="C24" s="52"/>
      <c r="D24" s="53"/>
      <c r="E24" s="52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62"/>
      <c r="Q24" s="63"/>
      <c r="R24" s="63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4"/>
      <c r="AE24" s="64"/>
      <c r="AF24" s="61"/>
      <c r="AG24" s="64"/>
      <c r="AH24" s="64"/>
      <c r="AI24" s="64"/>
      <c r="AJ24" s="64"/>
      <c r="AK24" s="63"/>
      <c r="AL24" s="63"/>
      <c r="AM24" s="63"/>
      <c r="AN24" s="63"/>
      <c r="AO24" s="63"/>
      <c r="AP24" s="63"/>
      <c r="AQ24" s="63"/>
      <c r="AR24" s="63"/>
      <c r="AS24" s="63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64" s="15" customFormat="1" ht="65.25" customHeight="1">
      <c r="A25" s="65" t="s">
        <v>125</v>
      </c>
      <c r="B25" s="66" t="s">
        <v>129</v>
      </c>
      <c r="C25" s="66" t="s">
        <v>130</v>
      </c>
      <c r="D25" s="67"/>
      <c r="E25" s="66"/>
      <c r="F25" s="68">
        <f aca="true" t="shared" si="2" ref="F25:U26">F26</f>
        <v>1045</v>
      </c>
      <c r="G25" s="68">
        <f t="shared" si="2"/>
        <v>228</v>
      </c>
      <c r="H25" s="68">
        <f t="shared" si="2"/>
        <v>1273</v>
      </c>
      <c r="I25" s="68">
        <f t="shared" si="2"/>
        <v>0</v>
      </c>
      <c r="J25" s="68">
        <f t="shared" si="2"/>
        <v>0</v>
      </c>
      <c r="K25" s="68">
        <f t="shared" si="2"/>
        <v>0</v>
      </c>
      <c r="L25" s="68">
        <f t="shared" si="2"/>
        <v>0</v>
      </c>
      <c r="M25" s="68">
        <f t="shared" si="2"/>
        <v>1273</v>
      </c>
      <c r="N25" s="68">
        <f t="shared" si="2"/>
        <v>0</v>
      </c>
      <c r="O25" s="68">
        <f t="shared" si="2"/>
        <v>0</v>
      </c>
      <c r="P25" s="68">
        <f t="shared" si="2"/>
        <v>0</v>
      </c>
      <c r="Q25" s="68">
        <f t="shared" si="2"/>
        <v>0</v>
      </c>
      <c r="R25" s="68">
        <f t="shared" si="2"/>
        <v>0</v>
      </c>
      <c r="S25" s="68">
        <f t="shared" si="2"/>
        <v>1273</v>
      </c>
      <c r="T25" s="68">
        <f t="shared" si="2"/>
        <v>0</v>
      </c>
      <c r="U25" s="68">
        <f t="shared" si="2"/>
        <v>0</v>
      </c>
      <c r="V25" s="68">
        <f aca="true" t="shared" si="3" ref="U25:AJ26">V26</f>
        <v>0</v>
      </c>
      <c r="W25" s="68">
        <f t="shared" si="3"/>
        <v>0</v>
      </c>
      <c r="X25" s="68">
        <f t="shared" si="3"/>
        <v>0</v>
      </c>
      <c r="Y25" s="68">
        <f t="shared" si="3"/>
        <v>0</v>
      </c>
      <c r="Z25" s="68">
        <f t="shared" si="3"/>
        <v>0</v>
      </c>
      <c r="AA25" s="68">
        <f t="shared" si="3"/>
        <v>0</v>
      </c>
      <c r="AB25" s="68">
        <f t="shared" si="3"/>
        <v>1273</v>
      </c>
      <c r="AC25" s="68">
        <f t="shared" si="3"/>
        <v>0</v>
      </c>
      <c r="AD25" s="68">
        <f t="shared" si="3"/>
        <v>0</v>
      </c>
      <c r="AE25" s="68">
        <f t="shared" si="3"/>
        <v>0</v>
      </c>
      <c r="AF25" s="68">
        <f t="shared" si="3"/>
        <v>0</v>
      </c>
      <c r="AG25" s="68">
        <f t="shared" si="3"/>
        <v>0</v>
      </c>
      <c r="AH25" s="68">
        <f t="shared" si="3"/>
        <v>0</v>
      </c>
      <c r="AI25" s="68">
        <f t="shared" si="3"/>
        <v>1273</v>
      </c>
      <c r="AJ25" s="68">
        <f t="shared" si="3"/>
        <v>0</v>
      </c>
      <c r="AK25" s="68">
        <f aca="true" t="shared" si="4" ref="AJ25:AS26">AK26</f>
        <v>0</v>
      </c>
      <c r="AL25" s="68">
        <f t="shared" si="4"/>
        <v>1273</v>
      </c>
      <c r="AM25" s="68">
        <f t="shared" si="4"/>
        <v>0</v>
      </c>
      <c r="AN25" s="68">
        <f t="shared" si="4"/>
        <v>0</v>
      </c>
      <c r="AO25" s="68">
        <f t="shared" si="4"/>
        <v>0</v>
      </c>
      <c r="AP25" s="68">
        <f t="shared" si="4"/>
        <v>0</v>
      </c>
      <c r="AQ25" s="68">
        <f t="shared" si="4"/>
        <v>0</v>
      </c>
      <c r="AR25" s="68">
        <f t="shared" si="4"/>
        <v>1273</v>
      </c>
      <c r="AS25" s="68">
        <f t="shared" si="4"/>
        <v>0</v>
      </c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s="17" customFormat="1" ht="94.5" customHeight="1">
      <c r="A26" s="69" t="s">
        <v>135</v>
      </c>
      <c r="B26" s="70" t="s">
        <v>129</v>
      </c>
      <c r="C26" s="70" t="s">
        <v>130</v>
      </c>
      <c r="D26" s="71" t="s">
        <v>126</v>
      </c>
      <c r="E26" s="70"/>
      <c r="F26" s="71">
        <f t="shared" si="2"/>
        <v>1045</v>
      </c>
      <c r="G26" s="71">
        <f t="shared" si="2"/>
        <v>228</v>
      </c>
      <c r="H26" s="71">
        <f t="shared" si="2"/>
        <v>1273</v>
      </c>
      <c r="I26" s="71">
        <f t="shared" si="2"/>
        <v>0</v>
      </c>
      <c r="J26" s="71">
        <f t="shared" si="2"/>
        <v>0</v>
      </c>
      <c r="K26" s="71">
        <f t="shared" si="2"/>
        <v>0</v>
      </c>
      <c r="L26" s="71">
        <f t="shared" si="2"/>
        <v>0</v>
      </c>
      <c r="M26" s="71">
        <f t="shared" si="2"/>
        <v>1273</v>
      </c>
      <c r="N26" s="71">
        <f t="shared" si="2"/>
        <v>0</v>
      </c>
      <c r="O26" s="71">
        <f t="shared" si="2"/>
        <v>0</v>
      </c>
      <c r="P26" s="71">
        <f t="shared" si="2"/>
        <v>0</v>
      </c>
      <c r="Q26" s="71">
        <f t="shared" si="2"/>
        <v>0</v>
      </c>
      <c r="R26" s="71">
        <f t="shared" si="2"/>
        <v>0</v>
      </c>
      <c r="S26" s="71">
        <f t="shared" si="2"/>
        <v>1273</v>
      </c>
      <c r="T26" s="71">
        <f t="shared" si="2"/>
        <v>0</v>
      </c>
      <c r="U26" s="71">
        <f t="shared" si="3"/>
        <v>0</v>
      </c>
      <c r="V26" s="71">
        <f t="shared" si="3"/>
        <v>0</v>
      </c>
      <c r="W26" s="71">
        <f t="shared" si="3"/>
        <v>0</v>
      </c>
      <c r="X26" s="71">
        <f t="shared" si="3"/>
        <v>0</v>
      </c>
      <c r="Y26" s="71">
        <f t="shared" si="3"/>
        <v>0</v>
      </c>
      <c r="Z26" s="71">
        <f t="shared" si="3"/>
        <v>0</v>
      </c>
      <c r="AA26" s="71">
        <f t="shared" si="3"/>
        <v>0</v>
      </c>
      <c r="AB26" s="71">
        <f t="shared" si="3"/>
        <v>1273</v>
      </c>
      <c r="AC26" s="71">
        <f t="shared" si="3"/>
        <v>0</v>
      </c>
      <c r="AD26" s="71">
        <f t="shared" si="3"/>
        <v>0</v>
      </c>
      <c r="AE26" s="71">
        <f t="shared" si="3"/>
        <v>0</v>
      </c>
      <c r="AF26" s="71">
        <f t="shared" si="3"/>
        <v>0</v>
      </c>
      <c r="AG26" s="71">
        <f t="shared" si="3"/>
        <v>0</v>
      </c>
      <c r="AH26" s="71">
        <f t="shared" si="3"/>
        <v>0</v>
      </c>
      <c r="AI26" s="71">
        <f t="shared" si="3"/>
        <v>1273</v>
      </c>
      <c r="AJ26" s="71">
        <f t="shared" si="4"/>
        <v>0</v>
      </c>
      <c r="AK26" s="71">
        <f t="shared" si="4"/>
        <v>0</v>
      </c>
      <c r="AL26" s="71">
        <f t="shared" si="4"/>
        <v>1273</v>
      </c>
      <c r="AM26" s="71">
        <f t="shared" si="4"/>
        <v>0</v>
      </c>
      <c r="AN26" s="71">
        <f t="shared" si="4"/>
        <v>0</v>
      </c>
      <c r="AO26" s="71">
        <f t="shared" si="4"/>
        <v>0</v>
      </c>
      <c r="AP26" s="71">
        <f t="shared" si="4"/>
        <v>0</v>
      </c>
      <c r="AQ26" s="71">
        <f t="shared" si="4"/>
        <v>0</v>
      </c>
      <c r="AR26" s="71">
        <f t="shared" si="4"/>
        <v>1273</v>
      </c>
      <c r="AS26" s="71">
        <f t="shared" si="4"/>
        <v>0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s="19" customFormat="1" ht="40.5" customHeight="1">
      <c r="A27" s="69" t="s">
        <v>131</v>
      </c>
      <c r="B27" s="70" t="s">
        <v>129</v>
      </c>
      <c r="C27" s="70" t="s">
        <v>130</v>
      </c>
      <c r="D27" s="70" t="s">
        <v>126</v>
      </c>
      <c r="E27" s="70" t="s">
        <v>132</v>
      </c>
      <c r="F27" s="71">
        <v>1045</v>
      </c>
      <c r="G27" s="71">
        <f>H27-F27</f>
        <v>228</v>
      </c>
      <c r="H27" s="71">
        <v>1273</v>
      </c>
      <c r="I27" s="72"/>
      <c r="J27" s="72"/>
      <c r="K27" s="72"/>
      <c r="L27" s="72"/>
      <c r="M27" s="71">
        <f>H27+J27+K27+L27</f>
        <v>1273</v>
      </c>
      <c r="N27" s="72">
        <f>I27+L27</f>
        <v>0</v>
      </c>
      <c r="O27" s="72"/>
      <c r="P27" s="72"/>
      <c r="Q27" s="73"/>
      <c r="R27" s="73"/>
      <c r="S27" s="71">
        <f>M27+O27+P27+Q27+R27</f>
        <v>1273</v>
      </c>
      <c r="T27" s="71">
        <f>N27+R27</f>
        <v>0</v>
      </c>
      <c r="U27" s="73"/>
      <c r="V27" s="73"/>
      <c r="W27" s="73"/>
      <c r="X27" s="73"/>
      <c r="Y27" s="73"/>
      <c r="Z27" s="73"/>
      <c r="AA27" s="73"/>
      <c r="AB27" s="71">
        <f>S27+U27+V27+W27+X27+Y27+Z27+AA27</f>
        <v>1273</v>
      </c>
      <c r="AC27" s="74">
        <f>T27+Z27+AA27</f>
        <v>0</v>
      </c>
      <c r="AD27" s="74"/>
      <c r="AE27" s="74"/>
      <c r="AF27" s="71"/>
      <c r="AG27" s="74"/>
      <c r="AH27" s="74"/>
      <c r="AI27" s="71">
        <f>AB27+AD27+AE27+AF27+AG27+AH27</f>
        <v>1273</v>
      </c>
      <c r="AJ27" s="71">
        <f>AC27+AH27</f>
        <v>0</v>
      </c>
      <c r="AK27" s="73"/>
      <c r="AL27" s="71">
        <f>AI27+AK27</f>
        <v>1273</v>
      </c>
      <c r="AM27" s="71">
        <f>AJ27</f>
        <v>0</v>
      </c>
      <c r="AN27" s="73"/>
      <c r="AO27" s="73"/>
      <c r="AP27" s="73"/>
      <c r="AQ27" s="73"/>
      <c r="AR27" s="71">
        <f>AL27+AN27+AO27+AP27+AQ27</f>
        <v>1273</v>
      </c>
      <c r="AS27" s="71">
        <f>AM27+AQ27</f>
        <v>0</v>
      </c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s="13" customFormat="1" ht="18.75" customHeight="1">
      <c r="A28" s="75"/>
      <c r="B28" s="52"/>
      <c r="C28" s="52"/>
      <c r="D28" s="53"/>
      <c r="E28" s="52"/>
      <c r="F28" s="61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63"/>
      <c r="S28" s="61"/>
      <c r="T28" s="61"/>
      <c r="U28" s="63"/>
      <c r="V28" s="63"/>
      <c r="W28" s="63"/>
      <c r="X28" s="63"/>
      <c r="Y28" s="63"/>
      <c r="Z28" s="63"/>
      <c r="AA28" s="63"/>
      <c r="AB28" s="63"/>
      <c r="AC28" s="63"/>
      <c r="AD28" s="64"/>
      <c r="AE28" s="64"/>
      <c r="AF28" s="61"/>
      <c r="AG28" s="64"/>
      <c r="AH28" s="64"/>
      <c r="AI28" s="64"/>
      <c r="AJ28" s="64"/>
      <c r="AK28" s="63"/>
      <c r="AL28" s="63"/>
      <c r="AM28" s="63"/>
      <c r="AN28" s="63"/>
      <c r="AO28" s="63"/>
      <c r="AP28" s="63"/>
      <c r="AQ28" s="63"/>
      <c r="AR28" s="63"/>
      <c r="AS28" s="63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s="15" customFormat="1" ht="112.5">
      <c r="A29" s="65" t="s">
        <v>133</v>
      </c>
      <c r="B29" s="66" t="s">
        <v>129</v>
      </c>
      <c r="C29" s="66" t="s">
        <v>134</v>
      </c>
      <c r="D29" s="76"/>
      <c r="E29" s="66"/>
      <c r="F29" s="77">
        <f aca="true" t="shared" si="5" ref="F29:M29">F30+F32+F34</f>
        <v>84165</v>
      </c>
      <c r="G29" s="77">
        <f t="shared" si="5"/>
        <v>10841</v>
      </c>
      <c r="H29" s="77">
        <f t="shared" si="5"/>
        <v>95006</v>
      </c>
      <c r="I29" s="77">
        <f t="shared" si="5"/>
        <v>0</v>
      </c>
      <c r="J29" s="77">
        <f t="shared" si="5"/>
        <v>0</v>
      </c>
      <c r="K29" s="77">
        <f t="shared" si="5"/>
        <v>0</v>
      </c>
      <c r="L29" s="77">
        <f t="shared" si="5"/>
        <v>0</v>
      </c>
      <c r="M29" s="77">
        <f t="shared" si="5"/>
        <v>95006</v>
      </c>
      <c r="N29" s="77">
        <f aca="true" t="shared" si="6" ref="N29:S29">N30+N32+N34</f>
        <v>0</v>
      </c>
      <c r="O29" s="77">
        <f t="shared" si="6"/>
        <v>0</v>
      </c>
      <c r="P29" s="77">
        <f t="shared" si="6"/>
        <v>0</v>
      </c>
      <c r="Q29" s="77">
        <f t="shared" si="6"/>
        <v>0</v>
      </c>
      <c r="R29" s="77">
        <f t="shared" si="6"/>
        <v>0</v>
      </c>
      <c r="S29" s="77">
        <f t="shared" si="6"/>
        <v>95006</v>
      </c>
      <c r="T29" s="77">
        <f aca="true" t="shared" si="7" ref="T29:AB29">T30+T32+T34</f>
        <v>0</v>
      </c>
      <c r="U29" s="77">
        <f t="shared" si="7"/>
        <v>0</v>
      </c>
      <c r="V29" s="77">
        <f t="shared" si="7"/>
        <v>0</v>
      </c>
      <c r="W29" s="77">
        <f t="shared" si="7"/>
        <v>0</v>
      </c>
      <c r="X29" s="77">
        <f t="shared" si="7"/>
        <v>0</v>
      </c>
      <c r="Y29" s="77">
        <f t="shared" si="7"/>
        <v>0</v>
      </c>
      <c r="Z29" s="77">
        <f t="shared" si="7"/>
        <v>0</v>
      </c>
      <c r="AA29" s="77">
        <f t="shared" si="7"/>
        <v>0</v>
      </c>
      <c r="AB29" s="77">
        <f t="shared" si="7"/>
        <v>95006</v>
      </c>
      <c r="AC29" s="77">
        <f aca="true" t="shared" si="8" ref="AC29:AI29">AC30+AC32+AC34</f>
        <v>0</v>
      </c>
      <c r="AD29" s="77">
        <f t="shared" si="8"/>
        <v>7</v>
      </c>
      <c r="AE29" s="77">
        <f t="shared" si="8"/>
        <v>150</v>
      </c>
      <c r="AF29" s="77">
        <f t="shared" si="8"/>
        <v>-4034</v>
      </c>
      <c r="AG29" s="77">
        <f t="shared" si="8"/>
        <v>0</v>
      </c>
      <c r="AH29" s="77">
        <f t="shared" si="8"/>
        <v>0</v>
      </c>
      <c r="AI29" s="77">
        <f t="shared" si="8"/>
        <v>91129</v>
      </c>
      <c r="AJ29" s="77">
        <f>AJ30+AJ32+AJ34</f>
        <v>0</v>
      </c>
      <c r="AK29" s="77">
        <f>AK30+AK32+AK34</f>
        <v>0</v>
      </c>
      <c r="AL29" s="77">
        <f>AL30+AL32+AL34</f>
        <v>91129</v>
      </c>
      <c r="AM29" s="77">
        <f aca="true" t="shared" si="9" ref="AM29:AS29">AM30+AM32+AM34</f>
        <v>0</v>
      </c>
      <c r="AN29" s="77">
        <f t="shared" si="9"/>
        <v>0</v>
      </c>
      <c r="AO29" s="77">
        <f t="shared" si="9"/>
        <v>140</v>
      </c>
      <c r="AP29" s="77">
        <f t="shared" si="9"/>
        <v>6</v>
      </c>
      <c r="AQ29" s="77">
        <f t="shared" si="9"/>
        <v>0</v>
      </c>
      <c r="AR29" s="77">
        <f t="shared" si="9"/>
        <v>91275</v>
      </c>
      <c r="AS29" s="77">
        <f t="shared" si="9"/>
        <v>0</v>
      </c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s="17" customFormat="1" ht="89.25" customHeight="1">
      <c r="A30" s="78" t="s">
        <v>135</v>
      </c>
      <c r="B30" s="79" t="s">
        <v>129</v>
      </c>
      <c r="C30" s="79" t="s">
        <v>134</v>
      </c>
      <c r="D30" s="80" t="s">
        <v>126</v>
      </c>
      <c r="E30" s="79"/>
      <c r="F30" s="81">
        <f>F31</f>
        <v>82397</v>
      </c>
      <c r="G30" s="81">
        <f>G31</f>
        <v>10526</v>
      </c>
      <c r="H30" s="81">
        <f>H31</f>
        <v>92923</v>
      </c>
      <c r="I30" s="81">
        <f aca="true" t="shared" si="10" ref="I30:AS30">I31</f>
        <v>0</v>
      </c>
      <c r="J30" s="81">
        <f t="shared" si="10"/>
        <v>0</v>
      </c>
      <c r="K30" s="81">
        <f t="shared" si="10"/>
        <v>0</v>
      </c>
      <c r="L30" s="81">
        <f t="shared" si="10"/>
        <v>0</v>
      </c>
      <c r="M30" s="81">
        <f t="shared" si="10"/>
        <v>92923</v>
      </c>
      <c r="N30" s="81">
        <f t="shared" si="10"/>
        <v>0</v>
      </c>
      <c r="O30" s="81">
        <f t="shared" si="10"/>
        <v>0</v>
      </c>
      <c r="P30" s="81">
        <f t="shared" si="10"/>
        <v>0</v>
      </c>
      <c r="Q30" s="81">
        <f t="shared" si="10"/>
        <v>0</v>
      </c>
      <c r="R30" s="81">
        <f t="shared" si="10"/>
        <v>0</v>
      </c>
      <c r="S30" s="81">
        <f t="shared" si="10"/>
        <v>92923</v>
      </c>
      <c r="T30" s="81">
        <f t="shared" si="10"/>
        <v>0</v>
      </c>
      <c r="U30" s="81">
        <f t="shared" si="10"/>
        <v>0</v>
      </c>
      <c r="V30" s="81">
        <f t="shared" si="10"/>
        <v>0</v>
      </c>
      <c r="W30" s="81">
        <f t="shared" si="10"/>
        <v>0</v>
      </c>
      <c r="X30" s="81">
        <f t="shared" si="10"/>
        <v>0</v>
      </c>
      <c r="Y30" s="81">
        <f t="shared" si="10"/>
        <v>0</v>
      </c>
      <c r="Z30" s="81">
        <f t="shared" si="10"/>
        <v>0</v>
      </c>
      <c r="AA30" s="81">
        <f t="shared" si="10"/>
        <v>0</v>
      </c>
      <c r="AB30" s="81">
        <f t="shared" si="10"/>
        <v>92923</v>
      </c>
      <c r="AC30" s="81">
        <f t="shared" si="10"/>
        <v>0</v>
      </c>
      <c r="AD30" s="81">
        <f t="shared" si="10"/>
        <v>7</v>
      </c>
      <c r="AE30" s="81">
        <f t="shared" si="10"/>
        <v>150</v>
      </c>
      <c r="AF30" s="81">
        <f t="shared" si="10"/>
        <v>-4034</v>
      </c>
      <c r="AG30" s="81">
        <f t="shared" si="10"/>
        <v>0</v>
      </c>
      <c r="AH30" s="81">
        <f t="shared" si="10"/>
        <v>0</v>
      </c>
      <c r="AI30" s="81">
        <f t="shared" si="10"/>
        <v>89046</v>
      </c>
      <c r="AJ30" s="81">
        <f t="shared" si="10"/>
        <v>0</v>
      </c>
      <c r="AK30" s="81">
        <f t="shared" si="10"/>
        <v>0</v>
      </c>
      <c r="AL30" s="81">
        <f t="shared" si="10"/>
        <v>89046</v>
      </c>
      <c r="AM30" s="81">
        <f t="shared" si="10"/>
        <v>0</v>
      </c>
      <c r="AN30" s="81">
        <f t="shared" si="10"/>
        <v>0</v>
      </c>
      <c r="AO30" s="81">
        <f t="shared" si="10"/>
        <v>140</v>
      </c>
      <c r="AP30" s="81">
        <f t="shared" si="10"/>
        <v>6</v>
      </c>
      <c r="AQ30" s="81">
        <f t="shared" si="10"/>
        <v>0</v>
      </c>
      <c r="AR30" s="81">
        <f t="shared" si="10"/>
        <v>89192</v>
      </c>
      <c r="AS30" s="81">
        <f t="shared" si="10"/>
        <v>0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64" s="19" customFormat="1" ht="39" customHeight="1">
      <c r="A31" s="78" t="s">
        <v>131</v>
      </c>
      <c r="B31" s="79" t="s">
        <v>129</v>
      </c>
      <c r="C31" s="79" t="s">
        <v>134</v>
      </c>
      <c r="D31" s="80" t="s">
        <v>126</v>
      </c>
      <c r="E31" s="79" t="s">
        <v>132</v>
      </c>
      <c r="F31" s="81">
        <v>82397</v>
      </c>
      <c r="G31" s="71">
        <f>H31-F31</f>
        <v>10526</v>
      </c>
      <c r="H31" s="82">
        <f>89951+2972</f>
        <v>92923</v>
      </c>
      <c r="I31" s="83"/>
      <c r="J31" s="83"/>
      <c r="K31" s="83"/>
      <c r="L31" s="83"/>
      <c r="M31" s="71">
        <f>H31+J31+K31+L31</f>
        <v>92923</v>
      </c>
      <c r="N31" s="72">
        <f>I31+L31</f>
        <v>0</v>
      </c>
      <c r="O31" s="83"/>
      <c r="P31" s="82"/>
      <c r="Q31" s="72"/>
      <c r="R31" s="73"/>
      <c r="S31" s="71">
        <f>M31+O31+P31+Q31+R31</f>
        <v>92923</v>
      </c>
      <c r="T31" s="71">
        <f>N31+R31</f>
        <v>0</v>
      </c>
      <c r="U31" s="72"/>
      <c r="V31" s="72"/>
      <c r="W31" s="73"/>
      <c r="X31" s="71"/>
      <c r="Y31" s="73"/>
      <c r="Z31" s="73"/>
      <c r="AA31" s="73"/>
      <c r="AB31" s="71">
        <f>S31+U31+V31+W31+X31+Y31+Z31+AA31</f>
        <v>92923</v>
      </c>
      <c r="AC31" s="74">
        <f>T31+Z31+AA31</f>
        <v>0</v>
      </c>
      <c r="AD31" s="71">
        <v>7</v>
      </c>
      <c r="AE31" s="71">
        <v>150</v>
      </c>
      <c r="AF31" s="71">
        <f>-13075+9041</f>
        <v>-4034</v>
      </c>
      <c r="AG31" s="74"/>
      <c r="AH31" s="74"/>
      <c r="AI31" s="71">
        <f>AB31+AD31+AE31+AF31+AG31+AH31</f>
        <v>89046</v>
      </c>
      <c r="AJ31" s="71">
        <f>AC31+AH31</f>
        <v>0</v>
      </c>
      <c r="AK31" s="73"/>
      <c r="AL31" s="71">
        <f>AI31+AK31</f>
        <v>89046</v>
      </c>
      <c r="AM31" s="71">
        <f>AJ31</f>
        <v>0</v>
      </c>
      <c r="AN31" s="73"/>
      <c r="AO31" s="72">
        <v>140</v>
      </c>
      <c r="AP31" s="72">
        <v>6</v>
      </c>
      <c r="AQ31" s="73"/>
      <c r="AR31" s="71">
        <f>AL31+AN31+AO31+AP31+AQ31</f>
        <v>89192</v>
      </c>
      <c r="AS31" s="71">
        <f>AM31+AQ31</f>
        <v>0</v>
      </c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64" s="21" customFormat="1" ht="37.5" customHeight="1">
      <c r="A32" s="78" t="s">
        <v>19</v>
      </c>
      <c r="B32" s="79" t="s">
        <v>129</v>
      </c>
      <c r="C32" s="79" t="s">
        <v>134</v>
      </c>
      <c r="D32" s="80" t="s">
        <v>126</v>
      </c>
      <c r="E32" s="79"/>
      <c r="F32" s="71">
        <f>F33</f>
        <v>680</v>
      </c>
      <c r="G32" s="71">
        <f>G33</f>
        <v>123</v>
      </c>
      <c r="H32" s="71">
        <f>H33</f>
        <v>803</v>
      </c>
      <c r="I32" s="71">
        <f aca="true" t="shared" si="11" ref="I32:AS32">I33</f>
        <v>0</v>
      </c>
      <c r="J32" s="71">
        <f t="shared" si="11"/>
        <v>0</v>
      </c>
      <c r="K32" s="71">
        <f t="shared" si="11"/>
        <v>0</v>
      </c>
      <c r="L32" s="71">
        <f t="shared" si="11"/>
        <v>0</v>
      </c>
      <c r="M32" s="71">
        <f t="shared" si="11"/>
        <v>803</v>
      </c>
      <c r="N32" s="71">
        <f t="shared" si="11"/>
        <v>0</v>
      </c>
      <c r="O32" s="71">
        <f t="shared" si="11"/>
        <v>0</v>
      </c>
      <c r="P32" s="71"/>
      <c r="Q32" s="71">
        <f t="shared" si="11"/>
        <v>0</v>
      </c>
      <c r="R32" s="71">
        <f t="shared" si="11"/>
        <v>0</v>
      </c>
      <c r="S32" s="71">
        <f t="shared" si="11"/>
        <v>803</v>
      </c>
      <c r="T32" s="71">
        <f t="shared" si="11"/>
        <v>0</v>
      </c>
      <c r="U32" s="71">
        <f t="shared" si="11"/>
        <v>0</v>
      </c>
      <c r="V32" s="71">
        <f t="shared" si="11"/>
        <v>0</v>
      </c>
      <c r="W32" s="71">
        <f t="shared" si="11"/>
        <v>0</v>
      </c>
      <c r="X32" s="71">
        <f t="shared" si="11"/>
        <v>0</v>
      </c>
      <c r="Y32" s="71">
        <f t="shared" si="11"/>
        <v>0</v>
      </c>
      <c r="Z32" s="71">
        <f t="shared" si="11"/>
        <v>0</v>
      </c>
      <c r="AA32" s="71">
        <f t="shared" si="11"/>
        <v>0</v>
      </c>
      <c r="AB32" s="71">
        <f t="shared" si="11"/>
        <v>803</v>
      </c>
      <c r="AC32" s="71">
        <f t="shared" si="11"/>
        <v>0</v>
      </c>
      <c r="AD32" s="71">
        <f t="shared" si="11"/>
        <v>0</v>
      </c>
      <c r="AE32" s="71">
        <f t="shared" si="11"/>
        <v>0</v>
      </c>
      <c r="AF32" s="71">
        <f t="shared" si="11"/>
        <v>0</v>
      </c>
      <c r="AG32" s="71">
        <f t="shared" si="11"/>
        <v>0</v>
      </c>
      <c r="AH32" s="71">
        <f t="shared" si="11"/>
        <v>0</v>
      </c>
      <c r="AI32" s="71">
        <f t="shared" si="11"/>
        <v>803</v>
      </c>
      <c r="AJ32" s="71">
        <f t="shared" si="11"/>
        <v>0</v>
      </c>
      <c r="AK32" s="71">
        <f t="shared" si="11"/>
        <v>0</v>
      </c>
      <c r="AL32" s="71">
        <f t="shared" si="11"/>
        <v>803</v>
      </c>
      <c r="AM32" s="71">
        <f t="shared" si="11"/>
        <v>0</v>
      </c>
      <c r="AN32" s="71">
        <f t="shared" si="11"/>
        <v>0</v>
      </c>
      <c r="AO32" s="71">
        <f t="shared" si="11"/>
        <v>0</v>
      </c>
      <c r="AP32" s="71">
        <f t="shared" si="11"/>
        <v>0</v>
      </c>
      <c r="AQ32" s="71">
        <f t="shared" si="11"/>
        <v>0</v>
      </c>
      <c r="AR32" s="71">
        <f t="shared" si="11"/>
        <v>803</v>
      </c>
      <c r="AS32" s="71">
        <f t="shared" si="11"/>
        <v>0</v>
      </c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</row>
    <row r="33" spans="1:64" s="21" customFormat="1" ht="40.5" customHeight="1">
      <c r="A33" s="78" t="s">
        <v>131</v>
      </c>
      <c r="B33" s="79" t="s">
        <v>129</v>
      </c>
      <c r="C33" s="79" t="s">
        <v>134</v>
      </c>
      <c r="D33" s="80" t="s">
        <v>126</v>
      </c>
      <c r="E33" s="79" t="s">
        <v>132</v>
      </c>
      <c r="F33" s="71">
        <v>680</v>
      </c>
      <c r="G33" s="71">
        <f>H33-F33</f>
        <v>123</v>
      </c>
      <c r="H33" s="71">
        <v>803</v>
      </c>
      <c r="I33" s="84"/>
      <c r="J33" s="84"/>
      <c r="K33" s="84"/>
      <c r="L33" s="84"/>
      <c r="M33" s="71">
        <f>H33+J33+K33+L33</f>
        <v>803</v>
      </c>
      <c r="N33" s="72">
        <f>I33+L33</f>
        <v>0</v>
      </c>
      <c r="O33" s="84"/>
      <c r="P33" s="84"/>
      <c r="Q33" s="84"/>
      <c r="R33" s="84"/>
      <c r="S33" s="71">
        <f>M33+O33+Q33+R33</f>
        <v>803</v>
      </c>
      <c r="T33" s="71">
        <f>N33+R33</f>
        <v>0</v>
      </c>
      <c r="U33" s="84"/>
      <c r="V33" s="84"/>
      <c r="W33" s="84"/>
      <c r="X33" s="84"/>
      <c r="Y33" s="84"/>
      <c r="Z33" s="84"/>
      <c r="AA33" s="84"/>
      <c r="AB33" s="71">
        <f>S33+U33+V33+W33+X33+Y33+Z33+AA33</f>
        <v>803</v>
      </c>
      <c r="AC33" s="74">
        <f>T33+Z33+AA33</f>
        <v>0</v>
      </c>
      <c r="AD33" s="85"/>
      <c r="AE33" s="85"/>
      <c r="AF33" s="86"/>
      <c r="AG33" s="85"/>
      <c r="AH33" s="85"/>
      <c r="AI33" s="71">
        <f>AB33+AD33+AE33+AF33+AG33+AH33</f>
        <v>803</v>
      </c>
      <c r="AJ33" s="71">
        <f>AC33+AH33</f>
        <v>0</v>
      </c>
      <c r="AK33" s="84"/>
      <c r="AL33" s="71">
        <f>AI33+AK33</f>
        <v>803</v>
      </c>
      <c r="AM33" s="71">
        <f>AJ33</f>
        <v>0</v>
      </c>
      <c r="AN33" s="84"/>
      <c r="AO33" s="84"/>
      <c r="AP33" s="84"/>
      <c r="AQ33" s="84"/>
      <c r="AR33" s="71">
        <f>AL33+AN33+AO33+AP33+AQ33</f>
        <v>803</v>
      </c>
      <c r="AS33" s="71">
        <f>AM33+AQ33</f>
        <v>0</v>
      </c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s="19" customFormat="1" ht="39" customHeight="1">
      <c r="A34" s="78" t="s">
        <v>20</v>
      </c>
      <c r="B34" s="79" t="s">
        <v>129</v>
      </c>
      <c r="C34" s="79" t="s">
        <v>134</v>
      </c>
      <c r="D34" s="80" t="s">
        <v>126</v>
      </c>
      <c r="E34" s="79"/>
      <c r="F34" s="71">
        <f>F35</f>
        <v>1088</v>
      </c>
      <c r="G34" s="71">
        <f>G35</f>
        <v>192</v>
      </c>
      <c r="H34" s="71">
        <f>H35</f>
        <v>1280</v>
      </c>
      <c r="I34" s="71">
        <f aca="true" t="shared" si="12" ref="I34:AS34">I35</f>
        <v>0</v>
      </c>
      <c r="J34" s="71">
        <f t="shared" si="12"/>
        <v>0</v>
      </c>
      <c r="K34" s="71">
        <f t="shared" si="12"/>
        <v>0</v>
      </c>
      <c r="L34" s="71">
        <f t="shared" si="12"/>
        <v>0</v>
      </c>
      <c r="M34" s="71">
        <f t="shared" si="12"/>
        <v>1280</v>
      </c>
      <c r="N34" s="71">
        <f t="shared" si="12"/>
        <v>0</v>
      </c>
      <c r="O34" s="71">
        <f t="shared" si="12"/>
        <v>0</v>
      </c>
      <c r="P34" s="71">
        <f t="shared" si="12"/>
        <v>0</v>
      </c>
      <c r="Q34" s="71">
        <f t="shared" si="12"/>
        <v>0</v>
      </c>
      <c r="R34" s="71">
        <f t="shared" si="12"/>
        <v>0</v>
      </c>
      <c r="S34" s="71">
        <f t="shared" si="12"/>
        <v>1280</v>
      </c>
      <c r="T34" s="71">
        <f t="shared" si="12"/>
        <v>0</v>
      </c>
      <c r="U34" s="71">
        <f t="shared" si="12"/>
        <v>0</v>
      </c>
      <c r="V34" s="71">
        <f t="shared" si="12"/>
        <v>0</v>
      </c>
      <c r="W34" s="71">
        <f t="shared" si="12"/>
        <v>0</v>
      </c>
      <c r="X34" s="71">
        <f t="shared" si="12"/>
        <v>0</v>
      </c>
      <c r="Y34" s="71">
        <f t="shared" si="12"/>
        <v>0</v>
      </c>
      <c r="Z34" s="71">
        <f t="shared" si="12"/>
        <v>0</v>
      </c>
      <c r="AA34" s="71">
        <f t="shared" si="12"/>
        <v>0</v>
      </c>
      <c r="AB34" s="71">
        <f t="shared" si="12"/>
        <v>1280</v>
      </c>
      <c r="AC34" s="71">
        <f t="shared" si="12"/>
        <v>0</v>
      </c>
      <c r="AD34" s="71">
        <f t="shared" si="12"/>
        <v>0</v>
      </c>
      <c r="AE34" s="71">
        <f t="shared" si="12"/>
        <v>0</v>
      </c>
      <c r="AF34" s="71">
        <f t="shared" si="12"/>
        <v>0</v>
      </c>
      <c r="AG34" s="71">
        <f t="shared" si="12"/>
        <v>0</v>
      </c>
      <c r="AH34" s="71">
        <f t="shared" si="12"/>
        <v>0</v>
      </c>
      <c r="AI34" s="71">
        <f t="shared" si="12"/>
        <v>1280</v>
      </c>
      <c r="AJ34" s="71">
        <f t="shared" si="12"/>
        <v>0</v>
      </c>
      <c r="AK34" s="71">
        <f t="shared" si="12"/>
        <v>0</v>
      </c>
      <c r="AL34" s="71">
        <f t="shared" si="12"/>
        <v>1280</v>
      </c>
      <c r="AM34" s="71">
        <f t="shared" si="12"/>
        <v>0</v>
      </c>
      <c r="AN34" s="71">
        <f t="shared" si="12"/>
        <v>0</v>
      </c>
      <c r="AO34" s="71">
        <f t="shared" si="12"/>
        <v>0</v>
      </c>
      <c r="AP34" s="71">
        <f t="shared" si="12"/>
        <v>0</v>
      </c>
      <c r="AQ34" s="71">
        <f t="shared" si="12"/>
        <v>0</v>
      </c>
      <c r="AR34" s="71">
        <f t="shared" si="12"/>
        <v>1280</v>
      </c>
      <c r="AS34" s="71">
        <f t="shared" si="12"/>
        <v>0</v>
      </c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</row>
    <row r="35" spans="1:64" s="21" customFormat="1" ht="35.25" customHeight="1">
      <c r="A35" s="78" t="s">
        <v>131</v>
      </c>
      <c r="B35" s="79" t="s">
        <v>129</v>
      </c>
      <c r="C35" s="79" t="s">
        <v>134</v>
      </c>
      <c r="D35" s="80" t="s">
        <v>126</v>
      </c>
      <c r="E35" s="79" t="s">
        <v>132</v>
      </c>
      <c r="F35" s="71">
        <v>1088</v>
      </c>
      <c r="G35" s="71">
        <f>H35-F35</f>
        <v>192</v>
      </c>
      <c r="H35" s="71">
        <v>1280</v>
      </c>
      <c r="I35" s="84"/>
      <c r="J35" s="84"/>
      <c r="K35" s="84"/>
      <c r="L35" s="84"/>
      <c r="M35" s="71">
        <f>H35+J35+K35+L35</f>
        <v>1280</v>
      </c>
      <c r="N35" s="72">
        <f>I35+L35</f>
        <v>0</v>
      </c>
      <c r="O35" s="84"/>
      <c r="P35" s="72"/>
      <c r="Q35" s="72"/>
      <c r="R35" s="84"/>
      <c r="S35" s="71">
        <f>M35+O35+P35+Q35+R35</f>
        <v>1280</v>
      </c>
      <c r="T35" s="71">
        <f>N35+R35</f>
        <v>0</v>
      </c>
      <c r="U35" s="84"/>
      <c r="V35" s="84"/>
      <c r="W35" s="84"/>
      <c r="X35" s="84"/>
      <c r="Y35" s="84"/>
      <c r="Z35" s="84"/>
      <c r="AA35" s="84"/>
      <c r="AB35" s="71">
        <f>S35+U35+V35+W35+X35+Y35+Z35+AA35</f>
        <v>1280</v>
      </c>
      <c r="AC35" s="74">
        <f>T35+Z35+AA35</f>
        <v>0</v>
      </c>
      <c r="AD35" s="85"/>
      <c r="AE35" s="85"/>
      <c r="AF35" s="86"/>
      <c r="AG35" s="85"/>
      <c r="AH35" s="85"/>
      <c r="AI35" s="71">
        <f>AB35+AD35+AE35+AF35+AG35+AH35</f>
        <v>1280</v>
      </c>
      <c r="AJ35" s="71">
        <f>AC35+AH35</f>
        <v>0</v>
      </c>
      <c r="AK35" s="84"/>
      <c r="AL35" s="71">
        <f>AI35+AK35</f>
        <v>1280</v>
      </c>
      <c r="AM35" s="71">
        <f>AJ35</f>
        <v>0</v>
      </c>
      <c r="AN35" s="84"/>
      <c r="AO35" s="84"/>
      <c r="AP35" s="84"/>
      <c r="AQ35" s="84"/>
      <c r="AR35" s="71">
        <f>AL35+AN35+AO35+AP35+AQ35</f>
        <v>1280</v>
      </c>
      <c r="AS35" s="71">
        <f>AM35+AQ35</f>
        <v>0</v>
      </c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</row>
    <row r="36" spans="1:64" s="21" customFormat="1" ht="16.5">
      <c r="A36" s="78"/>
      <c r="B36" s="79"/>
      <c r="C36" s="79"/>
      <c r="D36" s="80"/>
      <c r="E36" s="79"/>
      <c r="F36" s="85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6"/>
      <c r="T36" s="86"/>
      <c r="U36" s="84"/>
      <c r="V36" s="84"/>
      <c r="W36" s="84"/>
      <c r="X36" s="84"/>
      <c r="Y36" s="84"/>
      <c r="Z36" s="84"/>
      <c r="AA36" s="84"/>
      <c r="AB36" s="84"/>
      <c r="AC36" s="84"/>
      <c r="AD36" s="85"/>
      <c r="AE36" s="85"/>
      <c r="AF36" s="86"/>
      <c r="AG36" s="85"/>
      <c r="AH36" s="85"/>
      <c r="AI36" s="85"/>
      <c r="AJ36" s="85"/>
      <c r="AK36" s="84"/>
      <c r="AL36" s="84"/>
      <c r="AM36" s="84"/>
      <c r="AN36" s="84"/>
      <c r="AO36" s="84"/>
      <c r="AP36" s="84"/>
      <c r="AQ36" s="84"/>
      <c r="AR36" s="84"/>
      <c r="AS36" s="84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</row>
    <row r="37" spans="1:64" s="15" customFormat="1" ht="111.75" customHeight="1">
      <c r="A37" s="65" t="s">
        <v>136</v>
      </c>
      <c r="B37" s="66" t="s">
        <v>129</v>
      </c>
      <c r="C37" s="66" t="s">
        <v>137</v>
      </c>
      <c r="D37" s="76"/>
      <c r="E37" s="66"/>
      <c r="F37" s="68">
        <f>F38</f>
        <v>529364</v>
      </c>
      <c r="G37" s="68">
        <f aca="true" t="shared" si="13" ref="G37:V38">G38</f>
        <v>245362</v>
      </c>
      <c r="H37" s="68">
        <f t="shared" si="13"/>
        <v>774726</v>
      </c>
      <c r="I37" s="68">
        <f t="shared" si="13"/>
        <v>151354</v>
      </c>
      <c r="J37" s="68">
        <f t="shared" si="13"/>
        <v>0</v>
      </c>
      <c r="K37" s="68">
        <f t="shared" si="13"/>
        <v>0</v>
      </c>
      <c r="L37" s="68">
        <f t="shared" si="13"/>
        <v>0</v>
      </c>
      <c r="M37" s="68">
        <f t="shared" si="13"/>
        <v>774726</v>
      </c>
      <c r="N37" s="68">
        <f t="shared" si="13"/>
        <v>151354</v>
      </c>
      <c r="O37" s="68">
        <f t="shared" si="13"/>
        <v>0</v>
      </c>
      <c r="P37" s="68">
        <f t="shared" si="13"/>
        <v>0</v>
      </c>
      <c r="Q37" s="68">
        <f t="shared" si="13"/>
        <v>0</v>
      </c>
      <c r="R37" s="68">
        <f t="shared" si="13"/>
        <v>0</v>
      </c>
      <c r="S37" s="68">
        <f t="shared" si="13"/>
        <v>774726</v>
      </c>
      <c r="T37" s="68">
        <f t="shared" si="13"/>
        <v>151354</v>
      </c>
      <c r="U37" s="68">
        <f t="shared" si="13"/>
        <v>0</v>
      </c>
      <c r="V37" s="68">
        <f t="shared" si="13"/>
        <v>0</v>
      </c>
      <c r="W37" s="68">
        <f aca="true" t="shared" si="14" ref="U37:AK38">W38</f>
        <v>0</v>
      </c>
      <c r="X37" s="68">
        <f t="shared" si="14"/>
        <v>0</v>
      </c>
      <c r="Y37" s="68">
        <f t="shared" si="14"/>
        <v>0</v>
      </c>
      <c r="Z37" s="68">
        <f t="shared" si="14"/>
        <v>-3090</v>
      </c>
      <c r="AA37" s="68">
        <f t="shared" si="14"/>
        <v>0</v>
      </c>
      <c r="AB37" s="68">
        <f t="shared" si="14"/>
        <v>771636</v>
      </c>
      <c r="AC37" s="68">
        <f t="shared" si="14"/>
        <v>148264</v>
      </c>
      <c r="AD37" s="68">
        <f t="shared" si="14"/>
        <v>43</v>
      </c>
      <c r="AE37" s="68">
        <f t="shared" si="14"/>
        <v>2247</v>
      </c>
      <c r="AF37" s="68">
        <f t="shared" si="14"/>
        <v>-42205</v>
      </c>
      <c r="AG37" s="68">
        <f t="shared" si="14"/>
        <v>0</v>
      </c>
      <c r="AH37" s="68">
        <f t="shared" si="14"/>
        <v>0</v>
      </c>
      <c r="AI37" s="68">
        <f t="shared" si="14"/>
        <v>731721</v>
      </c>
      <c r="AJ37" s="68">
        <f t="shared" si="14"/>
        <v>148264</v>
      </c>
      <c r="AK37" s="68">
        <f t="shared" si="14"/>
        <v>0</v>
      </c>
      <c r="AL37" s="68">
        <f>AL38</f>
        <v>731721</v>
      </c>
      <c r="AM37" s="68">
        <f>AM38</f>
        <v>148264</v>
      </c>
      <c r="AN37" s="68">
        <f aca="true" t="shared" si="15" ref="AN37:AS38">AN38</f>
        <v>-2015</v>
      </c>
      <c r="AO37" s="68">
        <f t="shared" si="15"/>
        <v>2209</v>
      </c>
      <c r="AP37" s="68">
        <f t="shared" si="15"/>
        <v>44</v>
      </c>
      <c r="AQ37" s="68">
        <f t="shared" si="15"/>
        <v>-7226</v>
      </c>
      <c r="AR37" s="68">
        <f t="shared" si="15"/>
        <v>724733</v>
      </c>
      <c r="AS37" s="68">
        <f t="shared" si="15"/>
        <v>141038</v>
      </c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s="17" customFormat="1" ht="88.5" customHeight="1">
      <c r="A38" s="78" t="s">
        <v>135</v>
      </c>
      <c r="B38" s="79" t="s">
        <v>129</v>
      </c>
      <c r="C38" s="79" t="s">
        <v>137</v>
      </c>
      <c r="D38" s="80" t="s">
        <v>126</v>
      </c>
      <c r="E38" s="79"/>
      <c r="F38" s="71">
        <f>F39</f>
        <v>529364</v>
      </c>
      <c r="G38" s="71">
        <f t="shared" si="13"/>
        <v>245362</v>
      </c>
      <c r="H38" s="71">
        <f t="shared" si="13"/>
        <v>774726</v>
      </c>
      <c r="I38" s="71">
        <f t="shared" si="13"/>
        <v>151354</v>
      </c>
      <c r="J38" s="71">
        <f t="shared" si="13"/>
        <v>0</v>
      </c>
      <c r="K38" s="71">
        <f t="shared" si="13"/>
        <v>0</v>
      </c>
      <c r="L38" s="71">
        <f t="shared" si="13"/>
        <v>0</v>
      </c>
      <c r="M38" s="71">
        <f t="shared" si="13"/>
        <v>774726</v>
      </c>
      <c r="N38" s="71">
        <f t="shared" si="13"/>
        <v>151354</v>
      </c>
      <c r="O38" s="71">
        <f t="shared" si="13"/>
        <v>0</v>
      </c>
      <c r="P38" s="71"/>
      <c r="Q38" s="71">
        <f t="shared" si="13"/>
        <v>0</v>
      </c>
      <c r="R38" s="71">
        <f t="shared" si="13"/>
        <v>0</v>
      </c>
      <c r="S38" s="71">
        <f t="shared" si="13"/>
        <v>774726</v>
      </c>
      <c r="T38" s="71">
        <f t="shared" si="13"/>
        <v>151354</v>
      </c>
      <c r="U38" s="71">
        <f t="shared" si="14"/>
        <v>0</v>
      </c>
      <c r="V38" s="71">
        <f t="shared" si="14"/>
        <v>0</v>
      </c>
      <c r="W38" s="71">
        <f t="shared" si="14"/>
        <v>0</v>
      </c>
      <c r="X38" s="71">
        <f t="shared" si="14"/>
        <v>0</v>
      </c>
      <c r="Y38" s="71">
        <f t="shared" si="14"/>
        <v>0</v>
      </c>
      <c r="Z38" s="71">
        <f t="shared" si="14"/>
        <v>-3090</v>
      </c>
      <c r="AA38" s="71">
        <f t="shared" si="14"/>
        <v>0</v>
      </c>
      <c r="AB38" s="71">
        <f t="shared" si="14"/>
        <v>771636</v>
      </c>
      <c r="AC38" s="71">
        <f t="shared" si="14"/>
        <v>148264</v>
      </c>
      <c r="AD38" s="71">
        <f t="shared" si="14"/>
        <v>43</v>
      </c>
      <c r="AE38" s="71">
        <f t="shared" si="14"/>
        <v>2247</v>
      </c>
      <c r="AF38" s="71">
        <f t="shared" si="14"/>
        <v>-42205</v>
      </c>
      <c r="AG38" s="71">
        <f t="shared" si="14"/>
        <v>0</v>
      </c>
      <c r="AH38" s="71">
        <f t="shared" si="14"/>
        <v>0</v>
      </c>
      <c r="AI38" s="71">
        <f t="shared" si="14"/>
        <v>731721</v>
      </c>
      <c r="AJ38" s="71">
        <f t="shared" si="14"/>
        <v>148264</v>
      </c>
      <c r="AK38" s="71">
        <f t="shared" si="14"/>
        <v>0</v>
      </c>
      <c r="AL38" s="71">
        <f>AL39</f>
        <v>731721</v>
      </c>
      <c r="AM38" s="71">
        <f>AM39</f>
        <v>148264</v>
      </c>
      <c r="AN38" s="71">
        <f t="shared" si="15"/>
        <v>-2015</v>
      </c>
      <c r="AO38" s="71">
        <f t="shared" si="15"/>
        <v>2209</v>
      </c>
      <c r="AP38" s="71">
        <f t="shared" si="15"/>
        <v>44</v>
      </c>
      <c r="AQ38" s="71">
        <f t="shared" si="15"/>
        <v>-7226</v>
      </c>
      <c r="AR38" s="71">
        <f t="shared" si="15"/>
        <v>724733</v>
      </c>
      <c r="AS38" s="71">
        <f t="shared" si="15"/>
        <v>141038</v>
      </c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</row>
    <row r="39" spans="1:64" s="19" customFormat="1" ht="38.25" customHeight="1">
      <c r="A39" s="78" t="s">
        <v>131</v>
      </c>
      <c r="B39" s="79" t="s">
        <v>129</v>
      </c>
      <c r="C39" s="79" t="s">
        <v>137</v>
      </c>
      <c r="D39" s="80" t="s">
        <v>126</v>
      </c>
      <c r="E39" s="79" t="s">
        <v>132</v>
      </c>
      <c r="F39" s="87">
        <v>529364</v>
      </c>
      <c r="G39" s="71">
        <f>H39-F39</f>
        <v>245362</v>
      </c>
      <c r="H39" s="88">
        <f>680263+82959+11504</f>
        <v>774726</v>
      </c>
      <c r="I39" s="88">
        <f>72171+79183</f>
        <v>151354</v>
      </c>
      <c r="J39" s="89"/>
      <c r="K39" s="89"/>
      <c r="L39" s="89"/>
      <c r="M39" s="71">
        <f>H39+J39+K39+L39</f>
        <v>774726</v>
      </c>
      <c r="N39" s="71">
        <f>I39+L39</f>
        <v>151354</v>
      </c>
      <c r="O39" s="89"/>
      <c r="P39" s="89"/>
      <c r="Q39" s="72"/>
      <c r="R39" s="71"/>
      <c r="S39" s="71">
        <f>M39+O39+P39+Q39+R39</f>
        <v>774726</v>
      </c>
      <c r="T39" s="71">
        <f>N39+R39</f>
        <v>151354</v>
      </c>
      <c r="U39" s="72"/>
      <c r="V39" s="71"/>
      <c r="W39" s="73"/>
      <c r="X39" s="71"/>
      <c r="Y39" s="73"/>
      <c r="Z39" s="71">
        <v>-3090</v>
      </c>
      <c r="AA39" s="73"/>
      <c r="AB39" s="71">
        <f>S39+U39+V39+W39+X39+Y39+Z39+AA39</f>
        <v>771636</v>
      </c>
      <c r="AC39" s="71">
        <f>T39+Z39+AA39</f>
        <v>148264</v>
      </c>
      <c r="AD39" s="71">
        <v>43</v>
      </c>
      <c r="AE39" s="71">
        <f>35+6+3+2199+3+1</f>
        <v>2247</v>
      </c>
      <c r="AF39" s="71">
        <f>-41705-500</f>
        <v>-42205</v>
      </c>
      <c r="AG39" s="74"/>
      <c r="AH39" s="74"/>
      <c r="AI39" s="71">
        <f>AB39+AD39+AE39+AF39+AG39+AH39</f>
        <v>731721</v>
      </c>
      <c r="AJ39" s="71">
        <f>AC39+AH39</f>
        <v>148264</v>
      </c>
      <c r="AK39" s="73"/>
      <c r="AL39" s="71">
        <f>AI39+AK39</f>
        <v>731721</v>
      </c>
      <c r="AM39" s="71">
        <f>AJ39</f>
        <v>148264</v>
      </c>
      <c r="AN39" s="71">
        <f>183-2198</f>
        <v>-2015</v>
      </c>
      <c r="AO39" s="71">
        <f>2171+30+4+1+2+1</f>
        <v>2209</v>
      </c>
      <c r="AP39" s="72">
        <v>44</v>
      </c>
      <c r="AQ39" s="71">
        <f>-51-1239-5936</f>
        <v>-7226</v>
      </c>
      <c r="AR39" s="71">
        <f>AL39+AN39+AO39+AP39+AQ39</f>
        <v>724733</v>
      </c>
      <c r="AS39" s="71">
        <f>AM39+AQ39</f>
        <v>141038</v>
      </c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</row>
    <row r="40" spans="1:64" s="19" customFormat="1" ht="16.5">
      <c r="A40" s="78"/>
      <c r="B40" s="79"/>
      <c r="C40" s="79"/>
      <c r="D40" s="80"/>
      <c r="E40" s="79"/>
      <c r="F40" s="90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73"/>
      <c r="R40" s="73"/>
      <c r="S40" s="71"/>
      <c r="T40" s="71"/>
      <c r="U40" s="73"/>
      <c r="V40" s="73"/>
      <c r="W40" s="73"/>
      <c r="X40" s="73"/>
      <c r="Y40" s="73"/>
      <c r="Z40" s="73"/>
      <c r="AA40" s="73"/>
      <c r="AB40" s="73"/>
      <c r="AC40" s="73"/>
      <c r="AD40" s="74"/>
      <c r="AE40" s="74"/>
      <c r="AF40" s="71"/>
      <c r="AG40" s="74"/>
      <c r="AH40" s="74"/>
      <c r="AI40" s="74"/>
      <c r="AJ40" s="74"/>
      <c r="AK40" s="73"/>
      <c r="AL40" s="73"/>
      <c r="AM40" s="73"/>
      <c r="AN40" s="73"/>
      <c r="AO40" s="73"/>
      <c r="AP40" s="73"/>
      <c r="AQ40" s="73"/>
      <c r="AR40" s="73"/>
      <c r="AS40" s="73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</row>
    <row r="41" spans="1:64" s="21" customFormat="1" ht="43.5" customHeight="1">
      <c r="A41" s="65" t="s">
        <v>21</v>
      </c>
      <c r="B41" s="66" t="s">
        <v>129</v>
      </c>
      <c r="C41" s="66" t="s">
        <v>138</v>
      </c>
      <c r="D41" s="76"/>
      <c r="E41" s="66"/>
      <c r="F41" s="68">
        <f aca="true" t="shared" si="16" ref="F41:U42">F42</f>
        <v>7000</v>
      </c>
      <c r="G41" s="68">
        <f t="shared" si="16"/>
        <v>10777</v>
      </c>
      <c r="H41" s="68">
        <f t="shared" si="16"/>
        <v>17777</v>
      </c>
      <c r="I41" s="68">
        <f t="shared" si="16"/>
        <v>0</v>
      </c>
      <c r="J41" s="68">
        <f t="shared" si="16"/>
        <v>0</v>
      </c>
      <c r="K41" s="68">
        <f t="shared" si="16"/>
        <v>0</v>
      </c>
      <c r="L41" s="68">
        <f t="shared" si="16"/>
        <v>0</v>
      </c>
      <c r="M41" s="68">
        <f t="shared" si="16"/>
        <v>17777</v>
      </c>
      <c r="N41" s="68">
        <f t="shared" si="16"/>
        <v>0</v>
      </c>
      <c r="O41" s="68">
        <f t="shared" si="16"/>
        <v>0</v>
      </c>
      <c r="P41" s="68">
        <f t="shared" si="16"/>
        <v>0</v>
      </c>
      <c r="Q41" s="68">
        <f t="shared" si="16"/>
        <v>0</v>
      </c>
      <c r="R41" s="68">
        <f t="shared" si="16"/>
        <v>0</v>
      </c>
      <c r="S41" s="68">
        <f t="shared" si="16"/>
        <v>17777</v>
      </c>
      <c r="T41" s="68">
        <f t="shared" si="16"/>
        <v>0</v>
      </c>
      <c r="U41" s="68">
        <f t="shared" si="16"/>
        <v>0</v>
      </c>
      <c r="V41" s="68">
        <f aca="true" t="shared" si="17" ref="T41:AJ42">V42</f>
        <v>0</v>
      </c>
      <c r="W41" s="68">
        <f t="shared" si="17"/>
        <v>0</v>
      </c>
      <c r="X41" s="68">
        <f t="shared" si="17"/>
        <v>0</v>
      </c>
      <c r="Y41" s="68">
        <f t="shared" si="17"/>
        <v>0</v>
      </c>
      <c r="Z41" s="68">
        <f t="shared" si="17"/>
        <v>0</v>
      </c>
      <c r="AA41" s="68">
        <f t="shared" si="17"/>
        <v>0</v>
      </c>
      <c r="AB41" s="68">
        <f t="shared" si="17"/>
        <v>17777</v>
      </c>
      <c r="AC41" s="68">
        <f t="shared" si="17"/>
        <v>0</v>
      </c>
      <c r="AD41" s="68">
        <f t="shared" si="17"/>
        <v>0</v>
      </c>
      <c r="AE41" s="68">
        <f t="shared" si="17"/>
        <v>0</v>
      </c>
      <c r="AF41" s="68">
        <f t="shared" si="17"/>
        <v>-5063</v>
      </c>
      <c r="AG41" s="68">
        <f t="shared" si="17"/>
        <v>0</v>
      </c>
      <c r="AH41" s="68">
        <f t="shared" si="17"/>
        <v>0</v>
      </c>
      <c r="AI41" s="68">
        <f t="shared" si="17"/>
        <v>12714</v>
      </c>
      <c r="AJ41" s="68">
        <f t="shared" si="17"/>
        <v>0</v>
      </c>
      <c r="AK41" s="68">
        <f aca="true" t="shared" si="18" ref="AK41:AS42">AK42</f>
        <v>0</v>
      </c>
      <c r="AL41" s="68">
        <f t="shared" si="18"/>
        <v>12714</v>
      </c>
      <c r="AM41" s="68">
        <f t="shared" si="18"/>
        <v>0</v>
      </c>
      <c r="AN41" s="68">
        <f t="shared" si="18"/>
        <v>0</v>
      </c>
      <c r="AO41" s="68">
        <f t="shared" si="18"/>
        <v>0</v>
      </c>
      <c r="AP41" s="68">
        <f t="shared" si="18"/>
        <v>0</v>
      </c>
      <c r="AQ41" s="68">
        <f t="shared" si="18"/>
        <v>0</v>
      </c>
      <c r="AR41" s="68">
        <f t="shared" si="18"/>
        <v>12714</v>
      </c>
      <c r="AS41" s="68">
        <f t="shared" si="18"/>
        <v>0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s="21" customFormat="1" ht="16.5">
      <c r="A42" s="78" t="s">
        <v>139</v>
      </c>
      <c r="B42" s="79" t="s">
        <v>129</v>
      </c>
      <c r="C42" s="79" t="s">
        <v>138</v>
      </c>
      <c r="D42" s="80" t="s">
        <v>202</v>
      </c>
      <c r="E42" s="79"/>
      <c r="F42" s="71">
        <f t="shared" si="16"/>
        <v>7000</v>
      </c>
      <c r="G42" s="71">
        <f t="shared" si="16"/>
        <v>10777</v>
      </c>
      <c r="H42" s="71">
        <f t="shared" si="16"/>
        <v>17777</v>
      </c>
      <c r="I42" s="71">
        <f t="shared" si="16"/>
        <v>0</v>
      </c>
      <c r="J42" s="71">
        <f t="shared" si="16"/>
        <v>0</v>
      </c>
      <c r="K42" s="71">
        <f t="shared" si="16"/>
        <v>0</v>
      </c>
      <c r="L42" s="71">
        <f t="shared" si="16"/>
        <v>0</v>
      </c>
      <c r="M42" s="71">
        <f t="shared" si="16"/>
        <v>17777</v>
      </c>
      <c r="N42" s="71">
        <f t="shared" si="16"/>
        <v>0</v>
      </c>
      <c r="O42" s="71">
        <f t="shared" si="16"/>
        <v>0</v>
      </c>
      <c r="P42" s="71">
        <f t="shared" si="16"/>
        <v>0</v>
      </c>
      <c r="Q42" s="71">
        <f t="shared" si="16"/>
        <v>0</v>
      </c>
      <c r="R42" s="71">
        <f t="shared" si="16"/>
        <v>0</v>
      </c>
      <c r="S42" s="71">
        <f t="shared" si="16"/>
        <v>17777</v>
      </c>
      <c r="T42" s="71">
        <f t="shared" si="17"/>
        <v>0</v>
      </c>
      <c r="U42" s="71">
        <f t="shared" si="17"/>
        <v>0</v>
      </c>
      <c r="V42" s="71">
        <f t="shared" si="17"/>
        <v>0</v>
      </c>
      <c r="W42" s="71">
        <f t="shared" si="17"/>
        <v>0</v>
      </c>
      <c r="X42" s="71">
        <f t="shared" si="17"/>
        <v>0</v>
      </c>
      <c r="Y42" s="71">
        <f t="shared" si="17"/>
        <v>0</v>
      </c>
      <c r="Z42" s="71">
        <f t="shared" si="17"/>
        <v>0</v>
      </c>
      <c r="AA42" s="71">
        <f t="shared" si="17"/>
        <v>0</v>
      </c>
      <c r="AB42" s="71">
        <f t="shared" si="17"/>
        <v>17777</v>
      </c>
      <c r="AC42" s="71">
        <f aca="true" t="shared" si="19" ref="AC42:AJ42">AC43</f>
        <v>0</v>
      </c>
      <c r="AD42" s="71">
        <f t="shared" si="19"/>
        <v>0</v>
      </c>
      <c r="AE42" s="71">
        <f t="shared" si="19"/>
        <v>0</v>
      </c>
      <c r="AF42" s="71">
        <f t="shared" si="19"/>
        <v>-5063</v>
      </c>
      <c r="AG42" s="71">
        <f t="shared" si="19"/>
        <v>0</v>
      </c>
      <c r="AH42" s="71">
        <f t="shared" si="19"/>
        <v>0</v>
      </c>
      <c r="AI42" s="71">
        <f t="shared" si="19"/>
        <v>12714</v>
      </c>
      <c r="AJ42" s="71">
        <f t="shared" si="19"/>
        <v>0</v>
      </c>
      <c r="AK42" s="71">
        <f t="shared" si="18"/>
        <v>0</v>
      </c>
      <c r="AL42" s="71">
        <f t="shared" si="18"/>
        <v>12714</v>
      </c>
      <c r="AM42" s="71">
        <f t="shared" si="18"/>
        <v>0</v>
      </c>
      <c r="AN42" s="71">
        <f t="shared" si="18"/>
        <v>0</v>
      </c>
      <c r="AO42" s="71">
        <f t="shared" si="18"/>
        <v>0</v>
      </c>
      <c r="AP42" s="71">
        <f t="shared" si="18"/>
        <v>0</v>
      </c>
      <c r="AQ42" s="71">
        <f t="shared" si="18"/>
        <v>0</v>
      </c>
      <c r="AR42" s="71">
        <f t="shared" si="18"/>
        <v>12714</v>
      </c>
      <c r="AS42" s="71">
        <f t="shared" si="18"/>
        <v>0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s="23" customFormat="1" ht="71.25" customHeight="1">
      <c r="A43" s="78" t="s">
        <v>140</v>
      </c>
      <c r="B43" s="79" t="s">
        <v>129</v>
      </c>
      <c r="C43" s="79" t="s">
        <v>138</v>
      </c>
      <c r="D43" s="80" t="s">
        <v>202</v>
      </c>
      <c r="E43" s="79" t="s">
        <v>141</v>
      </c>
      <c r="F43" s="71">
        <v>7000</v>
      </c>
      <c r="G43" s="71">
        <f>H43-F43</f>
        <v>10777</v>
      </c>
      <c r="H43" s="71">
        <f>2296-99+15684-104</f>
        <v>17777</v>
      </c>
      <c r="I43" s="91"/>
      <c r="J43" s="91"/>
      <c r="K43" s="91"/>
      <c r="L43" s="91"/>
      <c r="M43" s="71">
        <f>H43+J43+K43+L43</f>
        <v>17777</v>
      </c>
      <c r="N43" s="72">
        <f>I43+L43</f>
        <v>0</v>
      </c>
      <c r="O43" s="91"/>
      <c r="P43" s="91"/>
      <c r="Q43" s="91"/>
      <c r="R43" s="91"/>
      <c r="S43" s="71">
        <f>M43+O43+P43+Q43+R43</f>
        <v>17777</v>
      </c>
      <c r="T43" s="71">
        <f>N43+R43</f>
        <v>0</v>
      </c>
      <c r="U43" s="91"/>
      <c r="V43" s="91"/>
      <c r="W43" s="91"/>
      <c r="X43" s="71"/>
      <c r="Y43" s="91"/>
      <c r="Z43" s="91"/>
      <c r="AA43" s="91"/>
      <c r="AB43" s="71">
        <f>S43+U43+V43+W43+X43+Y43+Z43+AA43</f>
        <v>17777</v>
      </c>
      <c r="AC43" s="74">
        <f>T43+Z43+AA43</f>
        <v>0</v>
      </c>
      <c r="AD43" s="92"/>
      <c r="AE43" s="92"/>
      <c r="AF43" s="71">
        <v>-5063</v>
      </c>
      <c r="AG43" s="92"/>
      <c r="AH43" s="92"/>
      <c r="AI43" s="71">
        <f>AB43+AD43+AE43+AF43+AG43+AH43</f>
        <v>12714</v>
      </c>
      <c r="AJ43" s="71">
        <f>AC43+AH43</f>
        <v>0</v>
      </c>
      <c r="AK43" s="91"/>
      <c r="AL43" s="71">
        <f>AI43+AK43</f>
        <v>12714</v>
      </c>
      <c r="AM43" s="71">
        <f>AJ43</f>
        <v>0</v>
      </c>
      <c r="AN43" s="91"/>
      <c r="AO43" s="91"/>
      <c r="AP43" s="91"/>
      <c r="AQ43" s="91"/>
      <c r="AR43" s="71">
        <f>AL43+AN43+AO43+AP43+AQ43</f>
        <v>12714</v>
      </c>
      <c r="AS43" s="71">
        <f>AM43+AQ43</f>
        <v>0</v>
      </c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s="21" customFormat="1" ht="20.25" customHeight="1">
      <c r="A44" s="93"/>
      <c r="B44" s="94"/>
      <c r="C44" s="94"/>
      <c r="D44" s="95"/>
      <c r="E44" s="79"/>
      <c r="F44" s="85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6"/>
      <c r="T44" s="86"/>
      <c r="U44" s="84"/>
      <c r="V44" s="84"/>
      <c r="W44" s="84"/>
      <c r="X44" s="84"/>
      <c r="Y44" s="84"/>
      <c r="Z44" s="84"/>
      <c r="AA44" s="84"/>
      <c r="AB44" s="84"/>
      <c r="AC44" s="84"/>
      <c r="AD44" s="85"/>
      <c r="AE44" s="85"/>
      <c r="AF44" s="86"/>
      <c r="AG44" s="85"/>
      <c r="AH44" s="85"/>
      <c r="AI44" s="85"/>
      <c r="AJ44" s="85"/>
      <c r="AK44" s="84"/>
      <c r="AL44" s="84"/>
      <c r="AM44" s="84"/>
      <c r="AN44" s="84"/>
      <c r="AO44" s="84"/>
      <c r="AP44" s="84"/>
      <c r="AQ44" s="84"/>
      <c r="AR44" s="84"/>
      <c r="AS44" s="84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45" ht="37.5">
      <c r="A45" s="65" t="s">
        <v>22</v>
      </c>
      <c r="B45" s="66" t="s">
        <v>129</v>
      </c>
      <c r="C45" s="66" t="s">
        <v>142</v>
      </c>
      <c r="D45" s="76"/>
      <c r="E45" s="66"/>
      <c r="F45" s="68">
        <f aca="true" t="shared" si="20" ref="F45:U46">F46</f>
        <v>113191</v>
      </c>
      <c r="G45" s="68">
        <f t="shared" si="20"/>
        <v>-48287</v>
      </c>
      <c r="H45" s="68">
        <f t="shared" si="20"/>
        <v>64904</v>
      </c>
      <c r="I45" s="68">
        <f t="shared" si="20"/>
        <v>0</v>
      </c>
      <c r="J45" s="68">
        <f t="shared" si="20"/>
        <v>0</v>
      </c>
      <c r="K45" s="68">
        <f t="shared" si="20"/>
        <v>0</v>
      </c>
      <c r="L45" s="68">
        <f t="shared" si="20"/>
        <v>0</v>
      </c>
      <c r="M45" s="68">
        <f t="shared" si="20"/>
        <v>64904</v>
      </c>
      <c r="N45" s="68">
        <f t="shared" si="20"/>
        <v>0</v>
      </c>
      <c r="O45" s="68">
        <f t="shared" si="20"/>
        <v>0</v>
      </c>
      <c r="P45" s="68">
        <f t="shared" si="20"/>
        <v>0</v>
      </c>
      <c r="Q45" s="68">
        <f t="shared" si="20"/>
        <v>0</v>
      </c>
      <c r="R45" s="68">
        <f t="shared" si="20"/>
        <v>0</v>
      </c>
      <c r="S45" s="68">
        <f t="shared" si="20"/>
        <v>64904</v>
      </c>
      <c r="T45" s="68">
        <f t="shared" si="20"/>
        <v>0</v>
      </c>
      <c r="U45" s="68">
        <f t="shared" si="20"/>
        <v>0</v>
      </c>
      <c r="V45" s="68">
        <f aca="true" t="shared" si="21" ref="T45:AJ46">V46</f>
        <v>0</v>
      </c>
      <c r="W45" s="68">
        <f t="shared" si="21"/>
        <v>0</v>
      </c>
      <c r="X45" s="68">
        <f t="shared" si="21"/>
        <v>0</v>
      </c>
      <c r="Y45" s="68">
        <f t="shared" si="21"/>
        <v>0</v>
      </c>
      <c r="Z45" s="68">
        <f t="shared" si="21"/>
        <v>0</v>
      </c>
      <c r="AA45" s="68">
        <f t="shared" si="21"/>
        <v>0</v>
      </c>
      <c r="AB45" s="68">
        <f t="shared" si="21"/>
        <v>64904</v>
      </c>
      <c r="AC45" s="68">
        <f t="shared" si="21"/>
        <v>0</v>
      </c>
      <c r="AD45" s="68">
        <f t="shared" si="21"/>
        <v>0</v>
      </c>
      <c r="AE45" s="68">
        <f t="shared" si="21"/>
        <v>0</v>
      </c>
      <c r="AF45" s="68">
        <f t="shared" si="21"/>
        <v>-5000</v>
      </c>
      <c r="AG45" s="68">
        <f t="shared" si="21"/>
        <v>0</v>
      </c>
      <c r="AH45" s="68">
        <f t="shared" si="21"/>
        <v>0</v>
      </c>
      <c r="AI45" s="68">
        <f t="shared" si="21"/>
        <v>59904</v>
      </c>
      <c r="AJ45" s="68">
        <f t="shared" si="21"/>
        <v>0</v>
      </c>
      <c r="AK45" s="68">
        <f>AK46</f>
        <v>0</v>
      </c>
      <c r="AL45" s="68">
        <f>AL46</f>
        <v>59904</v>
      </c>
      <c r="AM45" s="68">
        <f aca="true" t="shared" si="22" ref="AM45:AS45">AM46</f>
        <v>0</v>
      </c>
      <c r="AN45" s="68">
        <f t="shared" si="22"/>
        <v>0</v>
      </c>
      <c r="AO45" s="68">
        <f t="shared" si="22"/>
        <v>0</v>
      </c>
      <c r="AP45" s="68">
        <f t="shared" si="22"/>
        <v>0</v>
      </c>
      <c r="AQ45" s="68">
        <f t="shared" si="22"/>
        <v>0</v>
      </c>
      <c r="AR45" s="68">
        <f t="shared" si="22"/>
        <v>59904</v>
      </c>
      <c r="AS45" s="68">
        <f t="shared" si="22"/>
        <v>0</v>
      </c>
    </row>
    <row r="46" spans="1:64" s="25" customFormat="1" ht="33.75">
      <c r="A46" s="78" t="s">
        <v>23</v>
      </c>
      <c r="B46" s="79" t="s">
        <v>129</v>
      </c>
      <c r="C46" s="79" t="s">
        <v>142</v>
      </c>
      <c r="D46" s="80" t="s">
        <v>24</v>
      </c>
      <c r="E46" s="79"/>
      <c r="F46" s="71">
        <f t="shared" si="20"/>
        <v>113191</v>
      </c>
      <c r="G46" s="71">
        <f t="shared" si="20"/>
        <v>-48287</v>
      </c>
      <c r="H46" s="71">
        <f t="shared" si="20"/>
        <v>64904</v>
      </c>
      <c r="I46" s="71">
        <f t="shared" si="20"/>
        <v>0</v>
      </c>
      <c r="J46" s="71">
        <f t="shared" si="20"/>
        <v>0</v>
      </c>
      <c r="K46" s="71">
        <f t="shared" si="20"/>
        <v>0</v>
      </c>
      <c r="L46" s="71">
        <f t="shared" si="20"/>
        <v>0</v>
      </c>
      <c r="M46" s="71">
        <f t="shared" si="20"/>
        <v>64904</v>
      </c>
      <c r="N46" s="71">
        <f t="shared" si="20"/>
        <v>0</v>
      </c>
      <c r="O46" s="71">
        <f t="shared" si="20"/>
        <v>0</v>
      </c>
      <c r="P46" s="71">
        <f t="shared" si="20"/>
        <v>0</v>
      </c>
      <c r="Q46" s="71">
        <f t="shared" si="20"/>
        <v>0</v>
      </c>
      <c r="R46" s="71">
        <f t="shared" si="20"/>
        <v>0</v>
      </c>
      <c r="S46" s="71">
        <f t="shared" si="20"/>
        <v>64904</v>
      </c>
      <c r="T46" s="71">
        <f t="shared" si="21"/>
        <v>0</v>
      </c>
      <c r="U46" s="71">
        <f t="shared" si="21"/>
        <v>0</v>
      </c>
      <c r="V46" s="71">
        <f t="shared" si="21"/>
        <v>0</v>
      </c>
      <c r="W46" s="71">
        <f t="shared" si="21"/>
        <v>0</v>
      </c>
      <c r="X46" s="71">
        <f t="shared" si="21"/>
        <v>0</v>
      </c>
      <c r="Y46" s="71">
        <f t="shared" si="21"/>
        <v>0</v>
      </c>
      <c r="Z46" s="71">
        <f t="shared" si="21"/>
        <v>0</v>
      </c>
      <c r="AA46" s="71">
        <f t="shared" si="21"/>
        <v>0</v>
      </c>
      <c r="AB46" s="71">
        <f t="shared" si="21"/>
        <v>64904</v>
      </c>
      <c r="AC46" s="71">
        <f aca="true" t="shared" si="23" ref="AC46:AS46">AC47</f>
        <v>0</v>
      </c>
      <c r="AD46" s="71">
        <f t="shared" si="23"/>
        <v>0</v>
      </c>
      <c r="AE46" s="71">
        <f t="shared" si="23"/>
        <v>0</v>
      </c>
      <c r="AF46" s="71">
        <f t="shared" si="23"/>
        <v>-5000</v>
      </c>
      <c r="AG46" s="71">
        <f t="shared" si="23"/>
        <v>0</v>
      </c>
      <c r="AH46" s="71">
        <f t="shared" si="23"/>
        <v>0</v>
      </c>
      <c r="AI46" s="71">
        <f t="shared" si="23"/>
        <v>59904</v>
      </c>
      <c r="AJ46" s="71">
        <f t="shared" si="23"/>
        <v>0</v>
      </c>
      <c r="AK46" s="71">
        <f t="shared" si="23"/>
        <v>0</v>
      </c>
      <c r="AL46" s="71">
        <f t="shared" si="23"/>
        <v>59904</v>
      </c>
      <c r="AM46" s="71">
        <f t="shared" si="23"/>
        <v>0</v>
      </c>
      <c r="AN46" s="71">
        <f t="shared" si="23"/>
        <v>0</v>
      </c>
      <c r="AO46" s="71">
        <f t="shared" si="23"/>
        <v>0</v>
      </c>
      <c r="AP46" s="71">
        <f t="shared" si="23"/>
        <v>0</v>
      </c>
      <c r="AQ46" s="71">
        <f t="shared" si="23"/>
        <v>0</v>
      </c>
      <c r="AR46" s="71">
        <f t="shared" si="23"/>
        <v>59904</v>
      </c>
      <c r="AS46" s="71">
        <f t="shared" si="23"/>
        <v>0</v>
      </c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</row>
    <row r="47" spans="1:64" s="17" customFormat="1" ht="24" customHeight="1">
      <c r="A47" s="78" t="s">
        <v>143</v>
      </c>
      <c r="B47" s="79" t="s">
        <v>129</v>
      </c>
      <c r="C47" s="79" t="s">
        <v>142</v>
      </c>
      <c r="D47" s="80" t="s">
        <v>24</v>
      </c>
      <c r="E47" s="79" t="s">
        <v>17</v>
      </c>
      <c r="F47" s="71">
        <v>113191</v>
      </c>
      <c r="G47" s="71">
        <f>H47-F47</f>
        <v>-48287</v>
      </c>
      <c r="H47" s="71">
        <f>94904-30000</f>
        <v>64904</v>
      </c>
      <c r="I47" s="96"/>
      <c r="J47" s="96"/>
      <c r="K47" s="96"/>
      <c r="L47" s="96"/>
      <c r="M47" s="71">
        <f>H47+J47+K47+L47</f>
        <v>64904</v>
      </c>
      <c r="N47" s="72">
        <f>I47+L47</f>
        <v>0</v>
      </c>
      <c r="O47" s="96"/>
      <c r="P47" s="96"/>
      <c r="Q47" s="97"/>
      <c r="R47" s="97"/>
      <c r="S47" s="71">
        <f>M47+O47+P47+Q47+R47</f>
        <v>64904</v>
      </c>
      <c r="T47" s="71">
        <f>N47+R47</f>
        <v>0</v>
      </c>
      <c r="U47" s="97"/>
      <c r="V47" s="97"/>
      <c r="W47" s="97"/>
      <c r="X47" s="71"/>
      <c r="Y47" s="97"/>
      <c r="Z47" s="97"/>
      <c r="AA47" s="97"/>
      <c r="AB47" s="71">
        <f>S47+U47+V47+W47+X47+Y47+Z47+AA47</f>
        <v>64904</v>
      </c>
      <c r="AC47" s="74">
        <f>T47+Z47+AA47</f>
        <v>0</v>
      </c>
      <c r="AD47" s="98"/>
      <c r="AE47" s="98"/>
      <c r="AF47" s="71">
        <v>-5000</v>
      </c>
      <c r="AG47" s="98"/>
      <c r="AH47" s="98"/>
      <c r="AI47" s="71">
        <f>AB47+AD47+AE47+AF47+AG47+AH47</f>
        <v>59904</v>
      </c>
      <c r="AJ47" s="71">
        <f>AC47+AH47</f>
        <v>0</v>
      </c>
      <c r="AK47" s="97"/>
      <c r="AL47" s="71">
        <f>AI47+AK47</f>
        <v>59904</v>
      </c>
      <c r="AM47" s="71">
        <f>AJ47</f>
        <v>0</v>
      </c>
      <c r="AN47" s="97"/>
      <c r="AO47" s="97"/>
      <c r="AP47" s="97"/>
      <c r="AQ47" s="97"/>
      <c r="AR47" s="71">
        <f>AL47+AN47+AO47+AP47+AQ47</f>
        <v>59904</v>
      </c>
      <c r="AS47" s="71">
        <f>AM47+AQ47</f>
        <v>0</v>
      </c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64" s="17" customFormat="1" ht="16.5">
      <c r="A48" s="78"/>
      <c r="B48" s="79"/>
      <c r="C48" s="79"/>
      <c r="D48" s="80"/>
      <c r="E48" s="79"/>
      <c r="F48" s="99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7"/>
      <c r="R48" s="97"/>
      <c r="S48" s="99"/>
      <c r="T48" s="99"/>
      <c r="U48" s="97"/>
      <c r="V48" s="97"/>
      <c r="W48" s="97"/>
      <c r="X48" s="97"/>
      <c r="Y48" s="97"/>
      <c r="Z48" s="97"/>
      <c r="AA48" s="97"/>
      <c r="AB48" s="97"/>
      <c r="AC48" s="97"/>
      <c r="AD48" s="98"/>
      <c r="AE48" s="98"/>
      <c r="AF48" s="99"/>
      <c r="AG48" s="98"/>
      <c r="AH48" s="98"/>
      <c r="AI48" s="98"/>
      <c r="AJ48" s="98"/>
      <c r="AK48" s="97"/>
      <c r="AL48" s="97"/>
      <c r="AM48" s="97"/>
      <c r="AN48" s="97"/>
      <c r="AO48" s="97"/>
      <c r="AP48" s="97"/>
      <c r="AQ48" s="97"/>
      <c r="AR48" s="97"/>
      <c r="AS48" s="97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s="19" customFormat="1" ht="18.75">
      <c r="A49" s="65" t="s">
        <v>25</v>
      </c>
      <c r="B49" s="66" t="s">
        <v>129</v>
      </c>
      <c r="C49" s="66" t="s">
        <v>144</v>
      </c>
      <c r="D49" s="76"/>
      <c r="E49" s="66"/>
      <c r="F49" s="68">
        <f aca="true" t="shared" si="24" ref="F49:U50">F50</f>
        <v>35000</v>
      </c>
      <c r="G49" s="68">
        <f t="shared" si="24"/>
        <v>-5000</v>
      </c>
      <c r="H49" s="68">
        <f t="shared" si="24"/>
        <v>30000</v>
      </c>
      <c r="I49" s="68">
        <f t="shared" si="24"/>
        <v>0</v>
      </c>
      <c r="J49" s="68">
        <f t="shared" si="24"/>
        <v>0</v>
      </c>
      <c r="K49" s="68">
        <f t="shared" si="24"/>
        <v>0</v>
      </c>
      <c r="L49" s="68">
        <f t="shared" si="24"/>
        <v>0</v>
      </c>
      <c r="M49" s="68">
        <f t="shared" si="24"/>
        <v>30000</v>
      </c>
      <c r="N49" s="68">
        <f t="shared" si="24"/>
        <v>0</v>
      </c>
      <c r="O49" s="68">
        <f t="shared" si="24"/>
        <v>0</v>
      </c>
      <c r="P49" s="68"/>
      <c r="Q49" s="68">
        <f t="shared" si="24"/>
        <v>0</v>
      </c>
      <c r="R49" s="68">
        <f t="shared" si="24"/>
        <v>0</v>
      </c>
      <c r="S49" s="68">
        <f t="shared" si="24"/>
        <v>30000</v>
      </c>
      <c r="T49" s="68">
        <f t="shared" si="24"/>
        <v>0</v>
      </c>
      <c r="U49" s="68">
        <f t="shared" si="24"/>
        <v>0</v>
      </c>
      <c r="V49" s="68">
        <f aca="true" t="shared" si="25" ref="T49:AJ50">V50</f>
        <v>0</v>
      </c>
      <c r="W49" s="68">
        <f t="shared" si="25"/>
        <v>0</v>
      </c>
      <c r="X49" s="68">
        <f t="shared" si="25"/>
        <v>0</v>
      </c>
      <c r="Y49" s="68">
        <f t="shared" si="25"/>
        <v>0</v>
      </c>
      <c r="Z49" s="68">
        <f t="shared" si="25"/>
        <v>0</v>
      </c>
      <c r="AA49" s="68">
        <f t="shared" si="25"/>
        <v>0</v>
      </c>
      <c r="AB49" s="68">
        <f t="shared" si="25"/>
        <v>30000</v>
      </c>
      <c r="AC49" s="68">
        <f t="shared" si="25"/>
        <v>0</v>
      </c>
      <c r="AD49" s="68">
        <f t="shared" si="25"/>
        <v>0</v>
      </c>
      <c r="AE49" s="68">
        <f t="shared" si="25"/>
        <v>0</v>
      </c>
      <c r="AF49" s="68">
        <f t="shared" si="25"/>
        <v>-10000</v>
      </c>
      <c r="AG49" s="68">
        <f t="shared" si="25"/>
        <v>0</v>
      </c>
      <c r="AH49" s="68">
        <f t="shared" si="25"/>
        <v>0</v>
      </c>
      <c r="AI49" s="68">
        <f t="shared" si="25"/>
        <v>20000</v>
      </c>
      <c r="AJ49" s="68">
        <f t="shared" si="25"/>
        <v>0</v>
      </c>
      <c r="AK49" s="68">
        <f>AK50</f>
        <v>0</v>
      </c>
      <c r="AL49" s="68">
        <f>AL50</f>
        <v>20000</v>
      </c>
      <c r="AM49" s="68">
        <f aca="true" t="shared" si="26" ref="AM49:AS49">AM50</f>
        <v>0</v>
      </c>
      <c r="AN49" s="68">
        <f t="shared" si="26"/>
        <v>0</v>
      </c>
      <c r="AO49" s="68">
        <f t="shared" si="26"/>
        <v>0</v>
      </c>
      <c r="AP49" s="68">
        <f t="shared" si="26"/>
        <v>0</v>
      </c>
      <c r="AQ49" s="68">
        <f t="shared" si="26"/>
        <v>0</v>
      </c>
      <c r="AR49" s="68">
        <f t="shared" si="26"/>
        <v>20000</v>
      </c>
      <c r="AS49" s="68">
        <f t="shared" si="26"/>
        <v>0</v>
      </c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</row>
    <row r="50" spans="1:45" ht="19.5" customHeight="1">
      <c r="A50" s="78" t="s">
        <v>25</v>
      </c>
      <c r="B50" s="79" t="s">
        <v>129</v>
      </c>
      <c r="C50" s="79" t="s">
        <v>144</v>
      </c>
      <c r="D50" s="80" t="s">
        <v>26</v>
      </c>
      <c r="E50" s="79"/>
      <c r="F50" s="71">
        <f t="shared" si="24"/>
        <v>35000</v>
      </c>
      <c r="G50" s="71">
        <f t="shared" si="24"/>
        <v>-5000</v>
      </c>
      <c r="H50" s="71">
        <f t="shared" si="24"/>
        <v>30000</v>
      </c>
      <c r="I50" s="71">
        <f t="shared" si="24"/>
        <v>0</v>
      </c>
      <c r="J50" s="71">
        <f t="shared" si="24"/>
        <v>0</v>
      </c>
      <c r="K50" s="71">
        <f t="shared" si="24"/>
        <v>0</v>
      </c>
      <c r="L50" s="71">
        <f t="shared" si="24"/>
        <v>0</v>
      </c>
      <c r="M50" s="71">
        <f t="shared" si="24"/>
        <v>30000</v>
      </c>
      <c r="N50" s="71">
        <f t="shared" si="24"/>
        <v>0</v>
      </c>
      <c r="O50" s="71">
        <f t="shared" si="24"/>
        <v>0</v>
      </c>
      <c r="P50" s="71"/>
      <c r="Q50" s="71">
        <f t="shared" si="24"/>
        <v>0</v>
      </c>
      <c r="R50" s="71">
        <f t="shared" si="24"/>
        <v>0</v>
      </c>
      <c r="S50" s="71">
        <f t="shared" si="24"/>
        <v>30000</v>
      </c>
      <c r="T50" s="71">
        <f t="shared" si="25"/>
        <v>0</v>
      </c>
      <c r="U50" s="71">
        <f t="shared" si="25"/>
        <v>0</v>
      </c>
      <c r="V50" s="71">
        <f t="shared" si="25"/>
        <v>0</v>
      </c>
      <c r="W50" s="71">
        <f t="shared" si="25"/>
        <v>0</v>
      </c>
      <c r="X50" s="71">
        <f t="shared" si="25"/>
        <v>0</v>
      </c>
      <c r="Y50" s="71">
        <f t="shared" si="25"/>
        <v>0</v>
      </c>
      <c r="Z50" s="71">
        <f t="shared" si="25"/>
        <v>0</v>
      </c>
      <c r="AA50" s="71">
        <f t="shared" si="25"/>
        <v>0</v>
      </c>
      <c r="AB50" s="71">
        <f t="shared" si="25"/>
        <v>30000</v>
      </c>
      <c r="AC50" s="71">
        <f aca="true" t="shared" si="27" ref="AC50:AS50">AC51</f>
        <v>0</v>
      </c>
      <c r="AD50" s="71">
        <f t="shared" si="27"/>
        <v>0</v>
      </c>
      <c r="AE50" s="71">
        <f t="shared" si="27"/>
        <v>0</v>
      </c>
      <c r="AF50" s="71">
        <f t="shared" si="27"/>
        <v>-10000</v>
      </c>
      <c r="AG50" s="71">
        <f t="shared" si="27"/>
        <v>0</v>
      </c>
      <c r="AH50" s="71">
        <f t="shared" si="27"/>
        <v>0</v>
      </c>
      <c r="AI50" s="71">
        <f t="shared" si="27"/>
        <v>20000</v>
      </c>
      <c r="AJ50" s="71">
        <f t="shared" si="27"/>
        <v>0</v>
      </c>
      <c r="AK50" s="71">
        <f t="shared" si="27"/>
        <v>0</v>
      </c>
      <c r="AL50" s="71">
        <f t="shared" si="27"/>
        <v>20000</v>
      </c>
      <c r="AM50" s="71">
        <f t="shared" si="27"/>
        <v>0</v>
      </c>
      <c r="AN50" s="71">
        <f t="shared" si="27"/>
        <v>0</v>
      </c>
      <c r="AO50" s="71">
        <f t="shared" si="27"/>
        <v>0</v>
      </c>
      <c r="AP50" s="71">
        <f t="shared" si="27"/>
        <v>0</v>
      </c>
      <c r="AQ50" s="71">
        <f t="shared" si="27"/>
        <v>0</v>
      </c>
      <c r="AR50" s="71">
        <f t="shared" si="27"/>
        <v>20000</v>
      </c>
      <c r="AS50" s="71">
        <f t="shared" si="27"/>
        <v>0</v>
      </c>
    </row>
    <row r="51" spans="1:64" s="15" customFormat="1" ht="69.75" customHeight="1">
      <c r="A51" s="78" t="s">
        <v>140</v>
      </c>
      <c r="B51" s="79" t="s">
        <v>129</v>
      </c>
      <c r="C51" s="79" t="s">
        <v>144</v>
      </c>
      <c r="D51" s="80" t="s">
        <v>26</v>
      </c>
      <c r="E51" s="79" t="s">
        <v>141</v>
      </c>
      <c r="F51" s="71">
        <v>35000</v>
      </c>
      <c r="G51" s="71">
        <f>H51-F51</f>
        <v>-5000</v>
      </c>
      <c r="H51" s="71">
        <f>35000-5000</f>
        <v>30000</v>
      </c>
      <c r="I51" s="100"/>
      <c r="J51" s="100"/>
      <c r="K51" s="100"/>
      <c r="L51" s="100"/>
      <c r="M51" s="71">
        <f>H51+J51+K51+L51</f>
        <v>30000</v>
      </c>
      <c r="N51" s="72">
        <f>I51+L51</f>
        <v>0</v>
      </c>
      <c r="O51" s="100"/>
      <c r="P51" s="100"/>
      <c r="Q51" s="101"/>
      <c r="R51" s="101"/>
      <c r="S51" s="71">
        <f>M51+O51+P51+Q51+R51</f>
        <v>30000</v>
      </c>
      <c r="T51" s="71">
        <f>N51+R51</f>
        <v>0</v>
      </c>
      <c r="U51" s="101"/>
      <c r="V51" s="101"/>
      <c r="W51" s="101"/>
      <c r="X51" s="71"/>
      <c r="Y51" s="101"/>
      <c r="Z51" s="101"/>
      <c r="AA51" s="101"/>
      <c r="AB51" s="71">
        <f>S51+U51+V51+W51+X51+Y51+Z51+AA51</f>
        <v>30000</v>
      </c>
      <c r="AC51" s="74">
        <f>T51+Z51+AA51</f>
        <v>0</v>
      </c>
      <c r="AD51" s="102"/>
      <c r="AE51" s="102"/>
      <c r="AF51" s="71">
        <v>-10000</v>
      </c>
      <c r="AG51" s="102"/>
      <c r="AH51" s="102"/>
      <c r="AI51" s="71">
        <f>AB51+AD51+AE51+AF51+AG51+AH51</f>
        <v>20000</v>
      </c>
      <c r="AJ51" s="71">
        <f>AC51+AH51</f>
        <v>0</v>
      </c>
      <c r="AK51" s="101"/>
      <c r="AL51" s="71">
        <f>AI51+AK51</f>
        <v>20000</v>
      </c>
      <c r="AM51" s="71">
        <f>AJ51</f>
        <v>0</v>
      </c>
      <c r="AN51" s="101"/>
      <c r="AO51" s="101"/>
      <c r="AP51" s="101"/>
      <c r="AQ51" s="101"/>
      <c r="AR51" s="71">
        <f>AL51+AN51+AO51+AP51+AQ51</f>
        <v>20000</v>
      </c>
      <c r="AS51" s="71">
        <f>AM51+AQ51</f>
        <v>0</v>
      </c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</row>
    <row r="52" spans="1:45" ht="21.75" customHeight="1">
      <c r="A52" s="103"/>
      <c r="B52" s="104"/>
      <c r="C52" s="104"/>
      <c r="D52" s="105"/>
      <c r="E52" s="104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6"/>
      <c r="T52" s="56"/>
      <c r="U52" s="55"/>
      <c r="V52" s="55"/>
      <c r="W52" s="55"/>
      <c r="X52" s="55"/>
      <c r="Y52" s="55"/>
      <c r="Z52" s="55"/>
      <c r="AA52" s="55"/>
      <c r="AB52" s="55"/>
      <c r="AC52" s="55"/>
      <c r="AD52" s="54"/>
      <c r="AE52" s="54"/>
      <c r="AF52" s="56"/>
      <c r="AG52" s="54"/>
      <c r="AH52" s="54"/>
      <c r="AI52" s="54"/>
      <c r="AJ52" s="54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64" s="15" customFormat="1" ht="37.5">
      <c r="A53" s="65" t="s">
        <v>27</v>
      </c>
      <c r="B53" s="66" t="s">
        <v>129</v>
      </c>
      <c r="C53" s="66" t="s">
        <v>145</v>
      </c>
      <c r="D53" s="76"/>
      <c r="E53" s="66"/>
      <c r="F53" s="68">
        <f aca="true" t="shared" si="28" ref="F53:M53">F54+F58+F64+F56</f>
        <v>90528</v>
      </c>
      <c r="G53" s="68">
        <f t="shared" si="28"/>
        <v>285414</v>
      </c>
      <c r="H53" s="68">
        <f t="shared" si="28"/>
        <v>375942</v>
      </c>
      <c r="I53" s="68">
        <f t="shared" si="28"/>
        <v>0</v>
      </c>
      <c r="J53" s="68">
        <f t="shared" si="28"/>
        <v>30000</v>
      </c>
      <c r="K53" s="68">
        <f t="shared" si="28"/>
        <v>0</v>
      </c>
      <c r="L53" s="68">
        <f t="shared" si="28"/>
        <v>0</v>
      </c>
      <c r="M53" s="68">
        <f t="shared" si="28"/>
        <v>405942</v>
      </c>
      <c r="N53" s="68">
        <f aca="true" t="shared" si="29" ref="N53:S53">N54+N58+N64+N56</f>
        <v>0</v>
      </c>
      <c r="O53" s="68">
        <f t="shared" si="29"/>
        <v>0</v>
      </c>
      <c r="P53" s="68">
        <f t="shared" si="29"/>
        <v>0</v>
      </c>
      <c r="Q53" s="68">
        <f t="shared" si="29"/>
        <v>0</v>
      </c>
      <c r="R53" s="68">
        <f t="shared" si="29"/>
        <v>0</v>
      </c>
      <c r="S53" s="68">
        <f t="shared" si="29"/>
        <v>405942</v>
      </c>
      <c r="T53" s="68">
        <f aca="true" t="shared" si="30" ref="T53:AB53">T54+T58+T64+T56</f>
        <v>0</v>
      </c>
      <c r="U53" s="68">
        <f t="shared" si="30"/>
        <v>0</v>
      </c>
      <c r="V53" s="68">
        <f t="shared" si="30"/>
        <v>0</v>
      </c>
      <c r="W53" s="68">
        <f t="shared" si="30"/>
        <v>0</v>
      </c>
      <c r="X53" s="68">
        <f t="shared" si="30"/>
        <v>0</v>
      </c>
      <c r="Y53" s="68">
        <f t="shared" si="30"/>
        <v>0</v>
      </c>
      <c r="Z53" s="68">
        <f t="shared" si="30"/>
        <v>0</v>
      </c>
      <c r="AA53" s="68">
        <f t="shared" si="30"/>
        <v>0</v>
      </c>
      <c r="AB53" s="68">
        <f t="shared" si="30"/>
        <v>405942</v>
      </c>
      <c r="AC53" s="68">
        <f aca="true" t="shared" si="31" ref="AC53:AI53">AC54+AC58+AC64+AC56</f>
        <v>0</v>
      </c>
      <c r="AD53" s="68">
        <f t="shared" si="31"/>
        <v>-196</v>
      </c>
      <c r="AE53" s="68">
        <f t="shared" si="31"/>
        <v>-56467</v>
      </c>
      <c r="AF53" s="68">
        <f t="shared" si="31"/>
        <v>-130225</v>
      </c>
      <c r="AG53" s="68">
        <f t="shared" si="31"/>
        <v>0</v>
      </c>
      <c r="AH53" s="68">
        <f t="shared" si="31"/>
        <v>0</v>
      </c>
      <c r="AI53" s="68">
        <f t="shared" si="31"/>
        <v>219054</v>
      </c>
      <c r="AJ53" s="68">
        <f>AJ54+AJ58+AJ64+AJ56</f>
        <v>0</v>
      </c>
      <c r="AK53" s="68">
        <f>AK54+AK58+AK64+AK56</f>
        <v>-30000</v>
      </c>
      <c r="AL53" s="68">
        <f>AL54+AL58+AL64+AL56</f>
        <v>189054</v>
      </c>
      <c r="AM53" s="68">
        <f aca="true" t="shared" si="32" ref="AM53:AS53">AM54+AM58+AM64+AM56</f>
        <v>0</v>
      </c>
      <c r="AN53" s="68">
        <f t="shared" si="32"/>
        <v>-183</v>
      </c>
      <c r="AO53" s="68">
        <f>AO54+AO58+AO64+AO56</f>
        <v>-44433</v>
      </c>
      <c r="AP53" s="68">
        <f t="shared" si="32"/>
        <v>-132</v>
      </c>
      <c r="AQ53" s="68">
        <f t="shared" si="32"/>
        <v>0</v>
      </c>
      <c r="AR53" s="68">
        <f t="shared" si="32"/>
        <v>144306</v>
      </c>
      <c r="AS53" s="68">
        <f t="shared" si="32"/>
        <v>0</v>
      </c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</row>
    <row r="54" spans="1:64" s="13" customFormat="1" ht="89.25" customHeight="1">
      <c r="A54" s="78" t="s">
        <v>135</v>
      </c>
      <c r="B54" s="79" t="s">
        <v>129</v>
      </c>
      <c r="C54" s="79" t="s">
        <v>145</v>
      </c>
      <c r="D54" s="80" t="s">
        <v>126</v>
      </c>
      <c r="E54" s="79"/>
      <c r="F54" s="71">
        <f>F55</f>
        <v>20371</v>
      </c>
      <c r="G54" s="71">
        <f>G55</f>
        <v>-19690</v>
      </c>
      <c r="H54" s="71">
        <f>H55</f>
        <v>681</v>
      </c>
      <c r="I54" s="71">
        <f aca="true" t="shared" si="33" ref="I54:AS54">I55</f>
        <v>0</v>
      </c>
      <c r="J54" s="71">
        <f t="shared" si="33"/>
        <v>0</v>
      </c>
      <c r="K54" s="71">
        <f t="shared" si="33"/>
        <v>0</v>
      </c>
      <c r="L54" s="71">
        <f t="shared" si="33"/>
        <v>0</v>
      </c>
      <c r="M54" s="71">
        <f t="shared" si="33"/>
        <v>681</v>
      </c>
      <c r="N54" s="71">
        <f t="shared" si="33"/>
        <v>0</v>
      </c>
      <c r="O54" s="71">
        <f t="shared" si="33"/>
        <v>0</v>
      </c>
      <c r="P54" s="71"/>
      <c r="Q54" s="71">
        <f t="shared" si="33"/>
        <v>0</v>
      </c>
      <c r="R54" s="71">
        <f t="shared" si="33"/>
        <v>0</v>
      </c>
      <c r="S54" s="71">
        <f t="shared" si="33"/>
        <v>681</v>
      </c>
      <c r="T54" s="71">
        <f t="shared" si="33"/>
        <v>0</v>
      </c>
      <c r="U54" s="71">
        <f t="shared" si="33"/>
        <v>0</v>
      </c>
      <c r="V54" s="71">
        <f t="shared" si="33"/>
        <v>0</v>
      </c>
      <c r="W54" s="71">
        <f t="shared" si="33"/>
        <v>0</v>
      </c>
      <c r="X54" s="71">
        <f t="shared" si="33"/>
        <v>0</v>
      </c>
      <c r="Y54" s="71">
        <f t="shared" si="33"/>
        <v>0</v>
      </c>
      <c r="Z54" s="71">
        <f t="shared" si="33"/>
        <v>0</v>
      </c>
      <c r="AA54" s="71">
        <f t="shared" si="33"/>
        <v>0</v>
      </c>
      <c r="AB54" s="71">
        <f t="shared" si="33"/>
        <v>681</v>
      </c>
      <c r="AC54" s="71">
        <f t="shared" si="33"/>
        <v>0</v>
      </c>
      <c r="AD54" s="71">
        <f t="shared" si="33"/>
        <v>0</v>
      </c>
      <c r="AE54" s="71">
        <f t="shared" si="33"/>
        <v>0</v>
      </c>
      <c r="AF54" s="71">
        <f t="shared" si="33"/>
        <v>0</v>
      </c>
      <c r="AG54" s="71">
        <f t="shared" si="33"/>
        <v>0</v>
      </c>
      <c r="AH54" s="71">
        <f t="shared" si="33"/>
        <v>0</v>
      </c>
      <c r="AI54" s="71">
        <f t="shared" si="33"/>
        <v>681</v>
      </c>
      <c r="AJ54" s="71">
        <f t="shared" si="33"/>
        <v>0</v>
      </c>
      <c r="AK54" s="71">
        <f t="shared" si="33"/>
        <v>0</v>
      </c>
      <c r="AL54" s="71">
        <f t="shared" si="33"/>
        <v>681</v>
      </c>
      <c r="AM54" s="71">
        <f t="shared" si="33"/>
        <v>0</v>
      </c>
      <c r="AN54" s="71">
        <f t="shared" si="33"/>
        <v>0</v>
      </c>
      <c r="AO54" s="71">
        <f t="shared" si="33"/>
        <v>0</v>
      </c>
      <c r="AP54" s="71">
        <f t="shared" si="33"/>
        <v>0</v>
      </c>
      <c r="AQ54" s="71">
        <f t="shared" si="33"/>
        <v>0</v>
      </c>
      <c r="AR54" s="71">
        <f t="shared" si="33"/>
        <v>681</v>
      </c>
      <c r="AS54" s="71">
        <f t="shared" si="33"/>
        <v>0</v>
      </c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</row>
    <row r="55" spans="1:64" s="17" customFormat="1" ht="46.5" customHeight="1">
      <c r="A55" s="78" t="s">
        <v>131</v>
      </c>
      <c r="B55" s="79" t="s">
        <v>129</v>
      </c>
      <c r="C55" s="79" t="s">
        <v>145</v>
      </c>
      <c r="D55" s="80" t="s">
        <v>126</v>
      </c>
      <c r="E55" s="79" t="s">
        <v>132</v>
      </c>
      <c r="F55" s="87">
        <v>20371</v>
      </c>
      <c r="G55" s="71">
        <f>H55-F55</f>
        <v>-19690</v>
      </c>
      <c r="H55" s="88">
        <f>681</f>
        <v>681</v>
      </c>
      <c r="I55" s="89"/>
      <c r="J55" s="89"/>
      <c r="K55" s="89"/>
      <c r="L55" s="89"/>
      <c r="M55" s="71">
        <f>H55+J55+K55+L55</f>
        <v>681</v>
      </c>
      <c r="N55" s="72">
        <f>I55+L55</f>
        <v>0</v>
      </c>
      <c r="O55" s="89"/>
      <c r="P55" s="89"/>
      <c r="Q55" s="97"/>
      <c r="R55" s="97"/>
      <c r="S55" s="71">
        <f>M55+O55+P55+Q55+R55</f>
        <v>681</v>
      </c>
      <c r="T55" s="71">
        <f>N55+R55</f>
        <v>0</v>
      </c>
      <c r="U55" s="97"/>
      <c r="V55" s="97"/>
      <c r="W55" s="97"/>
      <c r="X55" s="97"/>
      <c r="Y55" s="97"/>
      <c r="Z55" s="97"/>
      <c r="AA55" s="97"/>
      <c r="AB55" s="71">
        <f>S55+U55+V55+W55+X55+Y55+Z55+AA55</f>
        <v>681</v>
      </c>
      <c r="AC55" s="74">
        <f>T55+Z55+AA55</f>
        <v>0</v>
      </c>
      <c r="AD55" s="98"/>
      <c r="AE55" s="98"/>
      <c r="AF55" s="99"/>
      <c r="AG55" s="98"/>
      <c r="AH55" s="98"/>
      <c r="AI55" s="71">
        <f>AB55+AD55+AE55+AF55+AG55+AH55</f>
        <v>681</v>
      </c>
      <c r="AJ55" s="71">
        <f>AC55+AH55</f>
        <v>0</v>
      </c>
      <c r="AK55" s="97"/>
      <c r="AL55" s="71">
        <f>AI55+AK55</f>
        <v>681</v>
      </c>
      <c r="AM55" s="71">
        <f>AJ55</f>
        <v>0</v>
      </c>
      <c r="AN55" s="97"/>
      <c r="AO55" s="97"/>
      <c r="AP55" s="97"/>
      <c r="AQ55" s="97"/>
      <c r="AR55" s="71">
        <f>AL55+AN55+AO55+AP55+AQ55</f>
        <v>681</v>
      </c>
      <c r="AS55" s="71">
        <f>AM55+AQ55</f>
        <v>0</v>
      </c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s="19" customFormat="1" ht="69" customHeight="1">
      <c r="A56" s="78" t="s">
        <v>246</v>
      </c>
      <c r="B56" s="79" t="s">
        <v>129</v>
      </c>
      <c r="C56" s="79" t="s">
        <v>145</v>
      </c>
      <c r="D56" s="80" t="s">
        <v>247</v>
      </c>
      <c r="E56" s="79"/>
      <c r="F56" s="87">
        <f>F57</f>
        <v>0</v>
      </c>
      <c r="G56" s="87">
        <f>G57</f>
        <v>6769</v>
      </c>
      <c r="H56" s="87">
        <f>H57</f>
        <v>6769</v>
      </c>
      <c r="I56" s="87">
        <f aca="true" t="shared" si="34" ref="I56:AS56">I57</f>
        <v>0</v>
      </c>
      <c r="J56" s="87">
        <f t="shared" si="34"/>
        <v>0</v>
      </c>
      <c r="K56" s="87">
        <f t="shared" si="34"/>
        <v>0</v>
      </c>
      <c r="L56" s="87">
        <f t="shared" si="34"/>
        <v>0</v>
      </c>
      <c r="M56" s="87">
        <f t="shared" si="34"/>
        <v>6769</v>
      </c>
      <c r="N56" s="87">
        <f t="shared" si="34"/>
        <v>0</v>
      </c>
      <c r="O56" s="87">
        <f t="shared" si="34"/>
        <v>0</v>
      </c>
      <c r="P56" s="87"/>
      <c r="Q56" s="87">
        <f t="shared" si="34"/>
        <v>0</v>
      </c>
      <c r="R56" s="87">
        <f t="shared" si="34"/>
        <v>0</v>
      </c>
      <c r="S56" s="87">
        <f t="shared" si="34"/>
        <v>6769</v>
      </c>
      <c r="T56" s="87">
        <f t="shared" si="34"/>
        <v>0</v>
      </c>
      <c r="U56" s="87">
        <f t="shared" si="34"/>
        <v>0</v>
      </c>
      <c r="V56" s="87">
        <f t="shared" si="34"/>
        <v>0</v>
      </c>
      <c r="W56" s="87">
        <f t="shared" si="34"/>
        <v>0</v>
      </c>
      <c r="X56" s="87">
        <f t="shared" si="34"/>
        <v>0</v>
      </c>
      <c r="Y56" s="87">
        <f t="shared" si="34"/>
        <v>0</v>
      </c>
      <c r="Z56" s="87">
        <f t="shared" si="34"/>
        <v>0</v>
      </c>
      <c r="AA56" s="87">
        <f t="shared" si="34"/>
        <v>0</v>
      </c>
      <c r="AB56" s="87">
        <f t="shared" si="34"/>
        <v>6769</v>
      </c>
      <c r="AC56" s="87">
        <f t="shared" si="34"/>
        <v>0</v>
      </c>
      <c r="AD56" s="87">
        <f t="shared" si="34"/>
        <v>0</v>
      </c>
      <c r="AE56" s="87">
        <f t="shared" si="34"/>
        <v>0</v>
      </c>
      <c r="AF56" s="87">
        <f t="shared" si="34"/>
        <v>1000</v>
      </c>
      <c r="AG56" s="87">
        <f t="shared" si="34"/>
        <v>0</v>
      </c>
      <c r="AH56" s="87">
        <f t="shared" si="34"/>
        <v>0</v>
      </c>
      <c r="AI56" s="87">
        <f t="shared" si="34"/>
        <v>7769</v>
      </c>
      <c r="AJ56" s="87">
        <f t="shared" si="34"/>
        <v>0</v>
      </c>
      <c r="AK56" s="87">
        <f t="shared" si="34"/>
        <v>0</v>
      </c>
      <c r="AL56" s="87">
        <f t="shared" si="34"/>
        <v>7769</v>
      </c>
      <c r="AM56" s="87">
        <f t="shared" si="34"/>
        <v>0</v>
      </c>
      <c r="AN56" s="87">
        <f t="shared" si="34"/>
        <v>0</v>
      </c>
      <c r="AO56" s="87">
        <f t="shared" si="34"/>
        <v>0</v>
      </c>
      <c r="AP56" s="87">
        <f t="shared" si="34"/>
        <v>0</v>
      </c>
      <c r="AQ56" s="87">
        <f t="shared" si="34"/>
        <v>0</v>
      </c>
      <c r="AR56" s="87">
        <f t="shared" si="34"/>
        <v>7769</v>
      </c>
      <c r="AS56" s="87">
        <f t="shared" si="34"/>
        <v>0</v>
      </c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</row>
    <row r="57" spans="1:64" s="19" customFormat="1" ht="21.75" customHeight="1">
      <c r="A57" s="78" t="s">
        <v>248</v>
      </c>
      <c r="B57" s="79" t="s">
        <v>129</v>
      </c>
      <c r="C57" s="79" t="s">
        <v>145</v>
      </c>
      <c r="D57" s="80" t="s">
        <v>247</v>
      </c>
      <c r="E57" s="79" t="s">
        <v>249</v>
      </c>
      <c r="F57" s="87"/>
      <c r="G57" s="71">
        <f>H57-F57</f>
        <v>6769</v>
      </c>
      <c r="H57" s="88">
        <f>1769+5000</f>
        <v>6769</v>
      </c>
      <c r="I57" s="88"/>
      <c r="J57" s="88"/>
      <c r="K57" s="88"/>
      <c r="L57" s="88"/>
      <c r="M57" s="71">
        <f>H57+J57+K57+L57</f>
        <v>6769</v>
      </c>
      <c r="N57" s="72">
        <f>I57+L57</f>
        <v>0</v>
      </c>
      <c r="O57" s="88"/>
      <c r="P57" s="88"/>
      <c r="Q57" s="73"/>
      <c r="R57" s="73"/>
      <c r="S57" s="71">
        <f>M57+O57+P57+Q57+R57</f>
        <v>6769</v>
      </c>
      <c r="T57" s="71">
        <f>N57+R57</f>
        <v>0</v>
      </c>
      <c r="U57" s="73"/>
      <c r="V57" s="73"/>
      <c r="W57" s="73"/>
      <c r="X57" s="73"/>
      <c r="Y57" s="73"/>
      <c r="Z57" s="73"/>
      <c r="AA57" s="73"/>
      <c r="AB57" s="71">
        <f>S57+U57+V57+W57+X57+Y57+Z57+AA57</f>
        <v>6769</v>
      </c>
      <c r="AC57" s="74">
        <f>T57+Z57+AA57</f>
        <v>0</v>
      </c>
      <c r="AD57" s="74"/>
      <c r="AE57" s="74"/>
      <c r="AF57" s="71">
        <v>1000</v>
      </c>
      <c r="AG57" s="74"/>
      <c r="AH57" s="74"/>
      <c r="AI57" s="71">
        <f>AB57+AD57+AE57+AF57+AG57+AH57</f>
        <v>7769</v>
      </c>
      <c r="AJ57" s="71">
        <f>AC57+AH57</f>
        <v>0</v>
      </c>
      <c r="AK57" s="73"/>
      <c r="AL57" s="71">
        <f>AI57+AK57</f>
        <v>7769</v>
      </c>
      <c r="AM57" s="71">
        <f>AJ57</f>
        <v>0</v>
      </c>
      <c r="AN57" s="73"/>
      <c r="AO57" s="73"/>
      <c r="AP57" s="73"/>
      <c r="AQ57" s="73"/>
      <c r="AR57" s="71">
        <f>AL57+AN57+AO57+AP57+AQ57</f>
        <v>7769</v>
      </c>
      <c r="AS57" s="71">
        <f>AM57+AQ57</f>
        <v>0</v>
      </c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</row>
    <row r="58" spans="1:64" s="13" customFormat="1" ht="55.5" customHeight="1">
      <c r="A58" s="78" t="s">
        <v>28</v>
      </c>
      <c r="B58" s="79" t="s">
        <v>129</v>
      </c>
      <c r="C58" s="79" t="s">
        <v>145</v>
      </c>
      <c r="D58" s="80" t="s">
        <v>29</v>
      </c>
      <c r="E58" s="79"/>
      <c r="F58" s="71">
        <f>F59+F62+F63</f>
        <v>62699</v>
      </c>
      <c r="G58" s="71">
        <f>G59+G62+G63</f>
        <v>286965</v>
      </c>
      <c r="H58" s="71">
        <f>H59+H62+H63</f>
        <v>349664</v>
      </c>
      <c r="I58" s="71">
        <f aca="true" t="shared" si="35" ref="I58:AM58">I59+I62+I63</f>
        <v>0</v>
      </c>
      <c r="J58" s="71">
        <f t="shared" si="35"/>
        <v>30000</v>
      </c>
      <c r="K58" s="71">
        <f t="shared" si="35"/>
        <v>0</v>
      </c>
      <c r="L58" s="71">
        <f t="shared" si="35"/>
        <v>0</v>
      </c>
      <c r="M58" s="71">
        <f t="shared" si="35"/>
        <v>379664</v>
      </c>
      <c r="N58" s="71">
        <f t="shared" si="35"/>
        <v>0</v>
      </c>
      <c r="O58" s="71">
        <f t="shared" si="35"/>
        <v>0</v>
      </c>
      <c r="P58" s="71"/>
      <c r="Q58" s="71">
        <f t="shared" si="35"/>
        <v>0</v>
      </c>
      <c r="R58" s="71">
        <f t="shared" si="35"/>
        <v>0</v>
      </c>
      <c r="S58" s="71">
        <f t="shared" si="35"/>
        <v>379664</v>
      </c>
      <c r="T58" s="71">
        <f t="shared" si="35"/>
        <v>0</v>
      </c>
      <c r="U58" s="71">
        <f t="shared" si="35"/>
        <v>0</v>
      </c>
      <c r="V58" s="71">
        <f t="shared" si="35"/>
        <v>0</v>
      </c>
      <c r="W58" s="71">
        <f t="shared" si="35"/>
        <v>0</v>
      </c>
      <c r="X58" s="71">
        <f t="shared" si="35"/>
        <v>0</v>
      </c>
      <c r="Y58" s="71">
        <f t="shared" si="35"/>
        <v>0</v>
      </c>
      <c r="Z58" s="71">
        <f t="shared" si="35"/>
        <v>0</v>
      </c>
      <c r="AA58" s="71">
        <f t="shared" si="35"/>
        <v>0</v>
      </c>
      <c r="AB58" s="71">
        <f t="shared" si="35"/>
        <v>379664</v>
      </c>
      <c r="AC58" s="71">
        <f t="shared" si="35"/>
        <v>0</v>
      </c>
      <c r="AD58" s="71">
        <f t="shared" si="35"/>
        <v>-196</v>
      </c>
      <c r="AE58" s="71">
        <f t="shared" si="35"/>
        <v>-56467</v>
      </c>
      <c r="AF58" s="71">
        <f t="shared" si="35"/>
        <v>-134225</v>
      </c>
      <c r="AG58" s="71">
        <f t="shared" si="35"/>
        <v>0</v>
      </c>
      <c r="AH58" s="71">
        <f t="shared" si="35"/>
        <v>0</v>
      </c>
      <c r="AI58" s="71">
        <f t="shared" si="35"/>
        <v>188776</v>
      </c>
      <c r="AJ58" s="71">
        <f t="shared" si="35"/>
        <v>0</v>
      </c>
      <c r="AK58" s="71">
        <f t="shared" si="35"/>
        <v>-30000</v>
      </c>
      <c r="AL58" s="71">
        <f t="shared" si="35"/>
        <v>158776</v>
      </c>
      <c r="AM58" s="71">
        <f t="shared" si="35"/>
        <v>0</v>
      </c>
      <c r="AN58" s="71">
        <f aca="true" t="shared" si="36" ref="AN58:AS58">AN59+AN62+AN63+AN60</f>
        <v>-183</v>
      </c>
      <c r="AO58" s="71">
        <f t="shared" si="36"/>
        <v>-44433</v>
      </c>
      <c r="AP58" s="71">
        <f t="shared" si="36"/>
        <v>-132</v>
      </c>
      <c r="AQ58" s="71">
        <f t="shared" si="36"/>
        <v>0</v>
      </c>
      <c r="AR58" s="71">
        <f t="shared" si="36"/>
        <v>114028</v>
      </c>
      <c r="AS58" s="71">
        <f t="shared" si="36"/>
        <v>0</v>
      </c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</row>
    <row r="59" spans="1:64" s="21" customFormat="1" ht="69.75" customHeight="1">
      <c r="A59" s="78" t="s">
        <v>140</v>
      </c>
      <c r="B59" s="79" t="s">
        <v>129</v>
      </c>
      <c r="C59" s="79" t="s">
        <v>145</v>
      </c>
      <c r="D59" s="80" t="s">
        <v>29</v>
      </c>
      <c r="E59" s="79" t="s">
        <v>141</v>
      </c>
      <c r="F59" s="71">
        <v>38699</v>
      </c>
      <c r="G59" s="71">
        <f>H59-F59</f>
        <v>165462</v>
      </c>
      <c r="H59" s="71">
        <f>200+402+28605+9662+152152+20904+1123-3887-5000</f>
        <v>204161</v>
      </c>
      <c r="I59" s="84"/>
      <c r="J59" s="84"/>
      <c r="K59" s="84"/>
      <c r="L59" s="84"/>
      <c r="M59" s="71">
        <f>H59+J59+K59+L59</f>
        <v>204161</v>
      </c>
      <c r="N59" s="72">
        <f>I59+L59</f>
        <v>0</v>
      </c>
      <c r="O59" s="84"/>
      <c r="P59" s="84"/>
      <c r="Q59" s="84"/>
      <c r="R59" s="84"/>
      <c r="S59" s="71">
        <f>M59+O59+P59+Q59+R59</f>
        <v>204161</v>
      </c>
      <c r="T59" s="71">
        <f>N59+R59</f>
        <v>0</v>
      </c>
      <c r="U59" s="71"/>
      <c r="V59" s="71"/>
      <c r="W59" s="84"/>
      <c r="X59" s="71"/>
      <c r="Y59" s="84"/>
      <c r="Z59" s="84"/>
      <c r="AA59" s="84"/>
      <c r="AB59" s="71">
        <f>S59+U59+V59+W59+X59+Y59+Z59+AA59</f>
        <v>204161</v>
      </c>
      <c r="AC59" s="74">
        <f>T59+Z59+AA59</f>
        <v>0</v>
      </c>
      <c r="AD59" s="71">
        <f>-193-3</f>
        <v>-196</v>
      </c>
      <c r="AE59" s="71">
        <f>-54090-2377</f>
        <v>-56467</v>
      </c>
      <c r="AF59" s="71">
        <f>-5948-562-41000-8600+562</f>
        <v>-55548</v>
      </c>
      <c r="AG59" s="85"/>
      <c r="AH59" s="85"/>
      <c r="AI59" s="71">
        <f>AB59+AD59+AE59+AF59+AG59+AH59</f>
        <v>91950</v>
      </c>
      <c r="AJ59" s="71">
        <f>AC59+AH59</f>
        <v>0</v>
      </c>
      <c r="AK59" s="84"/>
      <c r="AL59" s="71">
        <f>AI59+AK59</f>
        <v>91950</v>
      </c>
      <c r="AM59" s="71">
        <f>AJ59</f>
        <v>0</v>
      </c>
      <c r="AN59" s="71">
        <v>-5034</v>
      </c>
      <c r="AO59" s="71">
        <v>-44433</v>
      </c>
      <c r="AP59" s="71">
        <v>-132</v>
      </c>
      <c r="AQ59" s="84"/>
      <c r="AR59" s="71">
        <f>AL59+AN59+AO59+AP59+AQ59</f>
        <v>42351</v>
      </c>
      <c r="AS59" s="71">
        <f>AM59+AQ59</f>
        <v>0</v>
      </c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s="21" customFormat="1" ht="141" customHeight="1">
      <c r="A60" s="78" t="s">
        <v>343</v>
      </c>
      <c r="B60" s="79" t="s">
        <v>129</v>
      </c>
      <c r="C60" s="79" t="s">
        <v>145</v>
      </c>
      <c r="D60" s="80" t="s">
        <v>342</v>
      </c>
      <c r="E60" s="79"/>
      <c r="F60" s="71"/>
      <c r="G60" s="71"/>
      <c r="H60" s="71"/>
      <c r="I60" s="84"/>
      <c r="J60" s="84"/>
      <c r="K60" s="84"/>
      <c r="L60" s="84"/>
      <c r="M60" s="71"/>
      <c r="N60" s="72"/>
      <c r="O60" s="84"/>
      <c r="P60" s="84"/>
      <c r="Q60" s="84"/>
      <c r="R60" s="84"/>
      <c r="S60" s="71"/>
      <c r="T60" s="71"/>
      <c r="U60" s="71"/>
      <c r="V60" s="71"/>
      <c r="W60" s="84"/>
      <c r="X60" s="71"/>
      <c r="Y60" s="84"/>
      <c r="Z60" s="84"/>
      <c r="AA60" s="84"/>
      <c r="AB60" s="71"/>
      <c r="AC60" s="74"/>
      <c r="AD60" s="71"/>
      <c r="AE60" s="71"/>
      <c r="AF60" s="71"/>
      <c r="AG60" s="85"/>
      <c r="AH60" s="85"/>
      <c r="AI60" s="71"/>
      <c r="AJ60" s="71"/>
      <c r="AK60" s="84"/>
      <c r="AL60" s="71"/>
      <c r="AM60" s="71"/>
      <c r="AN60" s="71">
        <f aca="true" t="shared" si="37" ref="AN60:AS60">AN61</f>
        <v>5034</v>
      </c>
      <c r="AO60" s="106">
        <f t="shared" si="37"/>
        <v>0</v>
      </c>
      <c r="AP60" s="106">
        <f t="shared" si="37"/>
        <v>0</v>
      </c>
      <c r="AQ60" s="106">
        <f t="shared" si="37"/>
        <v>0</v>
      </c>
      <c r="AR60" s="71">
        <f t="shared" si="37"/>
        <v>5034</v>
      </c>
      <c r="AS60" s="106">
        <f t="shared" si="37"/>
        <v>0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s="21" customFormat="1" ht="68.25" customHeight="1">
      <c r="A61" s="78" t="s">
        <v>140</v>
      </c>
      <c r="B61" s="79" t="s">
        <v>129</v>
      </c>
      <c r="C61" s="79" t="s">
        <v>145</v>
      </c>
      <c r="D61" s="80" t="s">
        <v>342</v>
      </c>
      <c r="E61" s="79" t="s">
        <v>141</v>
      </c>
      <c r="F61" s="71"/>
      <c r="G61" s="71"/>
      <c r="H61" s="71"/>
      <c r="I61" s="84"/>
      <c r="J61" s="84"/>
      <c r="K61" s="84"/>
      <c r="L61" s="84"/>
      <c r="M61" s="71"/>
      <c r="N61" s="72"/>
      <c r="O61" s="84"/>
      <c r="P61" s="84"/>
      <c r="Q61" s="84"/>
      <c r="R61" s="84"/>
      <c r="S61" s="71"/>
      <c r="T61" s="71"/>
      <c r="U61" s="71"/>
      <c r="V61" s="71"/>
      <c r="W61" s="84"/>
      <c r="X61" s="71"/>
      <c r="Y61" s="84"/>
      <c r="Z61" s="84"/>
      <c r="AA61" s="84"/>
      <c r="AB61" s="71"/>
      <c r="AC61" s="74"/>
      <c r="AD61" s="71"/>
      <c r="AE61" s="71"/>
      <c r="AF61" s="71"/>
      <c r="AG61" s="85"/>
      <c r="AH61" s="85"/>
      <c r="AI61" s="71"/>
      <c r="AJ61" s="71"/>
      <c r="AK61" s="84"/>
      <c r="AL61" s="71"/>
      <c r="AM61" s="71"/>
      <c r="AN61" s="71">
        <v>5034</v>
      </c>
      <c r="AO61" s="71"/>
      <c r="AP61" s="71"/>
      <c r="AQ61" s="84"/>
      <c r="AR61" s="71">
        <f>AL61+AN61+AO61+AP61+AQ61</f>
        <v>5034</v>
      </c>
      <c r="AS61" s="71">
        <f>AM61+AQ61</f>
        <v>0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s="21" customFormat="1" ht="122.25" customHeight="1">
      <c r="A62" s="78" t="s">
        <v>147</v>
      </c>
      <c r="B62" s="79" t="s">
        <v>129</v>
      </c>
      <c r="C62" s="79" t="s">
        <v>145</v>
      </c>
      <c r="D62" s="80" t="s">
        <v>29</v>
      </c>
      <c r="E62" s="79" t="s">
        <v>148</v>
      </c>
      <c r="F62" s="71">
        <v>24000</v>
      </c>
      <c r="G62" s="71">
        <f>H62-F62</f>
        <v>15000</v>
      </c>
      <c r="H62" s="71">
        <f>54000-15000</f>
        <v>39000</v>
      </c>
      <c r="I62" s="84"/>
      <c r="J62" s="84"/>
      <c r="K62" s="84"/>
      <c r="L62" s="84"/>
      <c r="M62" s="71">
        <f>H62+J62+K62+L62</f>
        <v>39000</v>
      </c>
      <c r="N62" s="72">
        <f>I62+L62</f>
        <v>0</v>
      </c>
      <c r="O62" s="84"/>
      <c r="P62" s="84"/>
      <c r="Q62" s="84"/>
      <c r="R62" s="84"/>
      <c r="S62" s="71">
        <f>M62+O62+P62+Q62+R62</f>
        <v>39000</v>
      </c>
      <c r="T62" s="71">
        <f>N62+R62</f>
        <v>0</v>
      </c>
      <c r="U62" s="84"/>
      <c r="V62" s="84"/>
      <c r="W62" s="84"/>
      <c r="X62" s="71"/>
      <c r="Y62" s="84"/>
      <c r="Z62" s="84"/>
      <c r="AA62" s="84"/>
      <c r="AB62" s="71">
        <f>S62+U62+V62+W62+X62+Y62+Z62+AA62</f>
        <v>39000</v>
      </c>
      <c r="AC62" s="74">
        <f>T62+Z62+AA62</f>
        <v>0</v>
      </c>
      <c r="AD62" s="85"/>
      <c r="AE62" s="85"/>
      <c r="AF62" s="71">
        <v>-5000</v>
      </c>
      <c r="AG62" s="85"/>
      <c r="AH62" s="85"/>
      <c r="AI62" s="71">
        <f>AB62+AD62+AE62+AF62+AG62+AH62</f>
        <v>34000</v>
      </c>
      <c r="AJ62" s="71">
        <f>AC62+AH62</f>
        <v>0</v>
      </c>
      <c r="AK62" s="84"/>
      <c r="AL62" s="71">
        <f>AI62+AK62</f>
        <v>34000</v>
      </c>
      <c r="AM62" s="71">
        <f>AJ62</f>
        <v>0</v>
      </c>
      <c r="AN62" s="72">
        <v>-183</v>
      </c>
      <c r="AO62" s="72"/>
      <c r="AP62" s="84"/>
      <c r="AQ62" s="84"/>
      <c r="AR62" s="71">
        <f>AL62+AN62+AO62+AP62+AQ62</f>
        <v>33817</v>
      </c>
      <c r="AS62" s="71">
        <f>AM62+AQ62</f>
        <v>0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s="21" customFormat="1" ht="16.5" customHeight="1">
      <c r="A63" s="78" t="s">
        <v>248</v>
      </c>
      <c r="B63" s="79" t="s">
        <v>129</v>
      </c>
      <c r="C63" s="79" t="s">
        <v>145</v>
      </c>
      <c r="D63" s="80" t="s">
        <v>29</v>
      </c>
      <c r="E63" s="79" t="s">
        <v>249</v>
      </c>
      <c r="F63" s="71"/>
      <c r="G63" s="71">
        <f>H63-F63</f>
        <v>106503</v>
      </c>
      <c r="H63" s="71">
        <f>54233+52270</f>
        <v>106503</v>
      </c>
      <c r="I63" s="84"/>
      <c r="J63" s="71">
        <v>30000</v>
      </c>
      <c r="K63" s="84"/>
      <c r="L63" s="84"/>
      <c r="M63" s="71">
        <f>H63+J63+K63+L63</f>
        <v>136503</v>
      </c>
      <c r="N63" s="72">
        <f>I63+L63</f>
        <v>0</v>
      </c>
      <c r="O63" s="84"/>
      <c r="P63" s="84"/>
      <c r="Q63" s="84"/>
      <c r="R63" s="84"/>
      <c r="S63" s="71">
        <f>M63+O63+P63+Q63+R63</f>
        <v>136503</v>
      </c>
      <c r="T63" s="71">
        <f>N63+R63</f>
        <v>0</v>
      </c>
      <c r="U63" s="84"/>
      <c r="V63" s="84"/>
      <c r="W63" s="84"/>
      <c r="X63" s="71"/>
      <c r="Y63" s="84"/>
      <c r="Z63" s="84"/>
      <c r="AA63" s="84"/>
      <c r="AB63" s="71">
        <f>S63+U63+V63+W63+X63+Y63+Z63+AA63</f>
        <v>136503</v>
      </c>
      <c r="AC63" s="74">
        <f>T63+Z63+AA63</f>
        <v>0</v>
      </c>
      <c r="AD63" s="85"/>
      <c r="AE63" s="85"/>
      <c r="AF63" s="71">
        <v>-73677</v>
      </c>
      <c r="AG63" s="85"/>
      <c r="AH63" s="85"/>
      <c r="AI63" s="71">
        <f>AB63+AD63+AE63+AF63+AG63+AH63</f>
        <v>62826</v>
      </c>
      <c r="AJ63" s="71">
        <f>AC63+AH63</f>
        <v>0</v>
      </c>
      <c r="AK63" s="71">
        <v>-30000</v>
      </c>
      <c r="AL63" s="71">
        <f>AI63+AK63</f>
        <v>32826</v>
      </c>
      <c r="AM63" s="71">
        <f>AJ63</f>
        <v>0</v>
      </c>
      <c r="AN63" s="84"/>
      <c r="AO63" s="84"/>
      <c r="AP63" s="84"/>
      <c r="AQ63" s="84"/>
      <c r="AR63" s="71">
        <f>AL63+AN63+AO63+AP63+AQ63</f>
        <v>32826</v>
      </c>
      <c r="AS63" s="71">
        <f>AM63+AQ63</f>
        <v>0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s="21" customFormat="1" ht="40.5" customHeight="1">
      <c r="A64" s="78" t="s">
        <v>122</v>
      </c>
      <c r="B64" s="79" t="s">
        <v>129</v>
      </c>
      <c r="C64" s="79" t="s">
        <v>145</v>
      </c>
      <c r="D64" s="80" t="s">
        <v>123</v>
      </c>
      <c r="E64" s="79"/>
      <c r="F64" s="71">
        <f>F65</f>
        <v>7458</v>
      </c>
      <c r="G64" s="71">
        <f>G65</f>
        <v>11370</v>
      </c>
      <c r="H64" s="71">
        <f>H65</f>
        <v>18828</v>
      </c>
      <c r="I64" s="71">
        <f aca="true" t="shared" si="38" ref="I64:AS64">I65</f>
        <v>0</v>
      </c>
      <c r="J64" s="71">
        <f t="shared" si="38"/>
        <v>0</v>
      </c>
      <c r="K64" s="71">
        <f t="shared" si="38"/>
        <v>0</v>
      </c>
      <c r="L64" s="71">
        <f t="shared" si="38"/>
        <v>0</v>
      </c>
      <c r="M64" s="71">
        <f t="shared" si="38"/>
        <v>18828</v>
      </c>
      <c r="N64" s="71">
        <f t="shared" si="38"/>
        <v>0</v>
      </c>
      <c r="O64" s="71">
        <f t="shared" si="38"/>
        <v>0</v>
      </c>
      <c r="P64" s="71"/>
      <c r="Q64" s="71">
        <f t="shared" si="38"/>
        <v>0</v>
      </c>
      <c r="R64" s="71">
        <f t="shared" si="38"/>
        <v>0</v>
      </c>
      <c r="S64" s="71">
        <f t="shared" si="38"/>
        <v>18828</v>
      </c>
      <c r="T64" s="71">
        <f t="shared" si="38"/>
        <v>0</v>
      </c>
      <c r="U64" s="71">
        <f t="shared" si="38"/>
        <v>0</v>
      </c>
      <c r="V64" s="71">
        <f t="shared" si="38"/>
        <v>0</v>
      </c>
      <c r="W64" s="71">
        <f t="shared" si="38"/>
        <v>0</v>
      </c>
      <c r="X64" s="71">
        <f t="shared" si="38"/>
        <v>0</v>
      </c>
      <c r="Y64" s="71">
        <f t="shared" si="38"/>
        <v>0</v>
      </c>
      <c r="Z64" s="71">
        <f t="shared" si="38"/>
        <v>0</v>
      </c>
      <c r="AA64" s="71">
        <f t="shared" si="38"/>
        <v>0</v>
      </c>
      <c r="AB64" s="71">
        <f t="shared" si="38"/>
        <v>18828</v>
      </c>
      <c r="AC64" s="71">
        <f t="shared" si="38"/>
        <v>0</v>
      </c>
      <c r="AD64" s="71">
        <f t="shared" si="38"/>
        <v>0</v>
      </c>
      <c r="AE64" s="71">
        <f t="shared" si="38"/>
        <v>0</v>
      </c>
      <c r="AF64" s="71">
        <f t="shared" si="38"/>
        <v>3000</v>
      </c>
      <c r="AG64" s="71">
        <f t="shared" si="38"/>
        <v>0</v>
      </c>
      <c r="AH64" s="71">
        <f t="shared" si="38"/>
        <v>0</v>
      </c>
      <c r="AI64" s="71">
        <f t="shared" si="38"/>
        <v>21828</v>
      </c>
      <c r="AJ64" s="71">
        <f t="shared" si="38"/>
        <v>0</v>
      </c>
      <c r="AK64" s="71">
        <f t="shared" si="38"/>
        <v>0</v>
      </c>
      <c r="AL64" s="71">
        <f t="shared" si="38"/>
        <v>21828</v>
      </c>
      <c r="AM64" s="71">
        <f t="shared" si="38"/>
        <v>0</v>
      </c>
      <c r="AN64" s="71">
        <f t="shared" si="38"/>
        <v>0</v>
      </c>
      <c r="AO64" s="71">
        <f t="shared" si="38"/>
        <v>0</v>
      </c>
      <c r="AP64" s="71">
        <f t="shared" si="38"/>
        <v>0</v>
      </c>
      <c r="AQ64" s="71">
        <f t="shared" si="38"/>
        <v>0</v>
      </c>
      <c r="AR64" s="71">
        <f t="shared" si="38"/>
        <v>21828</v>
      </c>
      <c r="AS64" s="71">
        <f t="shared" si="38"/>
        <v>0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s="21" customFormat="1" ht="75.75" customHeight="1">
      <c r="A65" s="78" t="s">
        <v>140</v>
      </c>
      <c r="B65" s="79" t="s">
        <v>129</v>
      </c>
      <c r="C65" s="79" t="s">
        <v>145</v>
      </c>
      <c r="D65" s="80" t="s">
        <v>123</v>
      </c>
      <c r="E65" s="79" t="s">
        <v>141</v>
      </c>
      <c r="F65" s="71">
        <v>7458</v>
      </c>
      <c r="G65" s="71">
        <f>H65-F65</f>
        <v>11370</v>
      </c>
      <c r="H65" s="71">
        <f>4179+14649</f>
        <v>18828</v>
      </c>
      <c r="I65" s="84"/>
      <c r="J65" s="84"/>
      <c r="K65" s="84"/>
      <c r="L65" s="84"/>
      <c r="M65" s="71">
        <f>H65+J65+K65+L65</f>
        <v>18828</v>
      </c>
      <c r="N65" s="72">
        <f>I65+L65</f>
        <v>0</v>
      </c>
      <c r="O65" s="84"/>
      <c r="P65" s="84"/>
      <c r="Q65" s="84"/>
      <c r="R65" s="84"/>
      <c r="S65" s="71">
        <f>M65+O65+P65+Q65+R65</f>
        <v>18828</v>
      </c>
      <c r="T65" s="71">
        <f>N65+R65</f>
        <v>0</v>
      </c>
      <c r="U65" s="84"/>
      <c r="V65" s="84"/>
      <c r="W65" s="84"/>
      <c r="X65" s="71"/>
      <c r="Y65" s="71"/>
      <c r="Z65" s="84"/>
      <c r="AA65" s="84"/>
      <c r="AB65" s="71">
        <f>S65+U65+V65+W65+X65+Y65+Z65+AA65</f>
        <v>18828</v>
      </c>
      <c r="AC65" s="74">
        <f>T65+Z65+AA65</f>
        <v>0</v>
      </c>
      <c r="AD65" s="85"/>
      <c r="AE65" s="85"/>
      <c r="AF65" s="71">
        <v>3000</v>
      </c>
      <c r="AG65" s="85"/>
      <c r="AH65" s="85"/>
      <c r="AI65" s="71">
        <f>AB65+AD65+AE65+AF65+AG65+AH65</f>
        <v>21828</v>
      </c>
      <c r="AJ65" s="71">
        <f>AC65+AH65</f>
        <v>0</v>
      </c>
      <c r="AK65" s="84"/>
      <c r="AL65" s="71">
        <f>AI65+AK65</f>
        <v>21828</v>
      </c>
      <c r="AM65" s="71">
        <f>AJ65</f>
        <v>0</v>
      </c>
      <c r="AN65" s="84"/>
      <c r="AO65" s="84"/>
      <c r="AP65" s="84"/>
      <c r="AQ65" s="84"/>
      <c r="AR65" s="71">
        <f>AL65+AN65+AO65+AP65+AQ65</f>
        <v>21828</v>
      </c>
      <c r="AS65" s="71">
        <f>AM65+AQ65</f>
        <v>0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45" ht="15">
      <c r="A66" s="103"/>
      <c r="B66" s="104"/>
      <c r="C66" s="104"/>
      <c r="D66" s="105"/>
      <c r="E66" s="104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6"/>
      <c r="T66" s="56"/>
      <c r="U66" s="55"/>
      <c r="V66" s="55"/>
      <c r="W66" s="55"/>
      <c r="X66" s="55"/>
      <c r="Y66" s="55"/>
      <c r="Z66" s="55"/>
      <c r="AA66" s="55"/>
      <c r="AB66" s="55"/>
      <c r="AC66" s="55"/>
      <c r="AD66" s="54"/>
      <c r="AE66" s="54"/>
      <c r="AF66" s="56"/>
      <c r="AG66" s="54"/>
      <c r="AH66" s="54"/>
      <c r="AI66" s="54"/>
      <c r="AJ66" s="54"/>
      <c r="AK66" s="55"/>
      <c r="AL66" s="55"/>
      <c r="AM66" s="55"/>
      <c r="AN66" s="55"/>
      <c r="AO66" s="55"/>
      <c r="AP66" s="55"/>
      <c r="AQ66" s="55"/>
      <c r="AR66" s="55"/>
      <c r="AS66" s="55"/>
    </row>
    <row r="67" spans="1:65" s="11" customFormat="1" ht="81">
      <c r="A67" s="57" t="s">
        <v>30</v>
      </c>
      <c r="B67" s="58" t="s">
        <v>31</v>
      </c>
      <c r="C67" s="58"/>
      <c r="D67" s="59"/>
      <c r="E67" s="58"/>
      <c r="F67" s="107">
        <f aca="true" t="shared" si="39" ref="F67:M67">F69+F73</f>
        <v>62508</v>
      </c>
      <c r="G67" s="107">
        <f t="shared" si="39"/>
        <v>27483</v>
      </c>
      <c r="H67" s="107">
        <f t="shared" si="39"/>
        <v>89991</v>
      </c>
      <c r="I67" s="107">
        <f t="shared" si="39"/>
        <v>0</v>
      </c>
      <c r="J67" s="107">
        <f t="shared" si="39"/>
        <v>0</v>
      </c>
      <c r="K67" s="107">
        <f t="shared" si="39"/>
        <v>0</v>
      </c>
      <c r="L67" s="107">
        <f t="shared" si="39"/>
        <v>0</v>
      </c>
      <c r="M67" s="107">
        <f t="shared" si="39"/>
        <v>89991</v>
      </c>
      <c r="N67" s="107">
        <f aca="true" t="shared" si="40" ref="N67:S67">N69+N73</f>
        <v>0</v>
      </c>
      <c r="O67" s="107">
        <f t="shared" si="40"/>
        <v>0</v>
      </c>
      <c r="P67" s="107">
        <f t="shared" si="40"/>
        <v>0</v>
      </c>
      <c r="Q67" s="107">
        <f t="shared" si="40"/>
        <v>0</v>
      </c>
      <c r="R67" s="107">
        <f t="shared" si="40"/>
        <v>0</v>
      </c>
      <c r="S67" s="107">
        <f t="shared" si="40"/>
        <v>89991</v>
      </c>
      <c r="T67" s="107">
        <f aca="true" t="shared" si="41" ref="T67:AB67">T69+T73</f>
        <v>0</v>
      </c>
      <c r="U67" s="107">
        <f t="shared" si="41"/>
        <v>0</v>
      </c>
      <c r="V67" s="107">
        <f t="shared" si="41"/>
        <v>0</v>
      </c>
      <c r="W67" s="107">
        <f t="shared" si="41"/>
        <v>0</v>
      </c>
      <c r="X67" s="107">
        <f t="shared" si="41"/>
        <v>0</v>
      </c>
      <c r="Y67" s="107">
        <f t="shared" si="41"/>
        <v>0</v>
      </c>
      <c r="Z67" s="107">
        <f t="shared" si="41"/>
        <v>0</v>
      </c>
      <c r="AA67" s="107">
        <f t="shared" si="41"/>
        <v>0</v>
      </c>
      <c r="AB67" s="107">
        <f t="shared" si="41"/>
        <v>89991</v>
      </c>
      <c r="AC67" s="107">
        <f aca="true" t="shared" si="42" ref="AC67:AI67">AC69+AC73</f>
        <v>0</v>
      </c>
      <c r="AD67" s="107">
        <f t="shared" si="42"/>
        <v>29</v>
      </c>
      <c r="AE67" s="107">
        <f t="shared" si="42"/>
        <v>84</v>
      </c>
      <c r="AF67" s="107">
        <f t="shared" si="42"/>
        <v>-955</v>
      </c>
      <c r="AG67" s="107">
        <f t="shared" si="42"/>
        <v>0</v>
      </c>
      <c r="AH67" s="107">
        <f t="shared" si="42"/>
        <v>0</v>
      </c>
      <c r="AI67" s="107">
        <f t="shared" si="42"/>
        <v>89149</v>
      </c>
      <c r="AJ67" s="107">
        <f>AJ69+AJ73</f>
        <v>0</v>
      </c>
      <c r="AK67" s="107">
        <f>AK69+AK73</f>
        <v>0</v>
      </c>
      <c r="AL67" s="107">
        <f>AL69+AL73</f>
        <v>89149</v>
      </c>
      <c r="AM67" s="107">
        <f aca="true" t="shared" si="43" ref="AM67:AS67">AM69+AM73</f>
        <v>0</v>
      </c>
      <c r="AN67" s="107">
        <f t="shared" si="43"/>
        <v>0</v>
      </c>
      <c r="AO67" s="107">
        <f t="shared" si="43"/>
        <v>-15</v>
      </c>
      <c r="AP67" s="107">
        <f t="shared" si="43"/>
        <v>5</v>
      </c>
      <c r="AQ67" s="107">
        <f t="shared" si="43"/>
        <v>0</v>
      </c>
      <c r="AR67" s="107">
        <f t="shared" si="43"/>
        <v>89139</v>
      </c>
      <c r="AS67" s="107">
        <f t="shared" si="43"/>
        <v>0</v>
      </c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s="11" customFormat="1" ht="20.25">
      <c r="A68" s="57"/>
      <c r="B68" s="58"/>
      <c r="C68" s="58"/>
      <c r="D68" s="59"/>
      <c r="E68" s="5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s="15" customFormat="1" ht="18.75">
      <c r="A69" s="65" t="s">
        <v>32</v>
      </c>
      <c r="B69" s="66" t="s">
        <v>134</v>
      </c>
      <c r="C69" s="66" t="s">
        <v>130</v>
      </c>
      <c r="D69" s="76"/>
      <c r="E69" s="66"/>
      <c r="F69" s="68">
        <f aca="true" t="shared" si="44" ref="F69:U70">F70</f>
        <v>26391</v>
      </c>
      <c r="G69" s="68">
        <f t="shared" si="44"/>
        <v>19704</v>
      </c>
      <c r="H69" s="68">
        <f t="shared" si="44"/>
        <v>46095</v>
      </c>
      <c r="I69" s="68">
        <f t="shared" si="44"/>
        <v>0</v>
      </c>
      <c r="J69" s="68">
        <f t="shared" si="44"/>
        <v>0</v>
      </c>
      <c r="K69" s="68">
        <f t="shared" si="44"/>
        <v>0</v>
      </c>
      <c r="L69" s="68">
        <f t="shared" si="44"/>
        <v>0</v>
      </c>
      <c r="M69" s="68">
        <f t="shared" si="44"/>
        <v>46095</v>
      </c>
      <c r="N69" s="68">
        <f t="shared" si="44"/>
        <v>0</v>
      </c>
      <c r="O69" s="68">
        <f t="shared" si="44"/>
        <v>0</v>
      </c>
      <c r="P69" s="68">
        <f t="shared" si="44"/>
        <v>0</v>
      </c>
      <c r="Q69" s="68">
        <f t="shared" si="44"/>
        <v>0</v>
      </c>
      <c r="R69" s="68">
        <f t="shared" si="44"/>
        <v>0</v>
      </c>
      <c r="S69" s="68">
        <f t="shared" si="44"/>
        <v>46095</v>
      </c>
      <c r="T69" s="68">
        <f t="shared" si="44"/>
        <v>0</v>
      </c>
      <c r="U69" s="68">
        <f t="shared" si="44"/>
        <v>0</v>
      </c>
      <c r="V69" s="68">
        <f aca="true" t="shared" si="45" ref="T69:AJ70">V70</f>
        <v>0</v>
      </c>
      <c r="W69" s="68">
        <f t="shared" si="45"/>
        <v>0</v>
      </c>
      <c r="X69" s="68">
        <f t="shared" si="45"/>
        <v>0</v>
      </c>
      <c r="Y69" s="68">
        <f t="shared" si="45"/>
        <v>0</v>
      </c>
      <c r="Z69" s="68">
        <f t="shared" si="45"/>
        <v>0</v>
      </c>
      <c r="AA69" s="68">
        <f t="shared" si="45"/>
        <v>0</v>
      </c>
      <c r="AB69" s="68">
        <f t="shared" si="45"/>
        <v>46095</v>
      </c>
      <c r="AC69" s="68">
        <f t="shared" si="45"/>
        <v>0</v>
      </c>
      <c r="AD69" s="68">
        <f t="shared" si="45"/>
        <v>14</v>
      </c>
      <c r="AE69" s="68">
        <f t="shared" si="45"/>
        <v>49</v>
      </c>
      <c r="AF69" s="68">
        <f t="shared" si="45"/>
        <v>-955</v>
      </c>
      <c r="AG69" s="68">
        <f t="shared" si="45"/>
        <v>0</v>
      </c>
      <c r="AH69" s="68">
        <f t="shared" si="45"/>
        <v>0</v>
      </c>
      <c r="AI69" s="68">
        <f t="shared" si="45"/>
        <v>45203</v>
      </c>
      <c r="AJ69" s="68">
        <f t="shared" si="45"/>
        <v>0</v>
      </c>
      <c r="AK69" s="68">
        <f>AK70</f>
        <v>0</v>
      </c>
      <c r="AL69" s="68">
        <f>AL70</f>
        <v>45203</v>
      </c>
      <c r="AM69" s="68">
        <f aca="true" t="shared" si="46" ref="AM69:AS69">AM70</f>
        <v>0</v>
      </c>
      <c r="AN69" s="68">
        <f t="shared" si="46"/>
        <v>0</v>
      </c>
      <c r="AO69" s="68">
        <f t="shared" si="46"/>
        <v>-43</v>
      </c>
      <c r="AP69" s="68">
        <f t="shared" si="46"/>
        <v>-11</v>
      </c>
      <c r="AQ69" s="68">
        <f t="shared" si="46"/>
        <v>0</v>
      </c>
      <c r="AR69" s="68">
        <f t="shared" si="46"/>
        <v>45149</v>
      </c>
      <c r="AS69" s="68">
        <f t="shared" si="46"/>
        <v>0</v>
      </c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</row>
    <row r="70" spans="1:64" s="17" customFormat="1" ht="39" customHeight="1">
      <c r="A70" s="78" t="s">
        <v>33</v>
      </c>
      <c r="B70" s="79" t="s">
        <v>134</v>
      </c>
      <c r="C70" s="79" t="s">
        <v>130</v>
      </c>
      <c r="D70" s="80" t="s">
        <v>34</v>
      </c>
      <c r="E70" s="79"/>
      <c r="F70" s="71">
        <f t="shared" si="44"/>
        <v>26391</v>
      </c>
      <c r="G70" s="71">
        <f t="shared" si="44"/>
        <v>19704</v>
      </c>
      <c r="H70" s="71">
        <f t="shared" si="44"/>
        <v>46095</v>
      </c>
      <c r="I70" s="71">
        <f t="shared" si="44"/>
        <v>0</v>
      </c>
      <c r="J70" s="71">
        <f t="shared" si="44"/>
        <v>0</v>
      </c>
      <c r="K70" s="71">
        <f t="shared" si="44"/>
        <v>0</v>
      </c>
      <c r="L70" s="71">
        <f t="shared" si="44"/>
        <v>0</v>
      </c>
      <c r="M70" s="71">
        <f t="shared" si="44"/>
        <v>46095</v>
      </c>
      <c r="N70" s="71">
        <f t="shared" si="44"/>
        <v>0</v>
      </c>
      <c r="O70" s="71">
        <f t="shared" si="44"/>
        <v>0</v>
      </c>
      <c r="P70" s="71">
        <f t="shared" si="44"/>
        <v>0</v>
      </c>
      <c r="Q70" s="71">
        <f t="shared" si="44"/>
        <v>0</v>
      </c>
      <c r="R70" s="71">
        <f t="shared" si="44"/>
        <v>0</v>
      </c>
      <c r="S70" s="71">
        <f t="shared" si="44"/>
        <v>46095</v>
      </c>
      <c r="T70" s="71">
        <f t="shared" si="45"/>
        <v>0</v>
      </c>
      <c r="U70" s="71">
        <f t="shared" si="45"/>
        <v>0</v>
      </c>
      <c r="V70" s="71">
        <f t="shared" si="45"/>
        <v>0</v>
      </c>
      <c r="W70" s="71">
        <f t="shared" si="45"/>
        <v>0</v>
      </c>
      <c r="X70" s="71">
        <f t="shared" si="45"/>
        <v>0</v>
      </c>
      <c r="Y70" s="71">
        <f t="shared" si="45"/>
        <v>0</v>
      </c>
      <c r="Z70" s="71">
        <f t="shared" si="45"/>
        <v>0</v>
      </c>
      <c r="AA70" s="71">
        <f t="shared" si="45"/>
        <v>0</v>
      </c>
      <c r="AB70" s="71">
        <f t="shared" si="45"/>
        <v>46095</v>
      </c>
      <c r="AC70" s="71">
        <f aca="true" t="shared" si="47" ref="AC70:AS70">AC71</f>
        <v>0</v>
      </c>
      <c r="AD70" s="71">
        <f t="shared" si="47"/>
        <v>14</v>
      </c>
      <c r="AE70" s="71">
        <f t="shared" si="47"/>
        <v>49</v>
      </c>
      <c r="AF70" s="71">
        <f t="shared" si="47"/>
        <v>-955</v>
      </c>
      <c r="AG70" s="71">
        <f t="shared" si="47"/>
        <v>0</v>
      </c>
      <c r="AH70" s="71">
        <f t="shared" si="47"/>
        <v>0</v>
      </c>
      <c r="AI70" s="71">
        <f t="shared" si="47"/>
        <v>45203</v>
      </c>
      <c r="AJ70" s="71">
        <f t="shared" si="47"/>
        <v>0</v>
      </c>
      <c r="AK70" s="71">
        <f t="shared" si="47"/>
        <v>0</v>
      </c>
      <c r="AL70" s="71">
        <f t="shared" si="47"/>
        <v>45203</v>
      </c>
      <c r="AM70" s="71">
        <f t="shared" si="47"/>
        <v>0</v>
      </c>
      <c r="AN70" s="71">
        <f t="shared" si="47"/>
        <v>0</v>
      </c>
      <c r="AO70" s="71">
        <f t="shared" si="47"/>
        <v>-43</v>
      </c>
      <c r="AP70" s="71">
        <f t="shared" si="47"/>
        <v>-11</v>
      </c>
      <c r="AQ70" s="71">
        <f t="shared" si="47"/>
        <v>0</v>
      </c>
      <c r="AR70" s="71">
        <f t="shared" si="47"/>
        <v>45149</v>
      </c>
      <c r="AS70" s="71">
        <f t="shared" si="47"/>
        <v>0</v>
      </c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64" s="19" customFormat="1" ht="36" customHeight="1">
      <c r="A71" s="78" t="s">
        <v>131</v>
      </c>
      <c r="B71" s="79" t="s">
        <v>134</v>
      </c>
      <c r="C71" s="79" t="s">
        <v>130</v>
      </c>
      <c r="D71" s="80" t="s">
        <v>34</v>
      </c>
      <c r="E71" s="79" t="s">
        <v>132</v>
      </c>
      <c r="F71" s="71">
        <v>26391</v>
      </c>
      <c r="G71" s="71">
        <f>H71-F71</f>
        <v>19704</v>
      </c>
      <c r="H71" s="71">
        <v>46095</v>
      </c>
      <c r="I71" s="73"/>
      <c r="J71" s="73"/>
      <c r="K71" s="73"/>
      <c r="L71" s="73"/>
      <c r="M71" s="71">
        <f>H71+J71+K71+L71</f>
        <v>46095</v>
      </c>
      <c r="N71" s="72">
        <f>I71+L71</f>
        <v>0</v>
      </c>
      <c r="O71" s="73"/>
      <c r="P71" s="72"/>
      <c r="Q71" s="72"/>
      <c r="R71" s="73"/>
      <c r="S71" s="71">
        <f>M71+O71+P71+Q71+R71</f>
        <v>46095</v>
      </c>
      <c r="T71" s="71">
        <f>N71+R71</f>
        <v>0</v>
      </c>
      <c r="U71" s="72"/>
      <c r="V71" s="72"/>
      <c r="W71" s="73"/>
      <c r="X71" s="72"/>
      <c r="Y71" s="73"/>
      <c r="Z71" s="73"/>
      <c r="AA71" s="73"/>
      <c r="AB71" s="71">
        <f>S71+U71+V71+W71+X71+Y71+Z71+AA71</f>
        <v>46095</v>
      </c>
      <c r="AC71" s="74">
        <f>T71+Z71+AA71</f>
        <v>0</v>
      </c>
      <c r="AD71" s="71">
        <v>14</v>
      </c>
      <c r="AE71" s="71">
        <v>49</v>
      </c>
      <c r="AF71" s="71">
        <v>-955</v>
      </c>
      <c r="AG71" s="74"/>
      <c r="AH71" s="74"/>
      <c r="AI71" s="71">
        <f>AB71+AD71+AE71+AF71+AG71+AH71</f>
        <v>45203</v>
      </c>
      <c r="AJ71" s="71">
        <f>AC71+AH71</f>
        <v>0</v>
      </c>
      <c r="AK71" s="73"/>
      <c r="AL71" s="71">
        <f>AI71+AK71</f>
        <v>45203</v>
      </c>
      <c r="AM71" s="71">
        <f>AJ71</f>
        <v>0</v>
      </c>
      <c r="AN71" s="73"/>
      <c r="AO71" s="72">
        <v>-43</v>
      </c>
      <c r="AP71" s="72">
        <v>-11</v>
      </c>
      <c r="AQ71" s="73"/>
      <c r="AR71" s="71">
        <f>AL71+AN71+AO71+AP71+AQ71</f>
        <v>45149</v>
      </c>
      <c r="AS71" s="71">
        <f>AM71+AQ71</f>
        <v>0</v>
      </c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</row>
    <row r="72" spans="1:64" s="19" customFormat="1" ht="16.5">
      <c r="A72" s="78"/>
      <c r="B72" s="79"/>
      <c r="C72" s="79"/>
      <c r="D72" s="80"/>
      <c r="E72" s="79"/>
      <c r="F72" s="74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1"/>
      <c r="T72" s="71"/>
      <c r="U72" s="73"/>
      <c r="V72" s="73"/>
      <c r="W72" s="73"/>
      <c r="X72" s="73"/>
      <c r="Y72" s="73"/>
      <c r="Z72" s="73"/>
      <c r="AA72" s="73"/>
      <c r="AB72" s="73"/>
      <c r="AC72" s="73"/>
      <c r="AD72" s="74"/>
      <c r="AE72" s="74"/>
      <c r="AF72" s="71"/>
      <c r="AG72" s="74"/>
      <c r="AH72" s="74"/>
      <c r="AI72" s="74"/>
      <c r="AJ72" s="74"/>
      <c r="AK72" s="73"/>
      <c r="AL72" s="73"/>
      <c r="AM72" s="73"/>
      <c r="AN72" s="73"/>
      <c r="AO72" s="73"/>
      <c r="AP72" s="73"/>
      <c r="AQ72" s="73"/>
      <c r="AR72" s="73"/>
      <c r="AS72" s="73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</row>
    <row r="73" spans="1:45" ht="93" customHeight="1">
      <c r="A73" s="65" t="s">
        <v>178</v>
      </c>
      <c r="B73" s="66" t="s">
        <v>134</v>
      </c>
      <c r="C73" s="66" t="s">
        <v>149</v>
      </c>
      <c r="D73" s="76"/>
      <c r="E73" s="66"/>
      <c r="F73" s="68">
        <f aca="true" t="shared" si="48" ref="F73:M73">F74+F76</f>
        <v>36117</v>
      </c>
      <c r="G73" s="68">
        <f t="shared" si="48"/>
        <v>7779</v>
      </c>
      <c r="H73" s="68">
        <f t="shared" si="48"/>
        <v>43896</v>
      </c>
      <c r="I73" s="68">
        <f t="shared" si="48"/>
        <v>0</v>
      </c>
      <c r="J73" s="68">
        <f t="shared" si="48"/>
        <v>0</v>
      </c>
      <c r="K73" s="68">
        <f t="shared" si="48"/>
        <v>0</v>
      </c>
      <c r="L73" s="68">
        <f t="shared" si="48"/>
        <v>0</v>
      </c>
      <c r="M73" s="68">
        <f t="shared" si="48"/>
        <v>43896</v>
      </c>
      <c r="N73" s="68">
        <f aca="true" t="shared" si="49" ref="N73:S73">N74+N76</f>
        <v>0</v>
      </c>
      <c r="O73" s="68">
        <f t="shared" si="49"/>
        <v>0</v>
      </c>
      <c r="P73" s="68">
        <f t="shared" si="49"/>
        <v>0</v>
      </c>
      <c r="Q73" s="68">
        <f t="shared" si="49"/>
        <v>0</v>
      </c>
      <c r="R73" s="68">
        <f t="shared" si="49"/>
        <v>0</v>
      </c>
      <c r="S73" s="68">
        <f t="shared" si="49"/>
        <v>43896</v>
      </c>
      <c r="T73" s="68">
        <f aca="true" t="shared" si="50" ref="T73:AB73">T74+T76</f>
        <v>0</v>
      </c>
      <c r="U73" s="68">
        <f t="shared" si="50"/>
        <v>0</v>
      </c>
      <c r="V73" s="68">
        <f t="shared" si="50"/>
        <v>0</v>
      </c>
      <c r="W73" s="68">
        <f t="shared" si="50"/>
        <v>0</v>
      </c>
      <c r="X73" s="68">
        <f t="shared" si="50"/>
        <v>0</v>
      </c>
      <c r="Y73" s="68">
        <f t="shared" si="50"/>
        <v>0</v>
      </c>
      <c r="Z73" s="68">
        <f t="shared" si="50"/>
        <v>0</v>
      </c>
      <c r="AA73" s="68">
        <f t="shared" si="50"/>
        <v>0</v>
      </c>
      <c r="AB73" s="68">
        <f t="shared" si="50"/>
        <v>43896</v>
      </c>
      <c r="AC73" s="68">
        <f aca="true" t="shared" si="51" ref="AC73:AI73">AC74+AC76</f>
        <v>0</v>
      </c>
      <c r="AD73" s="68">
        <f t="shared" si="51"/>
        <v>15</v>
      </c>
      <c r="AE73" s="68">
        <f t="shared" si="51"/>
        <v>35</v>
      </c>
      <c r="AF73" s="68">
        <f t="shared" si="51"/>
        <v>0</v>
      </c>
      <c r="AG73" s="68">
        <f t="shared" si="51"/>
        <v>0</v>
      </c>
      <c r="AH73" s="68">
        <f t="shared" si="51"/>
        <v>0</v>
      </c>
      <c r="AI73" s="68">
        <f t="shared" si="51"/>
        <v>43946</v>
      </c>
      <c r="AJ73" s="68">
        <f>AJ74+AJ76</f>
        <v>0</v>
      </c>
      <c r="AK73" s="68">
        <f>AK74+AK76</f>
        <v>0</v>
      </c>
      <c r="AL73" s="68">
        <f>AL74+AL76</f>
        <v>43946</v>
      </c>
      <c r="AM73" s="68">
        <f aca="true" t="shared" si="52" ref="AM73:AS73">AM74+AM76</f>
        <v>0</v>
      </c>
      <c r="AN73" s="68">
        <f t="shared" si="52"/>
        <v>0</v>
      </c>
      <c r="AO73" s="68">
        <f>AO74+AO76</f>
        <v>28</v>
      </c>
      <c r="AP73" s="68">
        <f t="shared" si="52"/>
        <v>16</v>
      </c>
      <c r="AQ73" s="68">
        <f t="shared" si="52"/>
        <v>0</v>
      </c>
      <c r="AR73" s="68">
        <f t="shared" si="52"/>
        <v>43990</v>
      </c>
      <c r="AS73" s="68">
        <f t="shared" si="52"/>
        <v>0</v>
      </c>
    </row>
    <row r="74" spans="1:45" ht="39.75" customHeight="1">
      <c r="A74" s="78" t="s">
        <v>35</v>
      </c>
      <c r="B74" s="79" t="s">
        <v>134</v>
      </c>
      <c r="C74" s="79" t="s">
        <v>149</v>
      </c>
      <c r="D74" s="80" t="s">
        <v>36</v>
      </c>
      <c r="E74" s="79"/>
      <c r="F74" s="71">
        <f>F75</f>
        <v>36117</v>
      </c>
      <c r="G74" s="71">
        <f>G75</f>
        <v>7539</v>
      </c>
      <c r="H74" s="71">
        <f>H75</f>
        <v>43656</v>
      </c>
      <c r="I74" s="71">
        <f aca="true" t="shared" si="53" ref="I74:AS74">I75</f>
        <v>0</v>
      </c>
      <c r="J74" s="71">
        <f t="shared" si="53"/>
        <v>0</v>
      </c>
      <c r="K74" s="71">
        <f t="shared" si="53"/>
        <v>0</v>
      </c>
      <c r="L74" s="71">
        <f t="shared" si="53"/>
        <v>0</v>
      </c>
      <c r="M74" s="71">
        <f t="shared" si="53"/>
        <v>43656</v>
      </c>
      <c r="N74" s="71">
        <f t="shared" si="53"/>
        <v>0</v>
      </c>
      <c r="O74" s="71">
        <f t="shared" si="53"/>
        <v>0</v>
      </c>
      <c r="P74" s="71">
        <f t="shared" si="53"/>
        <v>0</v>
      </c>
      <c r="Q74" s="71">
        <f t="shared" si="53"/>
        <v>0</v>
      </c>
      <c r="R74" s="71">
        <f t="shared" si="53"/>
        <v>0</v>
      </c>
      <c r="S74" s="71">
        <f t="shared" si="53"/>
        <v>43656</v>
      </c>
      <c r="T74" s="71">
        <f t="shared" si="53"/>
        <v>0</v>
      </c>
      <c r="U74" s="71">
        <f t="shared" si="53"/>
        <v>0</v>
      </c>
      <c r="V74" s="71">
        <f t="shared" si="53"/>
        <v>0</v>
      </c>
      <c r="W74" s="71">
        <f t="shared" si="53"/>
        <v>0</v>
      </c>
      <c r="X74" s="71">
        <f t="shared" si="53"/>
        <v>0</v>
      </c>
      <c r="Y74" s="71">
        <f t="shared" si="53"/>
        <v>0</v>
      </c>
      <c r="Z74" s="71">
        <f t="shared" si="53"/>
        <v>0</v>
      </c>
      <c r="AA74" s="71">
        <f t="shared" si="53"/>
        <v>0</v>
      </c>
      <c r="AB74" s="71">
        <f t="shared" si="53"/>
        <v>43656</v>
      </c>
      <c r="AC74" s="71">
        <f t="shared" si="53"/>
        <v>0</v>
      </c>
      <c r="AD74" s="71">
        <f t="shared" si="53"/>
        <v>15</v>
      </c>
      <c r="AE74" s="71">
        <f t="shared" si="53"/>
        <v>35</v>
      </c>
      <c r="AF74" s="71">
        <f t="shared" si="53"/>
        <v>0</v>
      </c>
      <c r="AG74" s="71">
        <f t="shared" si="53"/>
        <v>0</v>
      </c>
      <c r="AH74" s="71">
        <f t="shared" si="53"/>
        <v>0</v>
      </c>
      <c r="AI74" s="71">
        <f t="shared" si="53"/>
        <v>43706</v>
      </c>
      <c r="AJ74" s="71">
        <f t="shared" si="53"/>
        <v>0</v>
      </c>
      <c r="AK74" s="71">
        <f t="shared" si="53"/>
        <v>0</v>
      </c>
      <c r="AL74" s="71">
        <f t="shared" si="53"/>
        <v>43706</v>
      </c>
      <c r="AM74" s="71">
        <f t="shared" si="53"/>
        <v>0</v>
      </c>
      <c r="AN74" s="71">
        <f t="shared" si="53"/>
        <v>0</v>
      </c>
      <c r="AO74" s="71">
        <f t="shared" si="53"/>
        <v>28</v>
      </c>
      <c r="AP74" s="71">
        <f t="shared" si="53"/>
        <v>16</v>
      </c>
      <c r="AQ74" s="71">
        <f t="shared" si="53"/>
        <v>0</v>
      </c>
      <c r="AR74" s="71">
        <f t="shared" si="53"/>
        <v>43750</v>
      </c>
      <c r="AS74" s="71">
        <f t="shared" si="53"/>
        <v>0</v>
      </c>
    </row>
    <row r="75" spans="1:45" ht="37.5" customHeight="1">
      <c r="A75" s="78" t="s">
        <v>131</v>
      </c>
      <c r="B75" s="79" t="s">
        <v>134</v>
      </c>
      <c r="C75" s="79" t="s">
        <v>149</v>
      </c>
      <c r="D75" s="80" t="s">
        <v>36</v>
      </c>
      <c r="E75" s="79" t="s">
        <v>132</v>
      </c>
      <c r="F75" s="71">
        <v>36117</v>
      </c>
      <c r="G75" s="71">
        <f>H75-F75</f>
        <v>7539</v>
      </c>
      <c r="H75" s="71">
        <f>43896-240</f>
        <v>43656</v>
      </c>
      <c r="I75" s="55"/>
      <c r="J75" s="55"/>
      <c r="K75" s="55"/>
      <c r="L75" s="55"/>
      <c r="M75" s="71">
        <f>H75+J75+K75+L75</f>
        <v>43656</v>
      </c>
      <c r="N75" s="72">
        <f>I75+L75</f>
        <v>0</v>
      </c>
      <c r="O75" s="55"/>
      <c r="P75" s="72"/>
      <c r="Q75" s="72"/>
      <c r="R75" s="55"/>
      <c r="S75" s="71">
        <f>M75+O75+P75+Q75+R75</f>
        <v>43656</v>
      </c>
      <c r="T75" s="71">
        <f>N75+R75</f>
        <v>0</v>
      </c>
      <c r="U75" s="72"/>
      <c r="V75" s="72"/>
      <c r="W75" s="55"/>
      <c r="X75" s="72"/>
      <c r="Y75" s="55"/>
      <c r="Z75" s="55"/>
      <c r="AA75" s="55"/>
      <c r="AB75" s="71">
        <f>S75+U75+V75+W75+X75+Y75+Z75+AA75</f>
        <v>43656</v>
      </c>
      <c r="AC75" s="74">
        <f>T75+Z75+AA75</f>
        <v>0</v>
      </c>
      <c r="AD75" s="71">
        <v>15</v>
      </c>
      <c r="AE75" s="71">
        <v>35</v>
      </c>
      <c r="AF75" s="56"/>
      <c r="AG75" s="54"/>
      <c r="AH75" s="54"/>
      <c r="AI75" s="71">
        <f>AB75+AD75+AE75+AF75+AG75+AH75</f>
        <v>43706</v>
      </c>
      <c r="AJ75" s="71">
        <f>AC75+AH75</f>
        <v>0</v>
      </c>
      <c r="AK75" s="55"/>
      <c r="AL75" s="71">
        <f>AI75+AK75</f>
        <v>43706</v>
      </c>
      <c r="AM75" s="71">
        <f>AJ75</f>
        <v>0</v>
      </c>
      <c r="AN75" s="55"/>
      <c r="AO75" s="72">
        <v>28</v>
      </c>
      <c r="AP75" s="72">
        <v>16</v>
      </c>
      <c r="AQ75" s="55"/>
      <c r="AR75" s="71">
        <f>AL75+AN75+AO75+AP75+AQ75</f>
        <v>43750</v>
      </c>
      <c r="AS75" s="71">
        <f>AM75+AQ75</f>
        <v>0</v>
      </c>
    </row>
    <row r="76" spans="1:45" ht="37.5" customHeight="1">
      <c r="A76" s="78" t="s">
        <v>122</v>
      </c>
      <c r="B76" s="79" t="s">
        <v>134</v>
      </c>
      <c r="C76" s="79" t="s">
        <v>149</v>
      </c>
      <c r="D76" s="80" t="s">
        <v>123</v>
      </c>
      <c r="E76" s="79"/>
      <c r="F76" s="71">
        <f>F77</f>
        <v>0</v>
      </c>
      <c r="G76" s="71">
        <f>G77</f>
        <v>240</v>
      </c>
      <c r="H76" s="71">
        <f>H77</f>
        <v>240</v>
      </c>
      <c r="I76" s="71">
        <f aca="true" t="shared" si="54" ref="I76:AS76">I77</f>
        <v>0</v>
      </c>
      <c r="J76" s="71">
        <f t="shared" si="54"/>
        <v>0</v>
      </c>
      <c r="K76" s="71">
        <f t="shared" si="54"/>
        <v>0</v>
      </c>
      <c r="L76" s="71">
        <f t="shared" si="54"/>
        <v>0</v>
      </c>
      <c r="M76" s="71">
        <f t="shared" si="54"/>
        <v>240</v>
      </c>
      <c r="N76" s="71">
        <f t="shared" si="54"/>
        <v>0</v>
      </c>
      <c r="O76" s="71">
        <f t="shared" si="54"/>
        <v>0</v>
      </c>
      <c r="P76" s="71"/>
      <c r="Q76" s="71">
        <f t="shared" si="54"/>
        <v>0</v>
      </c>
      <c r="R76" s="71">
        <f t="shared" si="54"/>
        <v>0</v>
      </c>
      <c r="S76" s="71">
        <f t="shared" si="54"/>
        <v>240</v>
      </c>
      <c r="T76" s="71">
        <f t="shared" si="54"/>
        <v>0</v>
      </c>
      <c r="U76" s="71">
        <f t="shared" si="54"/>
        <v>0</v>
      </c>
      <c r="V76" s="71">
        <f t="shared" si="54"/>
        <v>0</v>
      </c>
      <c r="W76" s="71">
        <f t="shared" si="54"/>
        <v>0</v>
      </c>
      <c r="X76" s="71">
        <f t="shared" si="54"/>
        <v>0</v>
      </c>
      <c r="Y76" s="71">
        <f t="shared" si="54"/>
        <v>0</v>
      </c>
      <c r="Z76" s="71">
        <f t="shared" si="54"/>
        <v>0</v>
      </c>
      <c r="AA76" s="71">
        <f t="shared" si="54"/>
        <v>0</v>
      </c>
      <c r="AB76" s="71">
        <f t="shared" si="54"/>
        <v>240</v>
      </c>
      <c r="AC76" s="71">
        <f t="shared" si="54"/>
        <v>0</v>
      </c>
      <c r="AD76" s="71">
        <f t="shared" si="54"/>
        <v>0</v>
      </c>
      <c r="AE76" s="71">
        <f t="shared" si="54"/>
        <v>0</v>
      </c>
      <c r="AF76" s="71">
        <f t="shared" si="54"/>
        <v>0</v>
      </c>
      <c r="AG76" s="71">
        <f t="shared" si="54"/>
        <v>0</v>
      </c>
      <c r="AH76" s="71">
        <f t="shared" si="54"/>
        <v>0</v>
      </c>
      <c r="AI76" s="71">
        <f t="shared" si="54"/>
        <v>240</v>
      </c>
      <c r="AJ76" s="71">
        <f t="shared" si="54"/>
        <v>0</v>
      </c>
      <c r="AK76" s="71">
        <f t="shared" si="54"/>
        <v>0</v>
      </c>
      <c r="AL76" s="71">
        <f t="shared" si="54"/>
        <v>240</v>
      </c>
      <c r="AM76" s="71">
        <f t="shared" si="54"/>
        <v>0</v>
      </c>
      <c r="AN76" s="71">
        <f t="shared" si="54"/>
        <v>0</v>
      </c>
      <c r="AO76" s="71">
        <f t="shared" si="54"/>
        <v>0</v>
      </c>
      <c r="AP76" s="71">
        <f t="shared" si="54"/>
        <v>0</v>
      </c>
      <c r="AQ76" s="71">
        <f t="shared" si="54"/>
        <v>0</v>
      </c>
      <c r="AR76" s="71">
        <f t="shared" si="54"/>
        <v>240</v>
      </c>
      <c r="AS76" s="71">
        <f t="shared" si="54"/>
        <v>0</v>
      </c>
    </row>
    <row r="77" spans="1:45" ht="71.25" customHeight="1">
      <c r="A77" s="78" t="s">
        <v>140</v>
      </c>
      <c r="B77" s="79" t="s">
        <v>134</v>
      </c>
      <c r="C77" s="79" t="s">
        <v>149</v>
      </c>
      <c r="D77" s="80" t="s">
        <v>123</v>
      </c>
      <c r="E77" s="79" t="s">
        <v>141</v>
      </c>
      <c r="F77" s="71"/>
      <c r="G77" s="71">
        <f>H77-F77</f>
        <v>240</v>
      </c>
      <c r="H77" s="71">
        <v>240</v>
      </c>
      <c r="I77" s="55"/>
      <c r="J77" s="55"/>
      <c r="K77" s="55"/>
      <c r="L77" s="55"/>
      <c r="M77" s="71">
        <f>H77+J77+K77+L77</f>
        <v>240</v>
      </c>
      <c r="N77" s="72">
        <f>I77+L77</f>
        <v>0</v>
      </c>
      <c r="O77" s="55"/>
      <c r="P77" s="55"/>
      <c r="Q77" s="55"/>
      <c r="R77" s="55"/>
      <c r="S77" s="71">
        <f>M77+O77+P77+Q77+R77</f>
        <v>240</v>
      </c>
      <c r="T77" s="71">
        <f>N77+R77</f>
        <v>0</v>
      </c>
      <c r="U77" s="55"/>
      <c r="V77" s="55"/>
      <c r="W77" s="55"/>
      <c r="X77" s="55"/>
      <c r="Y77" s="55"/>
      <c r="Z77" s="55"/>
      <c r="AA77" s="55"/>
      <c r="AB77" s="71">
        <f>S77+U77+V77+W77+X77+Y77+Z77+AA77</f>
        <v>240</v>
      </c>
      <c r="AC77" s="74">
        <f>T77+Z77+AA77</f>
        <v>0</v>
      </c>
      <c r="AD77" s="54"/>
      <c r="AE77" s="54"/>
      <c r="AF77" s="56"/>
      <c r="AG77" s="54"/>
      <c r="AH77" s="54"/>
      <c r="AI77" s="71">
        <f>AB77+AD77+AE77+AF77+AG77+AH77</f>
        <v>240</v>
      </c>
      <c r="AJ77" s="71">
        <f>AC77+AH77</f>
        <v>0</v>
      </c>
      <c r="AK77" s="55"/>
      <c r="AL77" s="71">
        <f>AI77+AK77</f>
        <v>240</v>
      </c>
      <c r="AM77" s="71">
        <f>AJ77</f>
        <v>0</v>
      </c>
      <c r="AN77" s="55"/>
      <c r="AO77" s="55"/>
      <c r="AP77" s="55"/>
      <c r="AQ77" s="55"/>
      <c r="AR77" s="71">
        <f>AL77+AN77+AO77+AP77+AQ77</f>
        <v>240</v>
      </c>
      <c r="AS77" s="71">
        <f>AM77+AQ77</f>
        <v>0</v>
      </c>
    </row>
    <row r="78" spans="1:45" ht="15">
      <c r="A78" s="93"/>
      <c r="B78" s="104"/>
      <c r="C78" s="104"/>
      <c r="D78" s="105"/>
      <c r="E78" s="104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6"/>
      <c r="T78" s="56"/>
      <c r="U78" s="55"/>
      <c r="V78" s="55"/>
      <c r="W78" s="55"/>
      <c r="X78" s="55"/>
      <c r="Y78" s="55"/>
      <c r="Z78" s="55"/>
      <c r="AA78" s="55"/>
      <c r="AB78" s="55"/>
      <c r="AC78" s="55"/>
      <c r="AD78" s="54"/>
      <c r="AE78" s="54"/>
      <c r="AF78" s="56"/>
      <c r="AG78" s="54"/>
      <c r="AH78" s="54"/>
      <c r="AI78" s="54"/>
      <c r="AJ78" s="54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64" s="11" customFormat="1" ht="44.25" customHeight="1">
      <c r="A79" s="57" t="s">
        <v>37</v>
      </c>
      <c r="B79" s="58" t="s">
        <v>38</v>
      </c>
      <c r="C79" s="58"/>
      <c r="D79" s="59"/>
      <c r="E79" s="58"/>
      <c r="F79" s="107">
        <f aca="true" t="shared" si="55" ref="F79:N79">F81+F85+F89+F106+F112+F116+F120</f>
        <v>430416</v>
      </c>
      <c r="G79" s="107">
        <f t="shared" si="55"/>
        <v>18683</v>
      </c>
      <c r="H79" s="107">
        <f t="shared" si="55"/>
        <v>449099</v>
      </c>
      <c r="I79" s="107">
        <f t="shared" si="55"/>
        <v>0</v>
      </c>
      <c r="J79" s="107">
        <f t="shared" si="55"/>
        <v>0</v>
      </c>
      <c r="K79" s="107">
        <f t="shared" si="55"/>
        <v>0</v>
      </c>
      <c r="L79" s="107">
        <f t="shared" si="55"/>
        <v>15938</v>
      </c>
      <c r="M79" s="107">
        <f t="shared" si="55"/>
        <v>465037</v>
      </c>
      <c r="N79" s="107">
        <f t="shared" si="55"/>
        <v>15938</v>
      </c>
      <c r="O79" s="107">
        <f>O81+O85+O89+O106+O112+O116+O120</f>
        <v>0</v>
      </c>
      <c r="P79" s="107">
        <f>P81+P85+P89+P106+P112+P116+P120</f>
        <v>0</v>
      </c>
      <c r="Q79" s="107">
        <f>Q81+Q85+Q89+Q106+Q112+Q116+Q120</f>
        <v>0</v>
      </c>
      <c r="R79" s="107">
        <f>R81+R85+R89+R106+R112+R116+R120</f>
        <v>0</v>
      </c>
      <c r="S79" s="107">
        <f>S81+S85+S89+S106+S112+S116+S120</f>
        <v>465037</v>
      </c>
      <c r="T79" s="107">
        <f aca="true" t="shared" si="56" ref="T79:AJ79">T81+T85+T89+T106+T112+T116+T120</f>
        <v>15938</v>
      </c>
      <c r="U79" s="107">
        <f t="shared" si="56"/>
        <v>0</v>
      </c>
      <c r="V79" s="107">
        <f t="shared" si="56"/>
        <v>0</v>
      </c>
      <c r="W79" s="107">
        <f t="shared" si="56"/>
        <v>0</v>
      </c>
      <c r="X79" s="107">
        <f t="shared" si="56"/>
        <v>0</v>
      </c>
      <c r="Y79" s="107">
        <f t="shared" si="56"/>
        <v>24961</v>
      </c>
      <c r="Z79" s="107">
        <f t="shared" si="56"/>
        <v>0</v>
      </c>
      <c r="AA79" s="107">
        <f t="shared" si="56"/>
        <v>0</v>
      </c>
      <c r="AB79" s="107">
        <f t="shared" si="56"/>
        <v>489998</v>
      </c>
      <c r="AC79" s="107">
        <f t="shared" si="56"/>
        <v>15938</v>
      </c>
      <c r="AD79" s="107">
        <f t="shared" si="56"/>
        <v>0</v>
      </c>
      <c r="AE79" s="107">
        <f t="shared" si="56"/>
        <v>5</v>
      </c>
      <c r="AF79" s="107">
        <f t="shared" si="56"/>
        <v>-31101</v>
      </c>
      <c r="AG79" s="107">
        <f t="shared" si="56"/>
        <v>0</v>
      </c>
      <c r="AH79" s="107">
        <f t="shared" si="56"/>
        <v>0</v>
      </c>
      <c r="AI79" s="107">
        <f t="shared" si="56"/>
        <v>458902</v>
      </c>
      <c r="AJ79" s="107">
        <f t="shared" si="56"/>
        <v>15938</v>
      </c>
      <c r="AK79" s="107">
        <f aca="true" t="shared" si="57" ref="AK79:AS79">AK81+AK85+AK89+AK106+AK112+AK116+AK120</f>
        <v>0</v>
      </c>
      <c r="AL79" s="107">
        <f t="shared" si="57"/>
        <v>458902</v>
      </c>
      <c r="AM79" s="107">
        <f t="shared" si="57"/>
        <v>15938</v>
      </c>
      <c r="AN79" s="107">
        <f t="shared" si="57"/>
        <v>2293</v>
      </c>
      <c r="AO79" s="107">
        <f>AO81+AO85+AO89+AO106+AO112+AO116+AO120</f>
        <v>8</v>
      </c>
      <c r="AP79" s="107">
        <f t="shared" si="57"/>
        <v>0</v>
      </c>
      <c r="AQ79" s="107">
        <f t="shared" si="57"/>
        <v>15000</v>
      </c>
      <c r="AR79" s="107">
        <f t="shared" si="57"/>
        <v>476203</v>
      </c>
      <c r="AS79" s="107">
        <f t="shared" si="57"/>
        <v>30938</v>
      </c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45" ht="16.5">
      <c r="A80" s="109"/>
      <c r="B80" s="52"/>
      <c r="C80" s="52"/>
      <c r="D80" s="53"/>
      <c r="E80" s="52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54"/>
      <c r="AE80" s="54"/>
      <c r="AF80" s="56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</row>
    <row r="81" spans="1:64" s="15" customFormat="1" ht="18.75">
      <c r="A81" s="65" t="s">
        <v>308</v>
      </c>
      <c r="B81" s="66" t="s">
        <v>137</v>
      </c>
      <c r="C81" s="66" t="s">
        <v>152</v>
      </c>
      <c r="D81" s="76"/>
      <c r="E81" s="66"/>
      <c r="F81" s="77">
        <f aca="true" t="shared" si="58" ref="F81:U82">F82</f>
        <v>7762</v>
      </c>
      <c r="G81" s="77">
        <f t="shared" si="58"/>
        <v>-3966</v>
      </c>
      <c r="H81" s="77">
        <f t="shared" si="58"/>
        <v>3796</v>
      </c>
      <c r="I81" s="77">
        <f t="shared" si="58"/>
        <v>0</v>
      </c>
      <c r="J81" s="77">
        <f t="shared" si="58"/>
        <v>0</v>
      </c>
      <c r="K81" s="77">
        <f t="shared" si="58"/>
        <v>0</v>
      </c>
      <c r="L81" s="77">
        <f t="shared" si="58"/>
        <v>0</v>
      </c>
      <c r="M81" s="77">
        <f t="shared" si="58"/>
        <v>3796</v>
      </c>
      <c r="N81" s="77">
        <f t="shared" si="58"/>
        <v>0</v>
      </c>
      <c r="O81" s="77">
        <f t="shared" si="58"/>
        <v>0</v>
      </c>
      <c r="P81" s="77"/>
      <c r="Q81" s="77">
        <f t="shared" si="58"/>
        <v>0</v>
      </c>
      <c r="R81" s="77">
        <f t="shared" si="58"/>
        <v>0</v>
      </c>
      <c r="S81" s="77">
        <f t="shared" si="58"/>
        <v>3796</v>
      </c>
      <c r="T81" s="77">
        <f t="shared" si="58"/>
        <v>0</v>
      </c>
      <c r="U81" s="77">
        <f t="shared" si="58"/>
        <v>0</v>
      </c>
      <c r="V81" s="77">
        <f aca="true" t="shared" si="59" ref="T81:AI82">V82</f>
        <v>0</v>
      </c>
      <c r="W81" s="77">
        <f t="shared" si="59"/>
        <v>0</v>
      </c>
      <c r="X81" s="77">
        <f t="shared" si="59"/>
        <v>0</v>
      </c>
      <c r="Y81" s="77">
        <f t="shared" si="59"/>
        <v>0</v>
      </c>
      <c r="Z81" s="77">
        <f t="shared" si="59"/>
        <v>0</v>
      </c>
      <c r="AA81" s="77">
        <f t="shared" si="59"/>
        <v>0</v>
      </c>
      <c r="AB81" s="77">
        <f t="shared" si="59"/>
        <v>3796</v>
      </c>
      <c r="AC81" s="77">
        <f t="shared" si="59"/>
        <v>0</v>
      </c>
      <c r="AD81" s="77">
        <f t="shared" si="59"/>
        <v>0</v>
      </c>
      <c r="AE81" s="77">
        <f t="shared" si="59"/>
        <v>0</v>
      </c>
      <c r="AF81" s="77">
        <f t="shared" si="59"/>
        <v>-3047</v>
      </c>
      <c r="AG81" s="77">
        <f t="shared" si="59"/>
        <v>0</v>
      </c>
      <c r="AH81" s="77">
        <f t="shared" si="59"/>
        <v>0</v>
      </c>
      <c r="AI81" s="77">
        <f t="shared" si="59"/>
        <v>749</v>
      </c>
      <c r="AJ81" s="77">
        <f>AJ82</f>
        <v>0</v>
      </c>
      <c r="AK81" s="77">
        <f aca="true" t="shared" si="60" ref="AK81:AS82">AK82</f>
        <v>0</v>
      </c>
      <c r="AL81" s="77">
        <f t="shared" si="60"/>
        <v>749</v>
      </c>
      <c r="AM81" s="77">
        <f t="shared" si="60"/>
        <v>0</v>
      </c>
      <c r="AN81" s="77">
        <f t="shared" si="60"/>
        <v>0</v>
      </c>
      <c r="AO81" s="77">
        <f t="shared" si="60"/>
        <v>0</v>
      </c>
      <c r="AP81" s="77">
        <f t="shared" si="60"/>
        <v>0</v>
      </c>
      <c r="AQ81" s="77">
        <f t="shared" si="60"/>
        <v>0</v>
      </c>
      <c r="AR81" s="77">
        <f t="shared" si="60"/>
        <v>749</v>
      </c>
      <c r="AS81" s="77">
        <f t="shared" si="60"/>
        <v>0</v>
      </c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s="17" customFormat="1" ht="51.75" customHeight="1">
      <c r="A82" s="78" t="s">
        <v>153</v>
      </c>
      <c r="B82" s="79" t="s">
        <v>137</v>
      </c>
      <c r="C82" s="79" t="s">
        <v>152</v>
      </c>
      <c r="D82" s="80" t="s">
        <v>39</v>
      </c>
      <c r="E82" s="79"/>
      <c r="F82" s="81">
        <f t="shared" si="58"/>
        <v>7762</v>
      </c>
      <c r="G82" s="81">
        <f t="shared" si="58"/>
        <v>-3966</v>
      </c>
      <c r="H82" s="81">
        <f t="shared" si="58"/>
        <v>3796</v>
      </c>
      <c r="I82" s="81">
        <f t="shared" si="58"/>
        <v>0</v>
      </c>
      <c r="J82" s="81">
        <f t="shared" si="58"/>
        <v>0</v>
      </c>
      <c r="K82" s="81">
        <f t="shared" si="58"/>
        <v>0</v>
      </c>
      <c r="L82" s="81">
        <f t="shared" si="58"/>
        <v>0</v>
      </c>
      <c r="M82" s="81">
        <f t="shared" si="58"/>
        <v>3796</v>
      </c>
      <c r="N82" s="81">
        <f t="shared" si="58"/>
        <v>0</v>
      </c>
      <c r="O82" s="81">
        <f t="shared" si="58"/>
        <v>0</v>
      </c>
      <c r="P82" s="81"/>
      <c r="Q82" s="81">
        <f t="shared" si="58"/>
        <v>0</v>
      </c>
      <c r="R82" s="81">
        <f t="shared" si="58"/>
        <v>0</v>
      </c>
      <c r="S82" s="81">
        <f t="shared" si="58"/>
        <v>3796</v>
      </c>
      <c r="T82" s="81">
        <f t="shared" si="59"/>
        <v>0</v>
      </c>
      <c r="U82" s="81">
        <f t="shared" si="59"/>
        <v>0</v>
      </c>
      <c r="V82" s="81">
        <f t="shared" si="59"/>
        <v>0</v>
      </c>
      <c r="W82" s="81">
        <f t="shared" si="59"/>
        <v>0</v>
      </c>
      <c r="X82" s="81">
        <f t="shared" si="59"/>
        <v>0</v>
      </c>
      <c r="Y82" s="81">
        <f t="shared" si="59"/>
        <v>0</v>
      </c>
      <c r="Z82" s="81">
        <f t="shared" si="59"/>
        <v>0</v>
      </c>
      <c r="AA82" s="81">
        <f t="shared" si="59"/>
        <v>0</v>
      </c>
      <c r="AB82" s="81">
        <f t="shared" si="59"/>
        <v>3796</v>
      </c>
      <c r="AC82" s="81">
        <f t="shared" si="59"/>
        <v>0</v>
      </c>
      <c r="AD82" s="81">
        <f t="shared" si="59"/>
        <v>0</v>
      </c>
      <c r="AE82" s="81">
        <f t="shared" si="59"/>
        <v>0</v>
      </c>
      <c r="AF82" s="81">
        <f t="shared" si="59"/>
        <v>-3047</v>
      </c>
      <c r="AG82" s="81">
        <f t="shared" si="59"/>
        <v>0</v>
      </c>
      <c r="AH82" s="81">
        <f t="shared" si="59"/>
        <v>0</v>
      </c>
      <c r="AI82" s="81">
        <f t="shared" si="59"/>
        <v>749</v>
      </c>
      <c r="AJ82" s="81">
        <f>AJ83</f>
        <v>0</v>
      </c>
      <c r="AK82" s="81">
        <f t="shared" si="60"/>
        <v>0</v>
      </c>
      <c r="AL82" s="81">
        <f t="shared" si="60"/>
        <v>749</v>
      </c>
      <c r="AM82" s="81">
        <f t="shared" si="60"/>
        <v>0</v>
      </c>
      <c r="AN82" s="81">
        <f t="shared" si="60"/>
        <v>0</v>
      </c>
      <c r="AO82" s="81">
        <f t="shared" si="60"/>
        <v>0</v>
      </c>
      <c r="AP82" s="81">
        <f t="shared" si="60"/>
        <v>0</v>
      </c>
      <c r="AQ82" s="81">
        <f t="shared" si="60"/>
        <v>0</v>
      </c>
      <c r="AR82" s="81">
        <f t="shared" si="60"/>
        <v>749</v>
      </c>
      <c r="AS82" s="81">
        <f t="shared" si="60"/>
        <v>0</v>
      </c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</row>
    <row r="83" spans="1:64" s="19" customFormat="1" ht="105" customHeight="1">
      <c r="A83" s="78" t="s">
        <v>357</v>
      </c>
      <c r="B83" s="79" t="s">
        <v>137</v>
      </c>
      <c r="C83" s="79" t="s">
        <v>152</v>
      </c>
      <c r="D83" s="80" t="s">
        <v>39</v>
      </c>
      <c r="E83" s="79" t="s">
        <v>154</v>
      </c>
      <c r="F83" s="71">
        <v>7762</v>
      </c>
      <c r="G83" s="71">
        <f>H83-F83</f>
        <v>-3966</v>
      </c>
      <c r="H83" s="71">
        <v>3796</v>
      </c>
      <c r="I83" s="72"/>
      <c r="J83" s="72"/>
      <c r="K83" s="72"/>
      <c r="L83" s="72"/>
      <c r="M83" s="71">
        <f>H83+J83+K83+L83</f>
        <v>3796</v>
      </c>
      <c r="N83" s="72">
        <f>I83+L83</f>
        <v>0</v>
      </c>
      <c r="O83" s="72"/>
      <c r="P83" s="72"/>
      <c r="Q83" s="73"/>
      <c r="R83" s="73"/>
      <c r="S83" s="71">
        <f>M83+O83+P83+Q83+R83</f>
        <v>3796</v>
      </c>
      <c r="T83" s="71">
        <f>N83+R83</f>
        <v>0</v>
      </c>
      <c r="U83" s="73"/>
      <c r="V83" s="73"/>
      <c r="W83" s="73"/>
      <c r="X83" s="73"/>
      <c r="Y83" s="73"/>
      <c r="Z83" s="73"/>
      <c r="AA83" s="73"/>
      <c r="AB83" s="71">
        <f>S83+U83+V83+W83+X83+Y83+Z83+AA83</f>
        <v>3796</v>
      </c>
      <c r="AC83" s="74">
        <f>T83+Z83+AA83</f>
        <v>0</v>
      </c>
      <c r="AD83" s="74"/>
      <c r="AE83" s="74"/>
      <c r="AF83" s="71">
        <v>-3047</v>
      </c>
      <c r="AG83" s="74"/>
      <c r="AH83" s="74"/>
      <c r="AI83" s="71">
        <f>AB83+AD83+AE83+AF83+AG83+AH83</f>
        <v>749</v>
      </c>
      <c r="AJ83" s="71">
        <f>AC83+AH83</f>
        <v>0</v>
      </c>
      <c r="AK83" s="73"/>
      <c r="AL83" s="71">
        <f>AI83+AK83</f>
        <v>749</v>
      </c>
      <c r="AM83" s="71">
        <f>AJ83</f>
        <v>0</v>
      </c>
      <c r="AN83" s="73"/>
      <c r="AO83" s="73"/>
      <c r="AP83" s="73"/>
      <c r="AQ83" s="73"/>
      <c r="AR83" s="71">
        <f>AL83+AN83+AO83+AP83+AQ83</f>
        <v>749</v>
      </c>
      <c r="AS83" s="71">
        <f>AM83+AQ83</f>
        <v>0</v>
      </c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</row>
    <row r="84" spans="1:45" ht="14.25">
      <c r="A84" s="109"/>
      <c r="B84" s="52"/>
      <c r="C84" s="52"/>
      <c r="D84" s="53"/>
      <c r="E84" s="52"/>
      <c r="F84" s="56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55"/>
      <c r="R84" s="55"/>
      <c r="S84" s="56"/>
      <c r="T84" s="56"/>
      <c r="U84" s="55"/>
      <c r="V84" s="55"/>
      <c r="W84" s="55"/>
      <c r="X84" s="55"/>
      <c r="Y84" s="55"/>
      <c r="Z84" s="55"/>
      <c r="AA84" s="55"/>
      <c r="AB84" s="55"/>
      <c r="AC84" s="55"/>
      <c r="AD84" s="54"/>
      <c r="AE84" s="54"/>
      <c r="AF84" s="56"/>
      <c r="AG84" s="54"/>
      <c r="AH84" s="54"/>
      <c r="AI84" s="54"/>
      <c r="AJ84" s="54"/>
      <c r="AK84" s="55"/>
      <c r="AL84" s="55"/>
      <c r="AM84" s="55"/>
      <c r="AN84" s="55"/>
      <c r="AO84" s="55"/>
      <c r="AP84" s="55"/>
      <c r="AQ84" s="55"/>
      <c r="AR84" s="55"/>
      <c r="AS84" s="55"/>
    </row>
    <row r="85" spans="1:64" s="15" customFormat="1" ht="18.75">
      <c r="A85" s="65" t="s">
        <v>40</v>
      </c>
      <c r="B85" s="66" t="s">
        <v>137</v>
      </c>
      <c r="C85" s="66" t="s">
        <v>138</v>
      </c>
      <c r="D85" s="76"/>
      <c r="E85" s="66"/>
      <c r="F85" s="68">
        <f aca="true" t="shared" si="61" ref="F85:U86">F86</f>
        <v>3185</v>
      </c>
      <c r="G85" s="68">
        <f t="shared" si="61"/>
        <v>57</v>
      </c>
      <c r="H85" s="68">
        <f t="shared" si="61"/>
        <v>3242</v>
      </c>
      <c r="I85" s="68">
        <f t="shared" si="61"/>
        <v>0</v>
      </c>
      <c r="J85" s="68">
        <f t="shared" si="61"/>
        <v>0</v>
      </c>
      <c r="K85" s="68">
        <f t="shared" si="61"/>
        <v>0</v>
      </c>
      <c r="L85" s="68">
        <f t="shared" si="61"/>
        <v>0</v>
      </c>
      <c r="M85" s="68">
        <f t="shared" si="61"/>
        <v>3242</v>
      </c>
      <c r="N85" s="68">
        <f t="shared" si="61"/>
        <v>0</v>
      </c>
      <c r="O85" s="68">
        <f t="shared" si="61"/>
        <v>0</v>
      </c>
      <c r="P85" s="68"/>
      <c r="Q85" s="68">
        <f t="shared" si="61"/>
        <v>0</v>
      </c>
      <c r="R85" s="68">
        <f t="shared" si="61"/>
        <v>0</v>
      </c>
      <c r="S85" s="68">
        <f t="shared" si="61"/>
        <v>3242</v>
      </c>
      <c r="T85" s="68">
        <f t="shared" si="61"/>
        <v>0</v>
      </c>
      <c r="U85" s="68">
        <f t="shared" si="61"/>
        <v>0</v>
      </c>
      <c r="V85" s="68">
        <f aca="true" t="shared" si="62" ref="T85:AJ86">V86</f>
        <v>0</v>
      </c>
      <c r="W85" s="68">
        <f t="shared" si="62"/>
        <v>0</v>
      </c>
      <c r="X85" s="68">
        <f t="shared" si="62"/>
        <v>0</v>
      </c>
      <c r="Y85" s="68">
        <f t="shared" si="62"/>
        <v>0</v>
      </c>
      <c r="Z85" s="68">
        <f t="shared" si="62"/>
        <v>0</v>
      </c>
      <c r="AA85" s="68">
        <f t="shared" si="62"/>
        <v>0</v>
      </c>
      <c r="AB85" s="68">
        <f t="shared" si="62"/>
        <v>3242</v>
      </c>
      <c r="AC85" s="68">
        <f t="shared" si="62"/>
        <v>0</v>
      </c>
      <c r="AD85" s="68">
        <f t="shared" si="62"/>
        <v>0</v>
      </c>
      <c r="AE85" s="68">
        <f t="shared" si="62"/>
        <v>0</v>
      </c>
      <c r="AF85" s="68">
        <f t="shared" si="62"/>
        <v>0</v>
      </c>
      <c r="AG85" s="68">
        <f t="shared" si="62"/>
        <v>0</v>
      </c>
      <c r="AH85" s="68">
        <f t="shared" si="62"/>
        <v>0</v>
      </c>
      <c r="AI85" s="68">
        <f t="shared" si="62"/>
        <v>3242</v>
      </c>
      <c r="AJ85" s="68">
        <f t="shared" si="62"/>
        <v>0</v>
      </c>
      <c r="AK85" s="68">
        <f>AK86</f>
        <v>0</v>
      </c>
      <c r="AL85" s="68">
        <f>AL86</f>
        <v>3242</v>
      </c>
      <c r="AM85" s="68">
        <f aca="true" t="shared" si="63" ref="AM85:AS85">AM86</f>
        <v>0</v>
      </c>
      <c r="AN85" s="68">
        <f t="shared" si="63"/>
        <v>0</v>
      </c>
      <c r="AO85" s="68">
        <f t="shared" si="63"/>
        <v>0</v>
      </c>
      <c r="AP85" s="68">
        <f t="shared" si="63"/>
        <v>0</v>
      </c>
      <c r="AQ85" s="68">
        <f t="shared" si="63"/>
        <v>0</v>
      </c>
      <c r="AR85" s="68">
        <f t="shared" si="63"/>
        <v>3242</v>
      </c>
      <c r="AS85" s="68">
        <f t="shared" si="63"/>
        <v>0</v>
      </c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6" spans="1:64" s="17" customFormat="1" ht="18" customHeight="1">
      <c r="A86" s="78" t="s">
        <v>150</v>
      </c>
      <c r="B86" s="79" t="s">
        <v>137</v>
      </c>
      <c r="C86" s="79" t="s">
        <v>138</v>
      </c>
      <c r="D86" s="80" t="s">
        <v>151</v>
      </c>
      <c r="E86" s="79"/>
      <c r="F86" s="71">
        <f t="shared" si="61"/>
        <v>3185</v>
      </c>
      <c r="G86" s="71">
        <f t="shared" si="61"/>
        <v>57</v>
      </c>
      <c r="H86" s="71">
        <f t="shared" si="61"/>
        <v>3242</v>
      </c>
      <c r="I86" s="71">
        <f t="shared" si="61"/>
        <v>0</v>
      </c>
      <c r="J86" s="71">
        <f t="shared" si="61"/>
        <v>0</v>
      </c>
      <c r="K86" s="71">
        <f t="shared" si="61"/>
        <v>0</v>
      </c>
      <c r="L86" s="71">
        <f t="shared" si="61"/>
        <v>0</v>
      </c>
      <c r="M86" s="71">
        <f t="shared" si="61"/>
        <v>3242</v>
      </c>
      <c r="N86" s="71">
        <f t="shared" si="61"/>
        <v>0</v>
      </c>
      <c r="O86" s="71">
        <f t="shared" si="61"/>
        <v>0</v>
      </c>
      <c r="P86" s="71"/>
      <c r="Q86" s="71">
        <f t="shared" si="61"/>
        <v>0</v>
      </c>
      <c r="R86" s="71">
        <f t="shared" si="61"/>
        <v>0</v>
      </c>
      <c r="S86" s="71">
        <f t="shared" si="61"/>
        <v>3242</v>
      </c>
      <c r="T86" s="71">
        <f t="shared" si="62"/>
        <v>0</v>
      </c>
      <c r="U86" s="71">
        <f t="shared" si="62"/>
        <v>0</v>
      </c>
      <c r="V86" s="71">
        <f t="shared" si="62"/>
        <v>0</v>
      </c>
      <c r="W86" s="71">
        <f t="shared" si="62"/>
        <v>0</v>
      </c>
      <c r="X86" s="71">
        <f t="shared" si="62"/>
        <v>0</v>
      </c>
      <c r="Y86" s="71">
        <f t="shared" si="62"/>
        <v>0</v>
      </c>
      <c r="Z86" s="71">
        <f t="shared" si="62"/>
        <v>0</v>
      </c>
      <c r="AA86" s="71">
        <f t="shared" si="62"/>
        <v>0</v>
      </c>
      <c r="AB86" s="71">
        <f t="shared" si="62"/>
        <v>3242</v>
      </c>
      <c r="AC86" s="71">
        <f aca="true" t="shared" si="64" ref="AC86:AS86">AC87</f>
        <v>0</v>
      </c>
      <c r="AD86" s="71">
        <f t="shared" si="64"/>
        <v>0</v>
      </c>
      <c r="AE86" s="71">
        <f t="shared" si="64"/>
        <v>0</v>
      </c>
      <c r="AF86" s="71">
        <f t="shared" si="64"/>
        <v>0</v>
      </c>
      <c r="AG86" s="71">
        <f t="shared" si="64"/>
        <v>0</v>
      </c>
      <c r="AH86" s="71">
        <f t="shared" si="64"/>
        <v>0</v>
      </c>
      <c r="AI86" s="71">
        <f t="shared" si="64"/>
        <v>3242</v>
      </c>
      <c r="AJ86" s="71">
        <f t="shared" si="64"/>
        <v>0</v>
      </c>
      <c r="AK86" s="71">
        <f t="shared" si="64"/>
        <v>0</v>
      </c>
      <c r="AL86" s="71">
        <f t="shared" si="64"/>
        <v>3242</v>
      </c>
      <c r="AM86" s="71">
        <f t="shared" si="64"/>
        <v>0</v>
      </c>
      <c r="AN86" s="71">
        <f t="shared" si="64"/>
        <v>0</v>
      </c>
      <c r="AO86" s="71">
        <f t="shared" si="64"/>
        <v>0</v>
      </c>
      <c r="AP86" s="71">
        <f t="shared" si="64"/>
        <v>0</v>
      </c>
      <c r="AQ86" s="71">
        <f t="shared" si="64"/>
        <v>0</v>
      </c>
      <c r="AR86" s="71">
        <f t="shared" si="64"/>
        <v>3242</v>
      </c>
      <c r="AS86" s="71">
        <f t="shared" si="64"/>
        <v>0</v>
      </c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s="19" customFormat="1" ht="75.75" customHeight="1">
      <c r="A87" s="78" t="s">
        <v>140</v>
      </c>
      <c r="B87" s="79" t="s">
        <v>137</v>
      </c>
      <c r="C87" s="79" t="s">
        <v>138</v>
      </c>
      <c r="D87" s="80" t="s">
        <v>151</v>
      </c>
      <c r="E87" s="79" t="s">
        <v>141</v>
      </c>
      <c r="F87" s="71">
        <v>3185</v>
      </c>
      <c r="G87" s="71">
        <f>H87-F87</f>
        <v>57</v>
      </c>
      <c r="H87" s="71">
        <v>3242</v>
      </c>
      <c r="I87" s="73"/>
      <c r="J87" s="73"/>
      <c r="K87" s="73"/>
      <c r="L87" s="73"/>
      <c r="M87" s="71">
        <f>H87+J87+K87+L87</f>
        <v>3242</v>
      </c>
      <c r="N87" s="72">
        <f>I87+L87</f>
        <v>0</v>
      </c>
      <c r="O87" s="73"/>
      <c r="P87" s="73"/>
      <c r="Q87" s="73"/>
      <c r="R87" s="73"/>
      <c r="S87" s="71">
        <f>M87+O87+P87+Q87+R87</f>
        <v>3242</v>
      </c>
      <c r="T87" s="71">
        <f>N87+R87</f>
        <v>0</v>
      </c>
      <c r="U87" s="73"/>
      <c r="V87" s="73"/>
      <c r="W87" s="73"/>
      <c r="X87" s="73"/>
      <c r="Y87" s="73"/>
      <c r="Z87" s="73"/>
      <c r="AA87" s="73"/>
      <c r="AB87" s="71">
        <f>S87+U87+V87+W87+X87+Y87+Z87+AA87</f>
        <v>3242</v>
      </c>
      <c r="AC87" s="74">
        <f>T87+Z87+AA87</f>
        <v>0</v>
      </c>
      <c r="AD87" s="74"/>
      <c r="AE87" s="74"/>
      <c r="AF87" s="71"/>
      <c r="AG87" s="74"/>
      <c r="AH87" s="74"/>
      <c r="AI87" s="71">
        <f>AB87+AD87+AE87+AF87+AG87+AH87</f>
        <v>3242</v>
      </c>
      <c r="AJ87" s="71">
        <f>AC87+AH87</f>
        <v>0</v>
      </c>
      <c r="AK87" s="73"/>
      <c r="AL87" s="71">
        <f>AI87+AK87</f>
        <v>3242</v>
      </c>
      <c r="AM87" s="71">
        <f>AJ87</f>
        <v>0</v>
      </c>
      <c r="AN87" s="73"/>
      <c r="AO87" s="73"/>
      <c r="AP87" s="73"/>
      <c r="AQ87" s="73"/>
      <c r="AR87" s="71">
        <f>AL87+AN87+AO87+AP87+AQ87</f>
        <v>3242</v>
      </c>
      <c r="AS87" s="71">
        <f>AM87+AQ87</f>
        <v>0</v>
      </c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</row>
    <row r="88" spans="1:64" s="19" customFormat="1" ht="21" customHeight="1">
      <c r="A88" s="78"/>
      <c r="B88" s="79"/>
      <c r="C88" s="79"/>
      <c r="D88" s="80"/>
      <c r="E88" s="79"/>
      <c r="F88" s="74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1"/>
      <c r="T88" s="71"/>
      <c r="U88" s="73"/>
      <c r="V88" s="73"/>
      <c r="W88" s="73"/>
      <c r="X88" s="73"/>
      <c r="Y88" s="73"/>
      <c r="Z88" s="73"/>
      <c r="AA88" s="73"/>
      <c r="AB88" s="73"/>
      <c r="AC88" s="73"/>
      <c r="AD88" s="74"/>
      <c r="AE88" s="74"/>
      <c r="AF88" s="71"/>
      <c r="AG88" s="74"/>
      <c r="AH88" s="74"/>
      <c r="AI88" s="74"/>
      <c r="AJ88" s="74"/>
      <c r="AK88" s="73"/>
      <c r="AL88" s="73"/>
      <c r="AM88" s="73"/>
      <c r="AN88" s="73"/>
      <c r="AO88" s="73"/>
      <c r="AP88" s="73"/>
      <c r="AQ88" s="73"/>
      <c r="AR88" s="73"/>
      <c r="AS88" s="73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</row>
    <row r="89" spans="1:64" s="19" customFormat="1" ht="20.25" customHeight="1">
      <c r="A89" s="65" t="s">
        <v>41</v>
      </c>
      <c r="B89" s="66" t="s">
        <v>137</v>
      </c>
      <c r="C89" s="66" t="s">
        <v>156</v>
      </c>
      <c r="D89" s="76"/>
      <c r="E89" s="66"/>
      <c r="F89" s="77">
        <f aca="true" t="shared" si="65" ref="F89:M89">F90+F92+F98</f>
        <v>258208</v>
      </c>
      <c r="G89" s="77">
        <f t="shared" si="65"/>
        <v>51019</v>
      </c>
      <c r="H89" s="77">
        <f t="shared" si="65"/>
        <v>309227</v>
      </c>
      <c r="I89" s="77">
        <f t="shared" si="65"/>
        <v>0</v>
      </c>
      <c r="J89" s="77">
        <f t="shared" si="65"/>
        <v>0</v>
      </c>
      <c r="K89" s="77">
        <f t="shared" si="65"/>
        <v>0</v>
      </c>
      <c r="L89" s="77">
        <f t="shared" si="65"/>
        <v>0</v>
      </c>
      <c r="M89" s="77">
        <f t="shared" si="65"/>
        <v>309227</v>
      </c>
      <c r="N89" s="77">
        <f aca="true" t="shared" si="66" ref="N89:S89">N90+N92+N98</f>
        <v>0</v>
      </c>
      <c r="O89" s="77">
        <f t="shared" si="66"/>
        <v>0</v>
      </c>
      <c r="P89" s="77"/>
      <c r="Q89" s="77">
        <f t="shared" si="66"/>
        <v>0</v>
      </c>
      <c r="R89" s="77">
        <f t="shared" si="66"/>
        <v>0</v>
      </c>
      <c r="S89" s="77">
        <f t="shared" si="66"/>
        <v>309227</v>
      </c>
      <c r="T89" s="77">
        <f>T90+T92+T98</f>
        <v>0</v>
      </c>
      <c r="U89" s="77">
        <f>U90+U92+U95+U98</f>
        <v>0</v>
      </c>
      <c r="V89" s="77">
        <f aca="true" t="shared" si="67" ref="V89:AB89">V90+V92+V95+V98</f>
        <v>0</v>
      </c>
      <c r="W89" s="77">
        <f t="shared" si="67"/>
        <v>0</v>
      </c>
      <c r="X89" s="77">
        <f t="shared" si="67"/>
        <v>0</v>
      </c>
      <c r="Y89" s="77">
        <f t="shared" si="67"/>
        <v>24961</v>
      </c>
      <c r="Z89" s="77">
        <f t="shared" si="67"/>
        <v>0</v>
      </c>
      <c r="AA89" s="77">
        <f t="shared" si="67"/>
        <v>0</v>
      </c>
      <c r="AB89" s="77">
        <f t="shared" si="67"/>
        <v>334188</v>
      </c>
      <c r="AC89" s="77">
        <f aca="true" t="shared" si="68" ref="AC89:AL89">AC90+AC92+AC95+AC98</f>
        <v>0</v>
      </c>
      <c r="AD89" s="77">
        <f t="shared" si="68"/>
        <v>0</v>
      </c>
      <c r="AE89" s="77">
        <f t="shared" si="68"/>
        <v>0</v>
      </c>
      <c r="AF89" s="77">
        <f t="shared" si="68"/>
        <v>-30705</v>
      </c>
      <c r="AG89" s="77">
        <f t="shared" si="68"/>
        <v>0</v>
      </c>
      <c r="AH89" s="77">
        <f t="shared" si="68"/>
        <v>0</v>
      </c>
      <c r="AI89" s="77">
        <f t="shared" si="68"/>
        <v>303483</v>
      </c>
      <c r="AJ89" s="77">
        <f t="shared" si="68"/>
        <v>0</v>
      </c>
      <c r="AK89" s="77">
        <f t="shared" si="68"/>
        <v>0</v>
      </c>
      <c r="AL89" s="77">
        <f t="shared" si="68"/>
        <v>303483</v>
      </c>
      <c r="AM89" s="77">
        <f aca="true" t="shared" si="69" ref="AM89:AS89">AM90+AM92+AM95+AM98</f>
        <v>0</v>
      </c>
      <c r="AN89" s="77">
        <f t="shared" si="69"/>
        <v>0</v>
      </c>
      <c r="AO89" s="77">
        <f>AO90+AO92+AO95+AO98</f>
        <v>0</v>
      </c>
      <c r="AP89" s="77">
        <f t="shared" si="69"/>
        <v>0</v>
      </c>
      <c r="AQ89" s="77">
        <f t="shared" si="69"/>
        <v>0</v>
      </c>
      <c r="AR89" s="77">
        <f t="shared" si="69"/>
        <v>303483</v>
      </c>
      <c r="AS89" s="77">
        <f t="shared" si="69"/>
        <v>0</v>
      </c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</row>
    <row r="90" spans="1:64" s="19" customFormat="1" ht="90" customHeight="1" hidden="1">
      <c r="A90" s="78" t="s">
        <v>135</v>
      </c>
      <c r="B90" s="79" t="s">
        <v>137</v>
      </c>
      <c r="C90" s="79" t="s">
        <v>156</v>
      </c>
      <c r="D90" s="80" t="s">
        <v>126</v>
      </c>
      <c r="E90" s="66"/>
      <c r="F90" s="81">
        <f>F91</f>
        <v>0</v>
      </c>
      <c r="G90" s="81">
        <f>G91</f>
        <v>10705</v>
      </c>
      <c r="H90" s="81">
        <f>H91</f>
        <v>10705</v>
      </c>
      <c r="I90" s="81">
        <f aca="true" t="shared" si="70" ref="I90:AJ90">I91</f>
        <v>0</v>
      </c>
      <c r="J90" s="81">
        <f t="shared" si="70"/>
        <v>0</v>
      </c>
      <c r="K90" s="81">
        <f t="shared" si="70"/>
        <v>0</v>
      </c>
      <c r="L90" s="81">
        <f t="shared" si="70"/>
        <v>0</v>
      </c>
      <c r="M90" s="81">
        <f t="shared" si="70"/>
        <v>10705</v>
      </c>
      <c r="N90" s="81">
        <f t="shared" si="70"/>
        <v>0</v>
      </c>
      <c r="O90" s="81">
        <f t="shared" si="70"/>
        <v>0</v>
      </c>
      <c r="P90" s="81"/>
      <c r="Q90" s="81">
        <f t="shared" si="70"/>
        <v>0</v>
      </c>
      <c r="R90" s="81">
        <f t="shared" si="70"/>
        <v>0</v>
      </c>
      <c r="S90" s="81">
        <f t="shared" si="70"/>
        <v>10705</v>
      </c>
      <c r="T90" s="81">
        <f t="shared" si="70"/>
        <v>0</v>
      </c>
      <c r="U90" s="81">
        <f t="shared" si="70"/>
        <v>0</v>
      </c>
      <c r="V90" s="81">
        <f t="shared" si="70"/>
        <v>0</v>
      </c>
      <c r="W90" s="81">
        <f t="shared" si="70"/>
        <v>0</v>
      </c>
      <c r="X90" s="81">
        <f t="shared" si="70"/>
        <v>0</v>
      </c>
      <c r="Y90" s="81">
        <f t="shared" si="70"/>
        <v>0</v>
      </c>
      <c r="Z90" s="81">
        <f t="shared" si="70"/>
        <v>0</v>
      </c>
      <c r="AA90" s="81">
        <f t="shared" si="70"/>
        <v>0</v>
      </c>
      <c r="AB90" s="81">
        <f t="shared" si="70"/>
        <v>10705</v>
      </c>
      <c r="AC90" s="81">
        <f t="shared" si="70"/>
        <v>0</v>
      </c>
      <c r="AD90" s="81">
        <f t="shared" si="70"/>
        <v>0</v>
      </c>
      <c r="AE90" s="81">
        <f t="shared" si="70"/>
        <v>0</v>
      </c>
      <c r="AF90" s="81">
        <f t="shared" si="70"/>
        <v>-10705</v>
      </c>
      <c r="AG90" s="81">
        <f t="shared" si="70"/>
        <v>0</v>
      </c>
      <c r="AH90" s="81">
        <f t="shared" si="70"/>
        <v>0</v>
      </c>
      <c r="AI90" s="81">
        <f t="shared" si="70"/>
        <v>0</v>
      </c>
      <c r="AJ90" s="81">
        <f t="shared" si="70"/>
        <v>0</v>
      </c>
      <c r="AK90" s="73"/>
      <c r="AL90" s="73"/>
      <c r="AM90" s="73"/>
      <c r="AN90" s="73"/>
      <c r="AO90" s="73"/>
      <c r="AP90" s="73"/>
      <c r="AQ90" s="73"/>
      <c r="AR90" s="73"/>
      <c r="AS90" s="73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</row>
    <row r="91" spans="1:64" s="19" customFormat="1" ht="42.75" customHeight="1" hidden="1">
      <c r="A91" s="78" t="s">
        <v>262</v>
      </c>
      <c r="B91" s="79" t="s">
        <v>137</v>
      </c>
      <c r="C91" s="79" t="s">
        <v>156</v>
      </c>
      <c r="D91" s="80" t="s">
        <v>126</v>
      </c>
      <c r="E91" s="79" t="s">
        <v>261</v>
      </c>
      <c r="F91" s="77"/>
      <c r="G91" s="71">
        <f>H91-F91</f>
        <v>10705</v>
      </c>
      <c r="H91" s="81">
        <v>10705</v>
      </c>
      <c r="I91" s="77"/>
      <c r="J91" s="73"/>
      <c r="K91" s="73"/>
      <c r="L91" s="73"/>
      <c r="M91" s="71">
        <f>H91+J91+K91+L91</f>
        <v>10705</v>
      </c>
      <c r="N91" s="72">
        <f>I91+L91</f>
        <v>0</v>
      </c>
      <c r="O91" s="73"/>
      <c r="P91" s="73"/>
      <c r="Q91" s="73"/>
      <c r="R91" s="73"/>
      <c r="S91" s="71">
        <f>M91+O91+P91+Q91+R91</f>
        <v>10705</v>
      </c>
      <c r="T91" s="71">
        <f>N91+R91</f>
        <v>0</v>
      </c>
      <c r="U91" s="73"/>
      <c r="V91" s="73"/>
      <c r="W91" s="73"/>
      <c r="X91" s="73"/>
      <c r="Y91" s="73"/>
      <c r="Z91" s="73"/>
      <c r="AA91" s="73"/>
      <c r="AB91" s="71">
        <f>S91+U91+V91+W91+X91+Y91+Z91+AA91</f>
        <v>10705</v>
      </c>
      <c r="AC91" s="74">
        <f>T91+Z91+AA91</f>
        <v>0</v>
      </c>
      <c r="AD91" s="74"/>
      <c r="AE91" s="74"/>
      <c r="AF91" s="71">
        <v>-10705</v>
      </c>
      <c r="AG91" s="74"/>
      <c r="AH91" s="74"/>
      <c r="AI91" s="71">
        <f>AB91+AD91+AE91+AF91+AG91+AH91</f>
        <v>0</v>
      </c>
      <c r="AJ91" s="71">
        <f>AC91+AH91</f>
        <v>0</v>
      </c>
      <c r="AK91" s="73"/>
      <c r="AL91" s="73"/>
      <c r="AM91" s="73"/>
      <c r="AN91" s="73"/>
      <c r="AO91" s="73"/>
      <c r="AP91" s="73"/>
      <c r="AQ91" s="73"/>
      <c r="AR91" s="73"/>
      <c r="AS91" s="73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</row>
    <row r="92" spans="1:64" s="19" customFormat="1" ht="20.25" customHeight="1">
      <c r="A92" s="78" t="s">
        <v>157</v>
      </c>
      <c r="B92" s="79" t="s">
        <v>137</v>
      </c>
      <c r="C92" s="79" t="s">
        <v>156</v>
      </c>
      <c r="D92" s="80" t="s">
        <v>158</v>
      </c>
      <c r="E92" s="79"/>
      <c r="F92" s="81">
        <f aca="true" t="shared" si="71" ref="F92:U93">F93</f>
        <v>1832</v>
      </c>
      <c r="G92" s="81">
        <f t="shared" si="71"/>
        <v>192</v>
      </c>
      <c r="H92" s="81">
        <f t="shared" si="71"/>
        <v>2024</v>
      </c>
      <c r="I92" s="81">
        <f t="shared" si="71"/>
        <v>0</v>
      </c>
      <c r="J92" s="81">
        <f t="shared" si="71"/>
        <v>0</v>
      </c>
      <c r="K92" s="81">
        <f t="shared" si="71"/>
        <v>0</v>
      </c>
      <c r="L92" s="81">
        <f t="shared" si="71"/>
        <v>0</v>
      </c>
      <c r="M92" s="81">
        <f t="shared" si="71"/>
        <v>2024</v>
      </c>
      <c r="N92" s="81">
        <f t="shared" si="71"/>
        <v>0</v>
      </c>
      <c r="O92" s="81">
        <f t="shared" si="71"/>
        <v>0</v>
      </c>
      <c r="P92" s="81"/>
      <c r="Q92" s="81">
        <f t="shared" si="71"/>
        <v>0</v>
      </c>
      <c r="R92" s="81">
        <f t="shared" si="71"/>
        <v>0</v>
      </c>
      <c r="S92" s="81">
        <f t="shared" si="71"/>
        <v>2024</v>
      </c>
      <c r="T92" s="81">
        <f t="shared" si="71"/>
        <v>0</v>
      </c>
      <c r="U92" s="81">
        <f t="shared" si="71"/>
        <v>0</v>
      </c>
      <c r="V92" s="81">
        <f aca="true" t="shared" si="72" ref="V92:AK93">V93</f>
        <v>0</v>
      </c>
      <c r="W92" s="81">
        <f t="shared" si="72"/>
        <v>0</v>
      </c>
      <c r="X92" s="81">
        <f t="shared" si="72"/>
        <v>0</v>
      </c>
      <c r="Y92" s="81">
        <f t="shared" si="72"/>
        <v>0</v>
      </c>
      <c r="Z92" s="81">
        <f t="shared" si="72"/>
        <v>0</v>
      </c>
      <c r="AA92" s="81">
        <f t="shared" si="72"/>
        <v>0</v>
      </c>
      <c r="AB92" s="81">
        <f t="shared" si="72"/>
        <v>2024</v>
      </c>
      <c r="AC92" s="81">
        <f t="shared" si="72"/>
        <v>0</v>
      </c>
      <c r="AD92" s="81">
        <f t="shared" si="72"/>
        <v>0</v>
      </c>
      <c r="AE92" s="81">
        <f t="shared" si="72"/>
        <v>0</v>
      </c>
      <c r="AF92" s="81">
        <f t="shared" si="72"/>
        <v>0</v>
      </c>
      <c r="AG92" s="81">
        <f t="shared" si="72"/>
        <v>0</v>
      </c>
      <c r="AH92" s="81">
        <f t="shared" si="72"/>
        <v>0</v>
      </c>
      <c r="AI92" s="81">
        <f t="shared" si="72"/>
        <v>2024</v>
      </c>
      <c r="AJ92" s="81">
        <f t="shared" si="72"/>
        <v>0</v>
      </c>
      <c r="AK92" s="81">
        <f t="shared" si="72"/>
        <v>0</v>
      </c>
      <c r="AL92" s="81">
        <f>AL93</f>
        <v>2024</v>
      </c>
      <c r="AM92" s="81">
        <f aca="true" t="shared" si="73" ref="AM92:AS93">AM93</f>
        <v>0</v>
      </c>
      <c r="AN92" s="81">
        <f t="shared" si="73"/>
        <v>0</v>
      </c>
      <c r="AO92" s="81">
        <f t="shared" si="73"/>
        <v>0</v>
      </c>
      <c r="AP92" s="81">
        <f t="shared" si="73"/>
        <v>0</v>
      </c>
      <c r="AQ92" s="81">
        <f t="shared" si="73"/>
        <v>0</v>
      </c>
      <c r="AR92" s="81">
        <f t="shared" si="73"/>
        <v>2024</v>
      </c>
      <c r="AS92" s="81">
        <f t="shared" si="73"/>
        <v>0</v>
      </c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</row>
    <row r="93" spans="1:64" s="19" customFormat="1" ht="108" customHeight="1">
      <c r="A93" s="111" t="s">
        <v>203</v>
      </c>
      <c r="B93" s="79" t="s">
        <v>137</v>
      </c>
      <c r="C93" s="79" t="s">
        <v>156</v>
      </c>
      <c r="D93" s="80" t="s">
        <v>197</v>
      </c>
      <c r="E93" s="79"/>
      <c r="F93" s="81">
        <f t="shared" si="71"/>
        <v>1832</v>
      </c>
      <c r="G93" s="81">
        <f t="shared" si="71"/>
        <v>192</v>
      </c>
      <c r="H93" s="81">
        <f t="shared" si="71"/>
        <v>2024</v>
      </c>
      <c r="I93" s="81">
        <f t="shared" si="71"/>
        <v>0</v>
      </c>
      <c r="J93" s="81">
        <f t="shared" si="71"/>
        <v>0</v>
      </c>
      <c r="K93" s="81">
        <f t="shared" si="71"/>
        <v>0</v>
      </c>
      <c r="L93" s="81">
        <f t="shared" si="71"/>
        <v>0</v>
      </c>
      <c r="M93" s="81">
        <f t="shared" si="71"/>
        <v>2024</v>
      </c>
      <c r="N93" s="81">
        <f t="shared" si="71"/>
        <v>0</v>
      </c>
      <c r="O93" s="81">
        <f t="shared" si="71"/>
        <v>0</v>
      </c>
      <c r="P93" s="81"/>
      <c r="Q93" s="81">
        <f t="shared" si="71"/>
        <v>0</v>
      </c>
      <c r="R93" s="81">
        <f t="shared" si="71"/>
        <v>0</v>
      </c>
      <c r="S93" s="81">
        <f t="shared" si="71"/>
        <v>2024</v>
      </c>
      <c r="T93" s="81">
        <f t="shared" si="71"/>
        <v>0</v>
      </c>
      <c r="U93" s="81">
        <f t="shared" si="71"/>
        <v>0</v>
      </c>
      <c r="V93" s="81">
        <f t="shared" si="72"/>
        <v>0</v>
      </c>
      <c r="W93" s="81">
        <f t="shared" si="72"/>
        <v>0</v>
      </c>
      <c r="X93" s="81">
        <f t="shared" si="72"/>
        <v>0</v>
      </c>
      <c r="Y93" s="81">
        <f t="shared" si="72"/>
        <v>0</v>
      </c>
      <c r="Z93" s="81">
        <f t="shared" si="72"/>
        <v>0</v>
      </c>
      <c r="AA93" s="81">
        <f t="shared" si="72"/>
        <v>0</v>
      </c>
      <c r="AB93" s="81">
        <f t="shared" si="72"/>
        <v>2024</v>
      </c>
      <c r="AC93" s="81">
        <f t="shared" si="72"/>
        <v>0</v>
      </c>
      <c r="AD93" s="81">
        <f t="shared" si="72"/>
        <v>0</v>
      </c>
      <c r="AE93" s="81">
        <f t="shared" si="72"/>
        <v>0</v>
      </c>
      <c r="AF93" s="81">
        <f t="shared" si="72"/>
        <v>0</v>
      </c>
      <c r="AG93" s="81">
        <f t="shared" si="72"/>
        <v>0</v>
      </c>
      <c r="AH93" s="81">
        <f t="shared" si="72"/>
        <v>0</v>
      </c>
      <c r="AI93" s="81">
        <f t="shared" si="72"/>
        <v>2024</v>
      </c>
      <c r="AJ93" s="81">
        <f t="shared" si="72"/>
        <v>0</v>
      </c>
      <c r="AK93" s="81">
        <f t="shared" si="72"/>
        <v>0</v>
      </c>
      <c r="AL93" s="81">
        <f>AL94</f>
        <v>2024</v>
      </c>
      <c r="AM93" s="81">
        <f t="shared" si="73"/>
        <v>0</v>
      </c>
      <c r="AN93" s="81">
        <f t="shared" si="73"/>
        <v>0</v>
      </c>
      <c r="AO93" s="81">
        <f t="shared" si="73"/>
        <v>0</v>
      </c>
      <c r="AP93" s="81">
        <f t="shared" si="73"/>
        <v>0</v>
      </c>
      <c r="AQ93" s="81">
        <f t="shared" si="73"/>
        <v>0</v>
      </c>
      <c r="AR93" s="81">
        <f t="shared" si="73"/>
        <v>2024</v>
      </c>
      <c r="AS93" s="81">
        <f t="shared" si="73"/>
        <v>0</v>
      </c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</row>
    <row r="94" spans="1:64" s="19" customFormat="1" ht="104.25" customHeight="1">
      <c r="A94" s="78" t="s">
        <v>356</v>
      </c>
      <c r="B94" s="79" t="s">
        <v>137</v>
      </c>
      <c r="C94" s="79" t="s">
        <v>156</v>
      </c>
      <c r="D94" s="80" t="s">
        <v>197</v>
      </c>
      <c r="E94" s="79" t="s">
        <v>146</v>
      </c>
      <c r="F94" s="71">
        <v>1832</v>
      </c>
      <c r="G94" s="71">
        <f>H94-F94</f>
        <v>192</v>
      </c>
      <c r="H94" s="71">
        <v>2024</v>
      </c>
      <c r="I94" s="73"/>
      <c r="J94" s="73"/>
      <c r="K94" s="73"/>
      <c r="L94" s="73"/>
      <c r="M94" s="71">
        <f>H94+J94+K94+L94</f>
        <v>2024</v>
      </c>
      <c r="N94" s="72">
        <f>I94+L94</f>
        <v>0</v>
      </c>
      <c r="O94" s="73"/>
      <c r="P94" s="73"/>
      <c r="Q94" s="73"/>
      <c r="R94" s="73"/>
      <c r="S94" s="71">
        <f>M94+O94+P94+Q94+R94</f>
        <v>2024</v>
      </c>
      <c r="T94" s="71">
        <f>N94+R94</f>
        <v>0</v>
      </c>
      <c r="U94" s="73"/>
      <c r="V94" s="73"/>
      <c r="W94" s="73"/>
      <c r="X94" s="73"/>
      <c r="Y94" s="73"/>
      <c r="Z94" s="73"/>
      <c r="AA94" s="73"/>
      <c r="AB94" s="71">
        <f>S94+U94+V94+W94+X94+Y94+Z94+AA94</f>
        <v>2024</v>
      </c>
      <c r="AC94" s="74">
        <f>T94+Z94+AA94</f>
        <v>0</v>
      </c>
      <c r="AD94" s="74"/>
      <c r="AE94" s="74"/>
      <c r="AF94" s="71"/>
      <c r="AG94" s="74"/>
      <c r="AH94" s="74"/>
      <c r="AI94" s="71">
        <f>AB94+AD94+AE94+AF94+AG94+AH94</f>
        <v>2024</v>
      </c>
      <c r="AJ94" s="71">
        <f>AC94+AH94</f>
        <v>0</v>
      </c>
      <c r="AK94" s="73"/>
      <c r="AL94" s="71">
        <f>AI94+AK94</f>
        <v>2024</v>
      </c>
      <c r="AM94" s="71">
        <f>AJ94</f>
        <v>0</v>
      </c>
      <c r="AN94" s="73"/>
      <c r="AO94" s="73"/>
      <c r="AP94" s="73"/>
      <c r="AQ94" s="73"/>
      <c r="AR94" s="71">
        <f>AL94+AN94+AO94+AP94+AQ94</f>
        <v>2024</v>
      </c>
      <c r="AS94" s="71">
        <f>AM94+AQ94</f>
        <v>0</v>
      </c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</row>
    <row r="95" spans="1:64" s="19" customFormat="1" ht="21.75" customHeight="1">
      <c r="A95" s="78" t="s">
        <v>319</v>
      </c>
      <c r="B95" s="79" t="s">
        <v>137</v>
      </c>
      <c r="C95" s="79" t="s">
        <v>156</v>
      </c>
      <c r="D95" s="80" t="s">
        <v>321</v>
      </c>
      <c r="E95" s="79"/>
      <c r="F95" s="71"/>
      <c r="G95" s="71"/>
      <c r="H95" s="71"/>
      <c r="I95" s="73"/>
      <c r="J95" s="73"/>
      <c r="K95" s="73"/>
      <c r="L95" s="73"/>
      <c r="M95" s="71"/>
      <c r="N95" s="72"/>
      <c r="O95" s="73"/>
      <c r="P95" s="73"/>
      <c r="Q95" s="73"/>
      <c r="R95" s="73"/>
      <c r="S95" s="71"/>
      <c r="T95" s="71"/>
      <c r="U95" s="73">
        <f aca="true" t="shared" si="74" ref="U95:AB96">U96</f>
        <v>0</v>
      </c>
      <c r="V95" s="73">
        <f t="shared" si="74"/>
        <v>0</v>
      </c>
      <c r="W95" s="73">
        <f t="shared" si="74"/>
        <v>0</v>
      </c>
      <c r="X95" s="73">
        <f t="shared" si="74"/>
        <v>0</v>
      </c>
      <c r="Y95" s="71">
        <f t="shared" si="74"/>
        <v>24961</v>
      </c>
      <c r="Z95" s="73">
        <f t="shared" si="74"/>
        <v>0</v>
      </c>
      <c r="AA95" s="73">
        <f t="shared" si="74"/>
        <v>0</v>
      </c>
      <c r="AB95" s="71">
        <f t="shared" si="74"/>
        <v>24961</v>
      </c>
      <c r="AC95" s="74">
        <f aca="true" t="shared" si="75" ref="AC95:AS96">AC96</f>
        <v>0</v>
      </c>
      <c r="AD95" s="74">
        <f t="shared" si="75"/>
        <v>0</v>
      </c>
      <c r="AE95" s="74">
        <f t="shared" si="75"/>
        <v>0</v>
      </c>
      <c r="AF95" s="71">
        <f t="shared" si="75"/>
        <v>0</v>
      </c>
      <c r="AG95" s="74">
        <f t="shared" si="75"/>
        <v>0</v>
      </c>
      <c r="AH95" s="74">
        <f t="shared" si="75"/>
        <v>0</v>
      </c>
      <c r="AI95" s="71">
        <f t="shared" si="75"/>
        <v>24961</v>
      </c>
      <c r="AJ95" s="71">
        <f t="shared" si="75"/>
        <v>0</v>
      </c>
      <c r="AK95" s="71">
        <f t="shared" si="75"/>
        <v>0</v>
      </c>
      <c r="AL95" s="71">
        <f t="shared" si="75"/>
        <v>24961</v>
      </c>
      <c r="AM95" s="71">
        <f t="shared" si="75"/>
        <v>0</v>
      </c>
      <c r="AN95" s="71">
        <f t="shared" si="75"/>
        <v>0</v>
      </c>
      <c r="AO95" s="71">
        <f t="shared" si="75"/>
        <v>0</v>
      </c>
      <c r="AP95" s="71">
        <f t="shared" si="75"/>
        <v>0</v>
      </c>
      <c r="AQ95" s="71">
        <f t="shared" si="75"/>
        <v>0</v>
      </c>
      <c r="AR95" s="71">
        <f t="shared" si="75"/>
        <v>24961</v>
      </c>
      <c r="AS95" s="71">
        <f t="shared" si="75"/>
        <v>0</v>
      </c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</row>
    <row r="96" spans="1:64" s="19" customFormat="1" ht="33.75" customHeight="1">
      <c r="A96" s="78" t="s">
        <v>320</v>
      </c>
      <c r="B96" s="79" t="s">
        <v>137</v>
      </c>
      <c r="C96" s="79" t="s">
        <v>156</v>
      </c>
      <c r="D96" s="80" t="s">
        <v>322</v>
      </c>
      <c r="E96" s="79"/>
      <c r="F96" s="71"/>
      <c r="G96" s="71"/>
      <c r="H96" s="71"/>
      <c r="I96" s="73"/>
      <c r="J96" s="73"/>
      <c r="K96" s="73"/>
      <c r="L96" s="73"/>
      <c r="M96" s="71"/>
      <c r="N96" s="72"/>
      <c r="O96" s="73"/>
      <c r="P96" s="73"/>
      <c r="Q96" s="73"/>
      <c r="R96" s="73"/>
      <c r="S96" s="71"/>
      <c r="T96" s="71"/>
      <c r="U96" s="73">
        <f t="shared" si="74"/>
        <v>0</v>
      </c>
      <c r="V96" s="73">
        <f t="shared" si="74"/>
        <v>0</v>
      </c>
      <c r="W96" s="73">
        <f t="shared" si="74"/>
        <v>0</v>
      </c>
      <c r="X96" s="73">
        <f t="shared" si="74"/>
        <v>0</v>
      </c>
      <c r="Y96" s="71">
        <f t="shared" si="74"/>
        <v>24961</v>
      </c>
      <c r="Z96" s="73">
        <f t="shared" si="74"/>
        <v>0</v>
      </c>
      <c r="AA96" s="73">
        <f t="shared" si="74"/>
        <v>0</v>
      </c>
      <c r="AB96" s="71">
        <f t="shared" si="74"/>
        <v>24961</v>
      </c>
      <c r="AC96" s="74">
        <f t="shared" si="75"/>
        <v>0</v>
      </c>
      <c r="AD96" s="74">
        <f t="shared" si="75"/>
        <v>0</v>
      </c>
      <c r="AE96" s="74">
        <f t="shared" si="75"/>
        <v>0</v>
      </c>
      <c r="AF96" s="71">
        <f t="shared" si="75"/>
        <v>0</v>
      </c>
      <c r="AG96" s="74">
        <f t="shared" si="75"/>
        <v>0</v>
      </c>
      <c r="AH96" s="74">
        <f t="shared" si="75"/>
        <v>0</v>
      </c>
      <c r="AI96" s="71">
        <f t="shared" si="75"/>
        <v>24961</v>
      </c>
      <c r="AJ96" s="71">
        <f t="shared" si="75"/>
        <v>0</v>
      </c>
      <c r="AK96" s="71">
        <f t="shared" si="75"/>
        <v>0</v>
      </c>
      <c r="AL96" s="71">
        <f t="shared" si="75"/>
        <v>24961</v>
      </c>
      <c r="AM96" s="71">
        <f t="shared" si="75"/>
        <v>0</v>
      </c>
      <c r="AN96" s="71">
        <f t="shared" si="75"/>
        <v>0</v>
      </c>
      <c r="AO96" s="71">
        <f t="shared" si="75"/>
        <v>0</v>
      </c>
      <c r="AP96" s="71">
        <f t="shared" si="75"/>
        <v>0</v>
      </c>
      <c r="AQ96" s="71">
        <f t="shared" si="75"/>
        <v>0</v>
      </c>
      <c r="AR96" s="71">
        <f t="shared" si="75"/>
        <v>24961</v>
      </c>
      <c r="AS96" s="71">
        <f t="shared" si="75"/>
        <v>0</v>
      </c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</row>
    <row r="97" spans="1:64" s="19" customFormat="1" ht="37.5" customHeight="1">
      <c r="A97" s="78" t="s">
        <v>262</v>
      </c>
      <c r="B97" s="79" t="s">
        <v>137</v>
      </c>
      <c r="C97" s="79" t="s">
        <v>156</v>
      </c>
      <c r="D97" s="80" t="s">
        <v>322</v>
      </c>
      <c r="E97" s="79" t="s">
        <v>261</v>
      </c>
      <c r="F97" s="71"/>
      <c r="G97" s="71"/>
      <c r="H97" s="71"/>
      <c r="I97" s="73"/>
      <c r="J97" s="73"/>
      <c r="K97" s="73"/>
      <c r="L97" s="73"/>
      <c r="M97" s="71"/>
      <c r="N97" s="72"/>
      <c r="O97" s="73"/>
      <c r="P97" s="73"/>
      <c r="Q97" s="73"/>
      <c r="R97" s="73"/>
      <c r="S97" s="71"/>
      <c r="T97" s="71"/>
      <c r="U97" s="73"/>
      <c r="V97" s="73"/>
      <c r="W97" s="73"/>
      <c r="X97" s="73"/>
      <c r="Y97" s="71">
        <v>24961</v>
      </c>
      <c r="Z97" s="73"/>
      <c r="AA97" s="73"/>
      <c r="AB97" s="71">
        <f>S97+U97+V97+W97+X97+Y97+Z97+AA97</f>
        <v>24961</v>
      </c>
      <c r="AC97" s="74">
        <f>T97+Z97+AA97</f>
        <v>0</v>
      </c>
      <c r="AD97" s="74"/>
      <c r="AE97" s="74"/>
      <c r="AF97" s="71"/>
      <c r="AG97" s="74"/>
      <c r="AH97" s="74"/>
      <c r="AI97" s="71">
        <f>AB97+AD97+AE97+AF97+AG97+AH97</f>
        <v>24961</v>
      </c>
      <c r="AJ97" s="71">
        <f>AC97+AH97</f>
        <v>0</v>
      </c>
      <c r="AK97" s="73"/>
      <c r="AL97" s="71">
        <f>AI97+AK97</f>
        <v>24961</v>
      </c>
      <c r="AM97" s="71">
        <f>AJ97</f>
        <v>0</v>
      </c>
      <c r="AN97" s="73"/>
      <c r="AO97" s="73"/>
      <c r="AP97" s="73"/>
      <c r="AQ97" s="73"/>
      <c r="AR97" s="71">
        <f>AL97+AN97+AO97+AP97+AQ97</f>
        <v>24961</v>
      </c>
      <c r="AS97" s="71">
        <f>AM97+AQ97</f>
        <v>0</v>
      </c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</row>
    <row r="98" spans="1:64" s="19" customFormat="1" ht="26.25" customHeight="1">
      <c r="A98" s="78" t="s">
        <v>42</v>
      </c>
      <c r="B98" s="79" t="s">
        <v>137</v>
      </c>
      <c r="C98" s="79" t="s">
        <v>156</v>
      </c>
      <c r="D98" s="80" t="s">
        <v>159</v>
      </c>
      <c r="E98" s="79"/>
      <c r="F98" s="81">
        <f aca="true" t="shared" si="76" ref="F98:M98">F99+F101+F103</f>
        <v>256376</v>
      </c>
      <c r="G98" s="81">
        <f t="shared" si="76"/>
        <v>40122</v>
      </c>
      <c r="H98" s="81">
        <f t="shared" si="76"/>
        <v>296498</v>
      </c>
      <c r="I98" s="81">
        <f t="shared" si="76"/>
        <v>0</v>
      </c>
      <c r="J98" s="81">
        <f t="shared" si="76"/>
        <v>0</v>
      </c>
      <c r="K98" s="81">
        <f t="shared" si="76"/>
        <v>0</v>
      </c>
      <c r="L98" s="81">
        <f t="shared" si="76"/>
        <v>0</v>
      </c>
      <c r="M98" s="81">
        <f t="shared" si="76"/>
        <v>296498</v>
      </c>
      <c r="N98" s="81">
        <f aca="true" t="shared" si="77" ref="N98:S98">N99+N101+N103</f>
        <v>0</v>
      </c>
      <c r="O98" s="81">
        <f t="shared" si="77"/>
        <v>0</v>
      </c>
      <c r="P98" s="81"/>
      <c r="Q98" s="81">
        <f t="shared" si="77"/>
        <v>0</v>
      </c>
      <c r="R98" s="81">
        <f t="shared" si="77"/>
        <v>0</v>
      </c>
      <c r="S98" s="81">
        <f t="shared" si="77"/>
        <v>296498</v>
      </c>
      <c r="T98" s="81">
        <f aca="true" t="shared" si="78" ref="T98:AI98">T99+T101+T103</f>
        <v>0</v>
      </c>
      <c r="U98" s="81">
        <f t="shared" si="78"/>
        <v>0</v>
      </c>
      <c r="V98" s="81">
        <f t="shared" si="78"/>
        <v>0</v>
      </c>
      <c r="W98" s="81">
        <f t="shared" si="78"/>
        <v>0</v>
      </c>
      <c r="X98" s="81">
        <f t="shared" si="78"/>
        <v>0</v>
      </c>
      <c r="Y98" s="81">
        <f t="shared" si="78"/>
        <v>0</v>
      </c>
      <c r="Z98" s="81">
        <f t="shared" si="78"/>
        <v>0</v>
      </c>
      <c r="AA98" s="81">
        <f t="shared" si="78"/>
        <v>0</v>
      </c>
      <c r="AB98" s="81">
        <f t="shared" si="78"/>
        <v>296498</v>
      </c>
      <c r="AC98" s="81">
        <f t="shared" si="78"/>
        <v>0</v>
      </c>
      <c r="AD98" s="81">
        <f t="shared" si="78"/>
        <v>0</v>
      </c>
      <c r="AE98" s="81">
        <f t="shared" si="78"/>
        <v>0</v>
      </c>
      <c r="AF98" s="81">
        <f t="shared" si="78"/>
        <v>-20000</v>
      </c>
      <c r="AG98" s="81">
        <f t="shared" si="78"/>
        <v>0</v>
      </c>
      <c r="AH98" s="81">
        <f t="shared" si="78"/>
        <v>0</v>
      </c>
      <c r="AI98" s="81">
        <f t="shared" si="78"/>
        <v>276498</v>
      </c>
      <c r="AJ98" s="81">
        <f>AJ99+AJ101+AJ103</f>
        <v>0</v>
      </c>
      <c r="AK98" s="81">
        <f>AK99+AK101+AK103</f>
        <v>0</v>
      </c>
      <c r="AL98" s="81">
        <f>AL99+AL101+AL103</f>
        <v>276498</v>
      </c>
      <c r="AM98" s="81">
        <f aca="true" t="shared" si="79" ref="AM98:AS98">AM99+AM101+AM103</f>
        <v>0</v>
      </c>
      <c r="AN98" s="81">
        <f t="shared" si="79"/>
        <v>0</v>
      </c>
      <c r="AO98" s="81">
        <f>AO99+AO101+AO103</f>
        <v>0</v>
      </c>
      <c r="AP98" s="81">
        <f t="shared" si="79"/>
        <v>0</v>
      </c>
      <c r="AQ98" s="81">
        <f t="shared" si="79"/>
        <v>0</v>
      </c>
      <c r="AR98" s="81">
        <f t="shared" si="79"/>
        <v>276498</v>
      </c>
      <c r="AS98" s="81">
        <f t="shared" si="79"/>
        <v>0</v>
      </c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</row>
    <row r="99" spans="1:64" s="19" customFormat="1" ht="109.5" customHeight="1">
      <c r="A99" s="111" t="s">
        <v>204</v>
      </c>
      <c r="B99" s="79" t="s">
        <v>137</v>
      </c>
      <c r="C99" s="79" t="s">
        <v>156</v>
      </c>
      <c r="D99" s="80" t="s">
        <v>198</v>
      </c>
      <c r="E99" s="79"/>
      <c r="F99" s="81">
        <f>F100</f>
        <v>120788</v>
      </c>
      <c r="G99" s="81">
        <f>G100</f>
        <v>-38928</v>
      </c>
      <c r="H99" s="81">
        <f>H100</f>
        <v>81860</v>
      </c>
      <c r="I99" s="81">
        <f aca="true" t="shared" si="80" ref="I99:AS99">I100</f>
        <v>0</v>
      </c>
      <c r="J99" s="81">
        <f t="shared" si="80"/>
        <v>0</v>
      </c>
      <c r="K99" s="81">
        <f t="shared" si="80"/>
        <v>0</v>
      </c>
      <c r="L99" s="81">
        <f t="shared" si="80"/>
        <v>0</v>
      </c>
      <c r="M99" s="81">
        <f t="shared" si="80"/>
        <v>81860</v>
      </c>
      <c r="N99" s="81">
        <f t="shared" si="80"/>
        <v>0</v>
      </c>
      <c r="O99" s="81">
        <f t="shared" si="80"/>
        <v>0</v>
      </c>
      <c r="P99" s="81"/>
      <c r="Q99" s="81">
        <f t="shared" si="80"/>
        <v>0</v>
      </c>
      <c r="R99" s="81">
        <f t="shared" si="80"/>
        <v>0</v>
      </c>
      <c r="S99" s="81">
        <f t="shared" si="80"/>
        <v>81860</v>
      </c>
      <c r="T99" s="81">
        <f t="shared" si="80"/>
        <v>0</v>
      </c>
      <c r="U99" s="81">
        <f t="shared" si="80"/>
        <v>0</v>
      </c>
      <c r="V99" s="81">
        <f t="shared" si="80"/>
        <v>0</v>
      </c>
      <c r="W99" s="81">
        <f t="shared" si="80"/>
        <v>0</v>
      </c>
      <c r="X99" s="81">
        <f t="shared" si="80"/>
        <v>0</v>
      </c>
      <c r="Y99" s="81">
        <f t="shared" si="80"/>
        <v>0</v>
      </c>
      <c r="Z99" s="81">
        <f t="shared" si="80"/>
        <v>0</v>
      </c>
      <c r="AA99" s="81">
        <f t="shared" si="80"/>
        <v>0</v>
      </c>
      <c r="AB99" s="81">
        <f t="shared" si="80"/>
        <v>81860</v>
      </c>
      <c r="AC99" s="81">
        <f t="shared" si="80"/>
        <v>0</v>
      </c>
      <c r="AD99" s="81">
        <f t="shared" si="80"/>
        <v>0</v>
      </c>
      <c r="AE99" s="81">
        <f t="shared" si="80"/>
        <v>0</v>
      </c>
      <c r="AF99" s="81">
        <f t="shared" si="80"/>
        <v>0</v>
      </c>
      <c r="AG99" s="81">
        <f t="shared" si="80"/>
        <v>0</v>
      </c>
      <c r="AH99" s="81">
        <f t="shared" si="80"/>
        <v>0</v>
      </c>
      <c r="AI99" s="81">
        <f t="shared" si="80"/>
        <v>81860</v>
      </c>
      <c r="AJ99" s="81">
        <f t="shared" si="80"/>
        <v>0</v>
      </c>
      <c r="AK99" s="81">
        <f t="shared" si="80"/>
        <v>0</v>
      </c>
      <c r="AL99" s="81">
        <f t="shared" si="80"/>
        <v>81860</v>
      </c>
      <c r="AM99" s="81">
        <f t="shared" si="80"/>
        <v>0</v>
      </c>
      <c r="AN99" s="81">
        <f t="shared" si="80"/>
        <v>0</v>
      </c>
      <c r="AO99" s="81">
        <f t="shared" si="80"/>
        <v>0</v>
      </c>
      <c r="AP99" s="81">
        <f t="shared" si="80"/>
        <v>0</v>
      </c>
      <c r="AQ99" s="81">
        <f t="shared" si="80"/>
        <v>0</v>
      </c>
      <c r="AR99" s="81">
        <f t="shared" si="80"/>
        <v>81860</v>
      </c>
      <c r="AS99" s="81">
        <f t="shared" si="80"/>
        <v>0</v>
      </c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</row>
    <row r="100" spans="1:64" s="19" customFormat="1" ht="111.75" customHeight="1">
      <c r="A100" s="78" t="s">
        <v>356</v>
      </c>
      <c r="B100" s="79" t="s">
        <v>137</v>
      </c>
      <c r="C100" s="79" t="s">
        <v>156</v>
      </c>
      <c r="D100" s="80" t="s">
        <v>198</v>
      </c>
      <c r="E100" s="79" t="s">
        <v>146</v>
      </c>
      <c r="F100" s="71">
        <v>120788</v>
      </c>
      <c r="G100" s="71">
        <f>H100-F100</f>
        <v>-38928</v>
      </c>
      <c r="H100" s="71">
        <v>81860</v>
      </c>
      <c r="I100" s="73"/>
      <c r="J100" s="73"/>
      <c r="K100" s="73"/>
      <c r="L100" s="73"/>
      <c r="M100" s="71">
        <f>H100+J100+K100+L100</f>
        <v>81860</v>
      </c>
      <c r="N100" s="72">
        <f>I100+L100</f>
        <v>0</v>
      </c>
      <c r="O100" s="73"/>
      <c r="P100" s="73"/>
      <c r="Q100" s="73"/>
      <c r="R100" s="73"/>
      <c r="S100" s="71">
        <f>M100+O100+P100+Q100+R100</f>
        <v>81860</v>
      </c>
      <c r="T100" s="71">
        <f>N100+R100</f>
        <v>0</v>
      </c>
      <c r="U100" s="73"/>
      <c r="V100" s="73"/>
      <c r="W100" s="73"/>
      <c r="X100" s="73"/>
      <c r="Y100" s="73"/>
      <c r="Z100" s="73"/>
      <c r="AA100" s="73"/>
      <c r="AB100" s="71">
        <f>S100+U100+V100+W100+X100+Y100+Z100+AA100</f>
        <v>81860</v>
      </c>
      <c r="AC100" s="74">
        <f>T100+Z100+AA100</f>
        <v>0</v>
      </c>
      <c r="AD100" s="74"/>
      <c r="AE100" s="74"/>
      <c r="AF100" s="71"/>
      <c r="AG100" s="74"/>
      <c r="AH100" s="74"/>
      <c r="AI100" s="71">
        <f>AB100+AD100+AE100+AF100+AG100+AH100</f>
        <v>81860</v>
      </c>
      <c r="AJ100" s="71">
        <f>AC100+AH100</f>
        <v>0</v>
      </c>
      <c r="AK100" s="73"/>
      <c r="AL100" s="71">
        <f>AI100+AK100</f>
        <v>81860</v>
      </c>
      <c r="AM100" s="71">
        <f>AJ100</f>
        <v>0</v>
      </c>
      <c r="AN100" s="73"/>
      <c r="AO100" s="73"/>
      <c r="AP100" s="73"/>
      <c r="AQ100" s="73"/>
      <c r="AR100" s="71">
        <f>AL100+AN100+AO100+AP100+AQ100</f>
        <v>81860</v>
      </c>
      <c r="AS100" s="71">
        <f>AM100+AQ100</f>
        <v>0</v>
      </c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</row>
    <row r="101" spans="1:64" s="19" customFormat="1" ht="60" customHeight="1">
      <c r="A101" s="111" t="s">
        <v>205</v>
      </c>
      <c r="B101" s="79" t="s">
        <v>137</v>
      </c>
      <c r="C101" s="79" t="s">
        <v>156</v>
      </c>
      <c r="D101" s="80" t="s">
        <v>199</v>
      </c>
      <c r="E101" s="79"/>
      <c r="F101" s="81">
        <f>F102</f>
        <v>125119</v>
      </c>
      <c r="G101" s="81">
        <f>G102</f>
        <v>78990</v>
      </c>
      <c r="H101" s="81">
        <f>H102</f>
        <v>204109</v>
      </c>
      <c r="I101" s="81">
        <f aca="true" t="shared" si="81" ref="I101:AS101">I102</f>
        <v>0</v>
      </c>
      <c r="J101" s="81">
        <f t="shared" si="81"/>
        <v>0</v>
      </c>
      <c r="K101" s="81">
        <f t="shared" si="81"/>
        <v>0</v>
      </c>
      <c r="L101" s="81">
        <f t="shared" si="81"/>
        <v>0</v>
      </c>
      <c r="M101" s="81">
        <f t="shared" si="81"/>
        <v>204109</v>
      </c>
      <c r="N101" s="81">
        <f t="shared" si="81"/>
        <v>0</v>
      </c>
      <c r="O101" s="81">
        <f t="shared" si="81"/>
        <v>0</v>
      </c>
      <c r="P101" s="81"/>
      <c r="Q101" s="81">
        <f t="shared" si="81"/>
        <v>0</v>
      </c>
      <c r="R101" s="81">
        <f t="shared" si="81"/>
        <v>0</v>
      </c>
      <c r="S101" s="81">
        <f t="shared" si="81"/>
        <v>204109</v>
      </c>
      <c r="T101" s="81">
        <f t="shared" si="81"/>
        <v>0</v>
      </c>
      <c r="U101" s="81">
        <f t="shared" si="81"/>
        <v>0</v>
      </c>
      <c r="V101" s="81">
        <f t="shared" si="81"/>
        <v>0</v>
      </c>
      <c r="W101" s="81">
        <f t="shared" si="81"/>
        <v>0</v>
      </c>
      <c r="X101" s="81">
        <f t="shared" si="81"/>
        <v>0</v>
      </c>
      <c r="Y101" s="81">
        <f t="shared" si="81"/>
        <v>0</v>
      </c>
      <c r="Z101" s="81">
        <f t="shared" si="81"/>
        <v>0</v>
      </c>
      <c r="AA101" s="81">
        <f t="shared" si="81"/>
        <v>0</v>
      </c>
      <c r="AB101" s="81">
        <f t="shared" si="81"/>
        <v>204109</v>
      </c>
      <c r="AC101" s="81">
        <f t="shared" si="81"/>
        <v>0</v>
      </c>
      <c r="AD101" s="81">
        <f t="shared" si="81"/>
        <v>0</v>
      </c>
      <c r="AE101" s="81">
        <f t="shared" si="81"/>
        <v>0</v>
      </c>
      <c r="AF101" s="81">
        <f t="shared" si="81"/>
        <v>-20000</v>
      </c>
      <c r="AG101" s="81">
        <f t="shared" si="81"/>
        <v>0</v>
      </c>
      <c r="AH101" s="81">
        <f t="shared" si="81"/>
        <v>0</v>
      </c>
      <c r="AI101" s="81">
        <f t="shared" si="81"/>
        <v>184109</v>
      </c>
      <c r="AJ101" s="81">
        <f t="shared" si="81"/>
        <v>0</v>
      </c>
      <c r="AK101" s="81">
        <f t="shared" si="81"/>
        <v>0</v>
      </c>
      <c r="AL101" s="81">
        <f t="shared" si="81"/>
        <v>184109</v>
      </c>
      <c r="AM101" s="81">
        <f t="shared" si="81"/>
        <v>0</v>
      </c>
      <c r="AN101" s="81">
        <f t="shared" si="81"/>
        <v>0</v>
      </c>
      <c r="AO101" s="81">
        <f t="shared" si="81"/>
        <v>0</v>
      </c>
      <c r="AP101" s="81">
        <f t="shared" si="81"/>
        <v>0</v>
      </c>
      <c r="AQ101" s="81">
        <f t="shared" si="81"/>
        <v>0</v>
      </c>
      <c r="AR101" s="81">
        <f t="shared" si="81"/>
        <v>184109</v>
      </c>
      <c r="AS101" s="81">
        <f t="shared" si="81"/>
        <v>0</v>
      </c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</row>
    <row r="102" spans="1:64" s="19" customFormat="1" ht="103.5" customHeight="1">
      <c r="A102" s="78" t="s">
        <v>356</v>
      </c>
      <c r="B102" s="79" t="s">
        <v>137</v>
      </c>
      <c r="C102" s="79" t="s">
        <v>156</v>
      </c>
      <c r="D102" s="80" t="s">
        <v>199</v>
      </c>
      <c r="E102" s="79" t="s">
        <v>146</v>
      </c>
      <c r="F102" s="71">
        <v>125119</v>
      </c>
      <c r="G102" s="71">
        <f>H102-F102</f>
        <v>78990</v>
      </c>
      <c r="H102" s="71">
        <v>204109</v>
      </c>
      <c r="I102" s="73"/>
      <c r="J102" s="73"/>
      <c r="K102" s="73"/>
      <c r="L102" s="73"/>
      <c r="M102" s="71">
        <f>H102+J102+K102+L102</f>
        <v>204109</v>
      </c>
      <c r="N102" s="72">
        <f>I102+L102</f>
        <v>0</v>
      </c>
      <c r="O102" s="73"/>
      <c r="P102" s="73"/>
      <c r="Q102" s="73"/>
      <c r="R102" s="73"/>
      <c r="S102" s="71">
        <f>M102+O102+P102+Q102+R102</f>
        <v>204109</v>
      </c>
      <c r="T102" s="71">
        <f>N102+R102</f>
        <v>0</v>
      </c>
      <c r="U102" s="73"/>
      <c r="V102" s="73"/>
      <c r="W102" s="73"/>
      <c r="X102" s="73"/>
      <c r="Y102" s="73"/>
      <c r="Z102" s="73"/>
      <c r="AA102" s="73"/>
      <c r="AB102" s="71">
        <f>S102+U102+V102+W102+X102+Y102+Z102+AA102</f>
        <v>204109</v>
      </c>
      <c r="AC102" s="74">
        <f>T102+Z102+AA102</f>
        <v>0</v>
      </c>
      <c r="AD102" s="74"/>
      <c r="AE102" s="74"/>
      <c r="AF102" s="71">
        <v>-20000</v>
      </c>
      <c r="AG102" s="74"/>
      <c r="AH102" s="74"/>
      <c r="AI102" s="71">
        <f>AB102+AD102+AE102+AF102+AG102+AH102</f>
        <v>184109</v>
      </c>
      <c r="AJ102" s="71">
        <f>AC102+AH102</f>
        <v>0</v>
      </c>
      <c r="AK102" s="73"/>
      <c r="AL102" s="71">
        <f>AI102+AK102</f>
        <v>184109</v>
      </c>
      <c r="AM102" s="71">
        <f>AJ102</f>
        <v>0</v>
      </c>
      <c r="AN102" s="73"/>
      <c r="AO102" s="73"/>
      <c r="AP102" s="73"/>
      <c r="AQ102" s="73"/>
      <c r="AR102" s="71">
        <f>AL102+AN102+AO102+AP102+AQ102</f>
        <v>184109</v>
      </c>
      <c r="AS102" s="71">
        <f>AM102+AQ102</f>
        <v>0</v>
      </c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</row>
    <row r="103" spans="1:64" s="19" customFormat="1" ht="104.25" customHeight="1">
      <c r="A103" s="111" t="s">
        <v>206</v>
      </c>
      <c r="B103" s="79" t="s">
        <v>137</v>
      </c>
      <c r="C103" s="79" t="s">
        <v>156</v>
      </c>
      <c r="D103" s="80" t="s">
        <v>200</v>
      </c>
      <c r="E103" s="79"/>
      <c r="F103" s="81">
        <f>F104</f>
        <v>10469</v>
      </c>
      <c r="G103" s="81">
        <f>G104</f>
        <v>60</v>
      </c>
      <c r="H103" s="81">
        <f>H104</f>
        <v>10529</v>
      </c>
      <c r="I103" s="81">
        <f aca="true" t="shared" si="82" ref="I103:AS103">I104</f>
        <v>0</v>
      </c>
      <c r="J103" s="81">
        <f t="shared" si="82"/>
        <v>0</v>
      </c>
      <c r="K103" s="81">
        <f t="shared" si="82"/>
        <v>0</v>
      </c>
      <c r="L103" s="81">
        <f t="shared" si="82"/>
        <v>0</v>
      </c>
      <c r="M103" s="81">
        <f t="shared" si="82"/>
        <v>10529</v>
      </c>
      <c r="N103" s="81">
        <f t="shared" si="82"/>
        <v>0</v>
      </c>
      <c r="O103" s="81">
        <f t="shared" si="82"/>
        <v>0</v>
      </c>
      <c r="P103" s="81"/>
      <c r="Q103" s="81">
        <f t="shared" si="82"/>
        <v>0</v>
      </c>
      <c r="R103" s="81">
        <f t="shared" si="82"/>
        <v>0</v>
      </c>
      <c r="S103" s="81">
        <f t="shared" si="82"/>
        <v>10529</v>
      </c>
      <c r="T103" s="81">
        <f t="shared" si="82"/>
        <v>0</v>
      </c>
      <c r="U103" s="81">
        <f t="shared" si="82"/>
        <v>0</v>
      </c>
      <c r="V103" s="81">
        <f t="shared" si="82"/>
        <v>0</v>
      </c>
      <c r="W103" s="81">
        <f t="shared" si="82"/>
        <v>0</v>
      </c>
      <c r="X103" s="81">
        <f t="shared" si="82"/>
        <v>0</v>
      </c>
      <c r="Y103" s="81">
        <f t="shared" si="82"/>
        <v>0</v>
      </c>
      <c r="Z103" s="81">
        <f t="shared" si="82"/>
        <v>0</v>
      </c>
      <c r="AA103" s="81">
        <f t="shared" si="82"/>
        <v>0</v>
      </c>
      <c r="AB103" s="81">
        <f t="shared" si="82"/>
        <v>10529</v>
      </c>
      <c r="AC103" s="81">
        <f t="shared" si="82"/>
        <v>0</v>
      </c>
      <c r="AD103" s="81">
        <f t="shared" si="82"/>
        <v>0</v>
      </c>
      <c r="AE103" s="81">
        <f t="shared" si="82"/>
        <v>0</v>
      </c>
      <c r="AF103" s="81">
        <f t="shared" si="82"/>
        <v>0</v>
      </c>
      <c r="AG103" s="81">
        <f t="shared" si="82"/>
        <v>0</v>
      </c>
      <c r="AH103" s="81">
        <f t="shared" si="82"/>
        <v>0</v>
      </c>
      <c r="AI103" s="81">
        <f t="shared" si="82"/>
        <v>10529</v>
      </c>
      <c r="AJ103" s="81">
        <f t="shared" si="82"/>
        <v>0</v>
      </c>
      <c r="AK103" s="81">
        <f t="shared" si="82"/>
        <v>0</v>
      </c>
      <c r="AL103" s="81">
        <f t="shared" si="82"/>
        <v>10529</v>
      </c>
      <c r="AM103" s="81">
        <f t="shared" si="82"/>
        <v>0</v>
      </c>
      <c r="AN103" s="81">
        <f t="shared" si="82"/>
        <v>0</v>
      </c>
      <c r="AO103" s="81">
        <f t="shared" si="82"/>
        <v>0</v>
      </c>
      <c r="AP103" s="81">
        <f t="shared" si="82"/>
        <v>0</v>
      </c>
      <c r="AQ103" s="81">
        <f t="shared" si="82"/>
        <v>0</v>
      </c>
      <c r="AR103" s="81">
        <f t="shared" si="82"/>
        <v>10529</v>
      </c>
      <c r="AS103" s="81">
        <f t="shared" si="82"/>
        <v>0</v>
      </c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</row>
    <row r="104" spans="1:64" s="19" customFormat="1" ht="100.5" customHeight="1">
      <c r="A104" s="78" t="s">
        <v>356</v>
      </c>
      <c r="B104" s="79" t="s">
        <v>137</v>
      </c>
      <c r="C104" s="79" t="s">
        <v>156</v>
      </c>
      <c r="D104" s="80" t="s">
        <v>200</v>
      </c>
      <c r="E104" s="79" t="s">
        <v>146</v>
      </c>
      <c r="F104" s="71">
        <v>10469</v>
      </c>
      <c r="G104" s="71">
        <f>H104-F104</f>
        <v>60</v>
      </c>
      <c r="H104" s="71">
        <v>10529</v>
      </c>
      <c r="I104" s="73"/>
      <c r="J104" s="73"/>
      <c r="K104" s="73"/>
      <c r="L104" s="73"/>
      <c r="M104" s="71">
        <f>H104+J104+K104+L104</f>
        <v>10529</v>
      </c>
      <c r="N104" s="72">
        <f>I104+L104</f>
        <v>0</v>
      </c>
      <c r="O104" s="73"/>
      <c r="P104" s="73"/>
      <c r="Q104" s="73"/>
      <c r="R104" s="73"/>
      <c r="S104" s="71">
        <f>M104+O104+P104+Q104+R104</f>
        <v>10529</v>
      </c>
      <c r="T104" s="71">
        <f>N104+R104</f>
        <v>0</v>
      </c>
      <c r="U104" s="73"/>
      <c r="V104" s="73"/>
      <c r="W104" s="73"/>
      <c r="X104" s="73"/>
      <c r="Y104" s="73"/>
      <c r="Z104" s="73"/>
      <c r="AA104" s="73"/>
      <c r="AB104" s="71">
        <f>S104+U104+V104+W104+X104+Y104+Z104+AA104</f>
        <v>10529</v>
      </c>
      <c r="AC104" s="74">
        <f>T104+Z104+AA104</f>
        <v>0</v>
      </c>
      <c r="AD104" s="74"/>
      <c r="AE104" s="74"/>
      <c r="AF104" s="71"/>
      <c r="AG104" s="74"/>
      <c r="AH104" s="74"/>
      <c r="AI104" s="71">
        <f>AB104+AD104+AE104+AF104+AG104+AH104</f>
        <v>10529</v>
      </c>
      <c r="AJ104" s="71">
        <f>AC104+AH104</f>
        <v>0</v>
      </c>
      <c r="AK104" s="73"/>
      <c r="AL104" s="71">
        <f>AI104+AK104</f>
        <v>10529</v>
      </c>
      <c r="AM104" s="71">
        <f>AJ104</f>
        <v>0</v>
      </c>
      <c r="AN104" s="73"/>
      <c r="AO104" s="73"/>
      <c r="AP104" s="73"/>
      <c r="AQ104" s="73"/>
      <c r="AR104" s="71">
        <f>AL104+AN104+AO104+AP104+AQ104</f>
        <v>10529</v>
      </c>
      <c r="AS104" s="71">
        <f>AM104+AQ104</f>
        <v>0</v>
      </c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</row>
    <row r="105" spans="1:64" s="19" customFormat="1" ht="16.5">
      <c r="A105" s="78"/>
      <c r="B105" s="79"/>
      <c r="C105" s="79"/>
      <c r="D105" s="80"/>
      <c r="E105" s="79"/>
      <c r="F105" s="74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1"/>
      <c r="T105" s="71"/>
      <c r="U105" s="73"/>
      <c r="V105" s="73"/>
      <c r="W105" s="73"/>
      <c r="X105" s="73"/>
      <c r="Y105" s="73"/>
      <c r="Z105" s="73"/>
      <c r="AA105" s="73"/>
      <c r="AB105" s="73"/>
      <c r="AC105" s="73"/>
      <c r="AD105" s="74"/>
      <c r="AE105" s="74"/>
      <c r="AF105" s="71"/>
      <c r="AG105" s="74"/>
      <c r="AH105" s="74"/>
      <c r="AI105" s="74"/>
      <c r="AJ105" s="74"/>
      <c r="AK105" s="73"/>
      <c r="AL105" s="73"/>
      <c r="AM105" s="73"/>
      <c r="AN105" s="73"/>
      <c r="AO105" s="73"/>
      <c r="AP105" s="73"/>
      <c r="AQ105" s="73"/>
      <c r="AR105" s="73"/>
      <c r="AS105" s="73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</row>
    <row r="106" spans="1:64" s="19" customFormat="1" ht="30.75" customHeight="1">
      <c r="A106" s="65" t="s">
        <v>155</v>
      </c>
      <c r="B106" s="66" t="s">
        <v>137</v>
      </c>
      <c r="C106" s="66" t="s">
        <v>149</v>
      </c>
      <c r="D106" s="76"/>
      <c r="E106" s="66"/>
      <c r="F106" s="77">
        <f aca="true" t="shared" si="83" ref="F106:M106">F107+F109</f>
        <v>70456</v>
      </c>
      <c r="G106" s="77">
        <f t="shared" si="83"/>
        <v>-26802</v>
      </c>
      <c r="H106" s="77">
        <f t="shared" si="83"/>
        <v>43654</v>
      </c>
      <c r="I106" s="77">
        <f t="shared" si="83"/>
        <v>0</v>
      </c>
      <c r="J106" s="77">
        <f t="shared" si="83"/>
        <v>0</v>
      </c>
      <c r="K106" s="77">
        <f t="shared" si="83"/>
        <v>0</v>
      </c>
      <c r="L106" s="77">
        <f t="shared" si="83"/>
        <v>0</v>
      </c>
      <c r="M106" s="77">
        <f t="shared" si="83"/>
        <v>43654</v>
      </c>
      <c r="N106" s="77">
        <f aca="true" t="shared" si="84" ref="N106:AB106">N107+N109</f>
        <v>0</v>
      </c>
      <c r="O106" s="77">
        <f t="shared" si="84"/>
        <v>0</v>
      </c>
      <c r="P106" s="77"/>
      <c r="Q106" s="77">
        <f t="shared" si="84"/>
        <v>0</v>
      </c>
      <c r="R106" s="77">
        <f t="shared" si="84"/>
        <v>0</v>
      </c>
      <c r="S106" s="77">
        <f t="shared" si="84"/>
        <v>43654</v>
      </c>
      <c r="T106" s="77">
        <f t="shared" si="84"/>
        <v>0</v>
      </c>
      <c r="U106" s="77">
        <f t="shared" si="84"/>
        <v>0</v>
      </c>
      <c r="V106" s="77">
        <f t="shared" si="84"/>
        <v>0</v>
      </c>
      <c r="W106" s="77">
        <f t="shared" si="84"/>
        <v>0</v>
      </c>
      <c r="X106" s="77">
        <f t="shared" si="84"/>
        <v>0</v>
      </c>
      <c r="Y106" s="77">
        <f t="shared" si="84"/>
        <v>0</v>
      </c>
      <c r="Z106" s="77">
        <f t="shared" si="84"/>
        <v>0</v>
      </c>
      <c r="AA106" s="77">
        <f t="shared" si="84"/>
        <v>0</v>
      </c>
      <c r="AB106" s="77">
        <f t="shared" si="84"/>
        <v>43654</v>
      </c>
      <c r="AC106" s="77">
        <f aca="true" t="shared" si="85" ref="AC106:AI106">AC107+AC109</f>
        <v>0</v>
      </c>
      <c r="AD106" s="77">
        <f t="shared" si="85"/>
        <v>0</v>
      </c>
      <c r="AE106" s="77">
        <f t="shared" si="85"/>
        <v>0</v>
      </c>
      <c r="AF106" s="77">
        <f t="shared" si="85"/>
        <v>-5701</v>
      </c>
      <c r="AG106" s="77">
        <f t="shared" si="85"/>
        <v>0</v>
      </c>
      <c r="AH106" s="77">
        <f t="shared" si="85"/>
        <v>0</v>
      </c>
      <c r="AI106" s="77">
        <f t="shared" si="85"/>
        <v>37953</v>
      </c>
      <c r="AJ106" s="77">
        <f>AJ107+AJ109</f>
        <v>0</v>
      </c>
      <c r="AK106" s="77">
        <f>AK107+AK109</f>
        <v>0</v>
      </c>
      <c r="AL106" s="77">
        <f>AL107+AL109</f>
        <v>37953</v>
      </c>
      <c r="AM106" s="77">
        <f aca="true" t="shared" si="86" ref="AM106:AS106">AM107+AM109</f>
        <v>0</v>
      </c>
      <c r="AN106" s="77">
        <f t="shared" si="86"/>
        <v>2293</v>
      </c>
      <c r="AO106" s="77">
        <f>AO107+AO109</f>
        <v>0</v>
      </c>
      <c r="AP106" s="77">
        <f t="shared" si="86"/>
        <v>0</v>
      </c>
      <c r="AQ106" s="77">
        <f t="shared" si="86"/>
        <v>0</v>
      </c>
      <c r="AR106" s="77">
        <f t="shared" si="86"/>
        <v>40246</v>
      </c>
      <c r="AS106" s="77">
        <f t="shared" si="86"/>
        <v>0</v>
      </c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</row>
    <row r="107" spans="1:45" ht="62.25" customHeight="1">
      <c r="A107" s="78" t="s">
        <v>153</v>
      </c>
      <c r="B107" s="79" t="s">
        <v>137</v>
      </c>
      <c r="C107" s="79" t="s">
        <v>149</v>
      </c>
      <c r="D107" s="80" t="s">
        <v>39</v>
      </c>
      <c r="E107" s="79"/>
      <c r="F107" s="81">
        <f>F108</f>
        <v>70456</v>
      </c>
      <c r="G107" s="81">
        <f>G108</f>
        <v>-36664</v>
      </c>
      <c r="H107" s="81">
        <f>H108</f>
        <v>33792</v>
      </c>
      <c r="I107" s="81">
        <f aca="true" t="shared" si="87" ref="I107:AS107">I108</f>
        <v>0</v>
      </c>
      <c r="J107" s="81">
        <f t="shared" si="87"/>
        <v>0</v>
      </c>
      <c r="K107" s="81">
        <f t="shared" si="87"/>
        <v>0</v>
      </c>
      <c r="L107" s="81">
        <f t="shared" si="87"/>
        <v>0</v>
      </c>
      <c r="M107" s="81">
        <f t="shared" si="87"/>
        <v>33792</v>
      </c>
      <c r="N107" s="81">
        <f t="shared" si="87"/>
        <v>0</v>
      </c>
      <c r="O107" s="81">
        <f t="shared" si="87"/>
        <v>0</v>
      </c>
      <c r="P107" s="81"/>
      <c r="Q107" s="81">
        <f t="shared" si="87"/>
        <v>0</v>
      </c>
      <c r="R107" s="81">
        <f t="shared" si="87"/>
        <v>0</v>
      </c>
      <c r="S107" s="81">
        <f t="shared" si="87"/>
        <v>33792</v>
      </c>
      <c r="T107" s="81">
        <f t="shared" si="87"/>
        <v>0</v>
      </c>
      <c r="U107" s="81">
        <f t="shared" si="87"/>
        <v>0</v>
      </c>
      <c r="V107" s="81">
        <f t="shared" si="87"/>
        <v>0</v>
      </c>
      <c r="W107" s="81">
        <f t="shared" si="87"/>
        <v>0</v>
      </c>
      <c r="X107" s="81">
        <f t="shared" si="87"/>
        <v>0</v>
      </c>
      <c r="Y107" s="81">
        <f t="shared" si="87"/>
        <v>0</v>
      </c>
      <c r="Z107" s="81">
        <f t="shared" si="87"/>
        <v>0</v>
      </c>
      <c r="AA107" s="81">
        <f t="shared" si="87"/>
        <v>0</v>
      </c>
      <c r="AB107" s="81">
        <f t="shared" si="87"/>
        <v>33792</v>
      </c>
      <c r="AC107" s="81">
        <f t="shared" si="87"/>
        <v>0</v>
      </c>
      <c r="AD107" s="81">
        <f t="shared" si="87"/>
        <v>0</v>
      </c>
      <c r="AE107" s="81">
        <f t="shared" si="87"/>
        <v>0</v>
      </c>
      <c r="AF107" s="81">
        <f t="shared" si="87"/>
        <v>-3451</v>
      </c>
      <c r="AG107" s="81">
        <f t="shared" si="87"/>
        <v>0</v>
      </c>
      <c r="AH107" s="81">
        <f t="shared" si="87"/>
        <v>0</v>
      </c>
      <c r="AI107" s="81">
        <f t="shared" si="87"/>
        <v>30341</v>
      </c>
      <c r="AJ107" s="81">
        <f t="shared" si="87"/>
        <v>0</v>
      </c>
      <c r="AK107" s="81">
        <f t="shared" si="87"/>
        <v>0</v>
      </c>
      <c r="AL107" s="81">
        <f t="shared" si="87"/>
        <v>30341</v>
      </c>
      <c r="AM107" s="81">
        <f t="shared" si="87"/>
        <v>0</v>
      </c>
      <c r="AN107" s="81">
        <f t="shared" si="87"/>
        <v>43</v>
      </c>
      <c r="AO107" s="81">
        <f t="shared" si="87"/>
        <v>0</v>
      </c>
      <c r="AP107" s="81">
        <f t="shared" si="87"/>
        <v>0</v>
      </c>
      <c r="AQ107" s="81">
        <f t="shared" si="87"/>
        <v>0</v>
      </c>
      <c r="AR107" s="81">
        <f t="shared" si="87"/>
        <v>30384</v>
      </c>
      <c r="AS107" s="81">
        <f t="shared" si="87"/>
        <v>0</v>
      </c>
    </row>
    <row r="108" spans="1:64" s="15" customFormat="1" ht="103.5" customHeight="1">
      <c r="A108" s="78" t="s">
        <v>357</v>
      </c>
      <c r="B108" s="79" t="s">
        <v>137</v>
      </c>
      <c r="C108" s="79" t="s">
        <v>149</v>
      </c>
      <c r="D108" s="80" t="s">
        <v>39</v>
      </c>
      <c r="E108" s="79" t="s">
        <v>154</v>
      </c>
      <c r="F108" s="71">
        <v>70456</v>
      </c>
      <c r="G108" s="71">
        <f>H108-F108</f>
        <v>-36664</v>
      </c>
      <c r="H108" s="71">
        <f>43654-9862</f>
        <v>33792</v>
      </c>
      <c r="I108" s="68"/>
      <c r="J108" s="68"/>
      <c r="K108" s="68"/>
      <c r="L108" s="68"/>
      <c r="M108" s="71">
        <f>H108+J108+K108+L108</f>
        <v>33792</v>
      </c>
      <c r="N108" s="72">
        <f>I108+L108</f>
        <v>0</v>
      </c>
      <c r="O108" s="68"/>
      <c r="P108" s="68"/>
      <c r="Q108" s="101"/>
      <c r="R108" s="101"/>
      <c r="S108" s="71">
        <f>M108+O108+P108+Q108+R108</f>
        <v>33792</v>
      </c>
      <c r="T108" s="71">
        <f>N108+R108</f>
        <v>0</v>
      </c>
      <c r="U108" s="101"/>
      <c r="V108" s="101"/>
      <c r="W108" s="101"/>
      <c r="X108" s="101"/>
      <c r="Y108" s="101"/>
      <c r="Z108" s="101"/>
      <c r="AA108" s="101"/>
      <c r="AB108" s="71">
        <f>S108+U108+V108+W108+X108+Y108+Z108+AA108</f>
        <v>33792</v>
      </c>
      <c r="AC108" s="74">
        <f>T108+Z108+AA108</f>
        <v>0</v>
      </c>
      <c r="AD108" s="102"/>
      <c r="AE108" s="102"/>
      <c r="AF108" s="71">
        <v>-3451</v>
      </c>
      <c r="AG108" s="102"/>
      <c r="AH108" s="102"/>
      <c r="AI108" s="71">
        <f>AB108+AD108+AE108+AF108+AG108+AH108</f>
        <v>30341</v>
      </c>
      <c r="AJ108" s="71">
        <f>AC108+AH108</f>
        <v>0</v>
      </c>
      <c r="AK108" s="101"/>
      <c r="AL108" s="71">
        <f>AI108+AK108</f>
        <v>30341</v>
      </c>
      <c r="AM108" s="71">
        <f>AJ108</f>
        <v>0</v>
      </c>
      <c r="AN108" s="72">
        <v>43</v>
      </c>
      <c r="AO108" s="72"/>
      <c r="AP108" s="101"/>
      <c r="AQ108" s="101"/>
      <c r="AR108" s="71">
        <f>AL108+AN108+AO108+AP108+AQ108</f>
        <v>30384</v>
      </c>
      <c r="AS108" s="71">
        <f>AM108+AQ108</f>
        <v>0</v>
      </c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</row>
    <row r="109" spans="1:64" s="15" customFormat="1" ht="42" customHeight="1">
      <c r="A109" s="78" t="s">
        <v>122</v>
      </c>
      <c r="B109" s="79" t="s">
        <v>137</v>
      </c>
      <c r="C109" s="79" t="s">
        <v>149</v>
      </c>
      <c r="D109" s="80" t="s">
        <v>123</v>
      </c>
      <c r="E109" s="79"/>
      <c r="F109" s="71">
        <f>F110</f>
        <v>0</v>
      </c>
      <c r="G109" s="71">
        <f>G110</f>
        <v>9862</v>
      </c>
      <c r="H109" s="71">
        <f>H110</f>
        <v>9862</v>
      </c>
      <c r="I109" s="71">
        <f aca="true" t="shared" si="88" ref="I109:AS109">I110</f>
        <v>0</v>
      </c>
      <c r="J109" s="71">
        <f t="shared" si="88"/>
        <v>0</v>
      </c>
      <c r="K109" s="71">
        <f t="shared" si="88"/>
        <v>0</v>
      </c>
      <c r="L109" s="71">
        <f t="shared" si="88"/>
        <v>0</v>
      </c>
      <c r="M109" s="71">
        <f t="shared" si="88"/>
        <v>9862</v>
      </c>
      <c r="N109" s="71">
        <f t="shared" si="88"/>
        <v>0</v>
      </c>
      <c r="O109" s="71">
        <f t="shared" si="88"/>
        <v>0</v>
      </c>
      <c r="P109" s="71"/>
      <c r="Q109" s="71">
        <f t="shared" si="88"/>
        <v>0</v>
      </c>
      <c r="R109" s="71">
        <f t="shared" si="88"/>
        <v>0</v>
      </c>
      <c r="S109" s="71">
        <f t="shared" si="88"/>
        <v>9862</v>
      </c>
      <c r="T109" s="71">
        <f t="shared" si="88"/>
        <v>0</v>
      </c>
      <c r="U109" s="71">
        <f t="shared" si="88"/>
        <v>0</v>
      </c>
      <c r="V109" s="71">
        <f t="shared" si="88"/>
        <v>0</v>
      </c>
      <c r="W109" s="71">
        <f t="shared" si="88"/>
        <v>0</v>
      </c>
      <c r="X109" s="71">
        <f t="shared" si="88"/>
        <v>0</v>
      </c>
      <c r="Y109" s="71">
        <f t="shared" si="88"/>
        <v>0</v>
      </c>
      <c r="Z109" s="71">
        <f t="shared" si="88"/>
        <v>0</v>
      </c>
      <c r="AA109" s="71">
        <f t="shared" si="88"/>
        <v>0</v>
      </c>
      <c r="AB109" s="71">
        <f t="shared" si="88"/>
        <v>9862</v>
      </c>
      <c r="AC109" s="71">
        <f t="shared" si="88"/>
        <v>0</v>
      </c>
      <c r="AD109" s="71">
        <f t="shared" si="88"/>
        <v>0</v>
      </c>
      <c r="AE109" s="71">
        <f t="shared" si="88"/>
        <v>0</v>
      </c>
      <c r="AF109" s="71">
        <f t="shared" si="88"/>
        <v>-2250</v>
      </c>
      <c r="AG109" s="71">
        <f t="shared" si="88"/>
        <v>0</v>
      </c>
      <c r="AH109" s="71">
        <f t="shared" si="88"/>
        <v>0</v>
      </c>
      <c r="AI109" s="71">
        <f t="shared" si="88"/>
        <v>7612</v>
      </c>
      <c r="AJ109" s="71">
        <f t="shared" si="88"/>
        <v>0</v>
      </c>
      <c r="AK109" s="71">
        <f t="shared" si="88"/>
        <v>0</v>
      </c>
      <c r="AL109" s="71">
        <f t="shared" si="88"/>
        <v>7612</v>
      </c>
      <c r="AM109" s="71">
        <f t="shared" si="88"/>
        <v>0</v>
      </c>
      <c r="AN109" s="71">
        <f t="shared" si="88"/>
        <v>2250</v>
      </c>
      <c r="AO109" s="71">
        <f t="shared" si="88"/>
        <v>0</v>
      </c>
      <c r="AP109" s="71">
        <f t="shared" si="88"/>
        <v>0</v>
      </c>
      <c r="AQ109" s="71">
        <f t="shared" si="88"/>
        <v>0</v>
      </c>
      <c r="AR109" s="71">
        <f t="shared" si="88"/>
        <v>9862</v>
      </c>
      <c r="AS109" s="71">
        <f t="shared" si="88"/>
        <v>0</v>
      </c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64" s="15" customFormat="1" ht="102.75" customHeight="1">
      <c r="A110" s="78" t="s">
        <v>357</v>
      </c>
      <c r="B110" s="79" t="s">
        <v>137</v>
      </c>
      <c r="C110" s="79" t="s">
        <v>149</v>
      </c>
      <c r="D110" s="80" t="s">
        <v>123</v>
      </c>
      <c r="E110" s="79" t="s">
        <v>154</v>
      </c>
      <c r="F110" s="71"/>
      <c r="G110" s="71">
        <f>H110-F110</f>
        <v>9862</v>
      </c>
      <c r="H110" s="71">
        <v>9862</v>
      </c>
      <c r="I110" s="68"/>
      <c r="J110" s="68"/>
      <c r="K110" s="68"/>
      <c r="L110" s="68"/>
      <c r="M110" s="71">
        <f>H110+J110+K110+L110</f>
        <v>9862</v>
      </c>
      <c r="N110" s="72">
        <f>I110+L110</f>
        <v>0</v>
      </c>
      <c r="O110" s="68"/>
      <c r="P110" s="68"/>
      <c r="Q110" s="101"/>
      <c r="R110" s="101"/>
      <c r="S110" s="71">
        <f>M110+O110+P110+Q110+R110</f>
        <v>9862</v>
      </c>
      <c r="T110" s="71">
        <f>N110+R110</f>
        <v>0</v>
      </c>
      <c r="U110" s="101"/>
      <c r="V110" s="101"/>
      <c r="W110" s="101"/>
      <c r="X110" s="101"/>
      <c r="Y110" s="101"/>
      <c r="Z110" s="101"/>
      <c r="AA110" s="101"/>
      <c r="AB110" s="71">
        <f>S110+U110+V110+W110+X110+Y110+Z110+AA110</f>
        <v>9862</v>
      </c>
      <c r="AC110" s="74">
        <f>T110+Z110+AA110</f>
        <v>0</v>
      </c>
      <c r="AD110" s="102"/>
      <c r="AE110" s="102"/>
      <c r="AF110" s="71">
        <v>-2250</v>
      </c>
      <c r="AG110" s="102"/>
      <c r="AH110" s="102"/>
      <c r="AI110" s="71">
        <f>AB110+AD110+AE110+AF110+AG110+AH110</f>
        <v>7612</v>
      </c>
      <c r="AJ110" s="71">
        <f>AC110+AH110</f>
        <v>0</v>
      </c>
      <c r="AK110" s="101"/>
      <c r="AL110" s="71">
        <f>AI110+AK110</f>
        <v>7612</v>
      </c>
      <c r="AM110" s="71">
        <f>AJ110</f>
        <v>0</v>
      </c>
      <c r="AN110" s="71">
        <v>2250</v>
      </c>
      <c r="AO110" s="71"/>
      <c r="AP110" s="101"/>
      <c r="AQ110" s="101"/>
      <c r="AR110" s="71">
        <f>AL110+AN110+AO110+AP110+AQ110</f>
        <v>9862</v>
      </c>
      <c r="AS110" s="71">
        <f>AM110+AQ110</f>
        <v>0</v>
      </c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</row>
    <row r="111" spans="1:64" s="15" customFormat="1" ht="20.25" customHeight="1">
      <c r="A111" s="78"/>
      <c r="B111" s="79"/>
      <c r="C111" s="79"/>
      <c r="D111" s="80"/>
      <c r="E111" s="79"/>
      <c r="F111" s="71"/>
      <c r="G111" s="71"/>
      <c r="H111" s="68"/>
      <c r="I111" s="68"/>
      <c r="J111" s="68"/>
      <c r="K111" s="68"/>
      <c r="L111" s="68"/>
      <c r="M111" s="68"/>
      <c r="N111" s="68"/>
      <c r="O111" s="68"/>
      <c r="P111" s="68"/>
      <c r="Q111" s="101"/>
      <c r="R111" s="101"/>
      <c r="S111" s="112"/>
      <c r="T111" s="112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2"/>
      <c r="AE111" s="102"/>
      <c r="AF111" s="112"/>
      <c r="AG111" s="102"/>
      <c r="AH111" s="102"/>
      <c r="AI111" s="102"/>
      <c r="AJ111" s="102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64" s="15" customFormat="1" ht="25.5" customHeight="1">
      <c r="A112" s="65" t="s">
        <v>243</v>
      </c>
      <c r="B112" s="66" t="s">
        <v>137</v>
      </c>
      <c r="C112" s="66" t="s">
        <v>3</v>
      </c>
      <c r="D112" s="80"/>
      <c r="E112" s="79"/>
      <c r="F112" s="71">
        <f>F113</f>
        <v>0</v>
      </c>
      <c r="G112" s="68">
        <f aca="true" t="shared" si="89" ref="G112:V113">G113</f>
        <v>12500</v>
      </c>
      <c r="H112" s="68">
        <f t="shared" si="89"/>
        <v>12500</v>
      </c>
      <c r="I112" s="68">
        <f t="shared" si="89"/>
        <v>0</v>
      </c>
      <c r="J112" s="68">
        <f t="shared" si="89"/>
        <v>0</v>
      </c>
      <c r="K112" s="68">
        <f t="shared" si="89"/>
        <v>0</v>
      </c>
      <c r="L112" s="68">
        <f t="shared" si="89"/>
        <v>0</v>
      </c>
      <c r="M112" s="68">
        <f t="shared" si="89"/>
        <v>12500</v>
      </c>
      <c r="N112" s="68">
        <f t="shared" si="89"/>
        <v>0</v>
      </c>
      <c r="O112" s="68">
        <f t="shared" si="89"/>
        <v>0</v>
      </c>
      <c r="P112" s="68"/>
      <c r="Q112" s="68">
        <f t="shared" si="89"/>
        <v>0</v>
      </c>
      <c r="R112" s="68">
        <f t="shared" si="89"/>
        <v>0</v>
      </c>
      <c r="S112" s="68">
        <f t="shared" si="89"/>
        <v>12500</v>
      </c>
      <c r="T112" s="68">
        <f t="shared" si="89"/>
        <v>0</v>
      </c>
      <c r="U112" s="68">
        <f t="shared" si="89"/>
        <v>0</v>
      </c>
      <c r="V112" s="68">
        <f t="shared" si="89"/>
        <v>0</v>
      </c>
      <c r="W112" s="68">
        <f aca="true" t="shared" si="90" ref="T112:AJ113">W113</f>
        <v>0</v>
      </c>
      <c r="X112" s="68">
        <f t="shared" si="90"/>
        <v>0</v>
      </c>
      <c r="Y112" s="68">
        <f t="shared" si="90"/>
        <v>0</v>
      </c>
      <c r="Z112" s="68">
        <f t="shared" si="90"/>
        <v>0</v>
      </c>
      <c r="AA112" s="68">
        <f t="shared" si="90"/>
        <v>0</v>
      </c>
      <c r="AB112" s="68">
        <f t="shared" si="90"/>
        <v>12500</v>
      </c>
      <c r="AC112" s="68">
        <f t="shared" si="90"/>
        <v>0</v>
      </c>
      <c r="AD112" s="68">
        <f t="shared" si="90"/>
        <v>0</v>
      </c>
      <c r="AE112" s="68">
        <f t="shared" si="90"/>
        <v>0</v>
      </c>
      <c r="AF112" s="68">
        <f t="shared" si="90"/>
        <v>0</v>
      </c>
      <c r="AG112" s="68">
        <f t="shared" si="90"/>
        <v>0</v>
      </c>
      <c r="AH112" s="68">
        <f t="shared" si="90"/>
        <v>0</v>
      </c>
      <c r="AI112" s="68">
        <f t="shared" si="90"/>
        <v>12500</v>
      </c>
      <c r="AJ112" s="68">
        <f t="shared" si="90"/>
        <v>0</v>
      </c>
      <c r="AK112" s="68">
        <f>AK113</f>
        <v>0</v>
      </c>
      <c r="AL112" s="68">
        <f>AL113</f>
        <v>12500</v>
      </c>
      <c r="AM112" s="68">
        <f aca="true" t="shared" si="91" ref="AM112:AS112">AM113</f>
        <v>0</v>
      </c>
      <c r="AN112" s="68">
        <f t="shared" si="91"/>
        <v>0</v>
      </c>
      <c r="AO112" s="68">
        <f t="shared" si="91"/>
        <v>0</v>
      </c>
      <c r="AP112" s="68">
        <f t="shared" si="91"/>
        <v>0</v>
      </c>
      <c r="AQ112" s="68">
        <f t="shared" si="91"/>
        <v>0</v>
      </c>
      <c r="AR112" s="68">
        <f t="shared" si="91"/>
        <v>12500</v>
      </c>
      <c r="AS112" s="68">
        <f t="shared" si="91"/>
        <v>0</v>
      </c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s="15" customFormat="1" ht="26.25" customHeight="1">
      <c r="A113" s="78" t="s">
        <v>244</v>
      </c>
      <c r="B113" s="79" t="s">
        <v>137</v>
      </c>
      <c r="C113" s="79" t="s">
        <v>3</v>
      </c>
      <c r="D113" s="80" t="s">
        <v>245</v>
      </c>
      <c r="E113" s="79"/>
      <c r="F113" s="71">
        <f>F114</f>
        <v>0</v>
      </c>
      <c r="G113" s="71">
        <f t="shared" si="89"/>
        <v>12500</v>
      </c>
      <c r="H113" s="71">
        <f t="shared" si="89"/>
        <v>12500</v>
      </c>
      <c r="I113" s="71">
        <f t="shared" si="89"/>
        <v>0</v>
      </c>
      <c r="J113" s="71">
        <f t="shared" si="89"/>
        <v>0</v>
      </c>
      <c r="K113" s="71">
        <f t="shared" si="89"/>
        <v>0</v>
      </c>
      <c r="L113" s="71">
        <f t="shared" si="89"/>
        <v>0</v>
      </c>
      <c r="M113" s="71">
        <f t="shared" si="89"/>
        <v>12500</v>
      </c>
      <c r="N113" s="71">
        <f t="shared" si="89"/>
        <v>0</v>
      </c>
      <c r="O113" s="71">
        <f t="shared" si="89"/>
        <v>0</v>
      </c>
      <c r="P113" s="71"/>
      <c r="Q113" s="71">
        <f t="shared" si="89"/>
        <v>0</v>
      </c>
      <c r="R113" s="71">
        <f t="shared" si="89"/>
        <v>0</v>
      </c>
      <c r="S113" s="71">
        <f t="shared" si="89"/>
        <v>12500</v>
      </c>
      <c r="T113" s="71">
        <f t="shared" si="90"/>
        <v>0</v>
      </c>
      <c r="U113" s="71">
        <f t="shared" si="90"/>
        <v>0</v>
      </c>
      <c r="V113" s="71">
        <f t="shared" si="90"/>
        <v>0</v>
      </c>
      <c r="W113" s="71">
        <f t="shared" si="90"/>
        <v>0</v>
      </c>
      <c r="X113" s="71">
        <f t="shared" si="90"/>
        <v>0</v>
      </c>
      <c r="Y113" s="71">
        <f t="shared" si="90"/>
        <v>0</v>
      </c>
      <c r="Z113" s="71">
        <f t="shared" si="90"/>
        <v>0</v>
      </c>
      <c r="AA113" s="71">
        <f t="shared" si="90"/>
        <v>0</v>
      </c>
      <c r="AB113" s="71">
        <f t="shared" si="90"/>
        <v>12500</v>
      </c>
      <c r="AC113" s="71">
        <f aca="true" t="shared" si="92" ref="AC113:AS113">AC114</f>
        <v>0</v>
      </c>
      <c r="AD113" s="71">
        <f t="shared" si="92"/>
        <v>0</v>
      </c>
      <c r="AE113" s="71">
        <f t="shared" si="92"/>
        <v>0</v>
      </c>
      <c r="AF113" s="71">
        <f t="shared" si="92"/>
        <v>0</v>
      </c>
      <c r="AG113" s="71">
        <f t="shared" si="92"/>
        <v>0</v>
      </c>
      <c r="AH113" s="71">
        <f t="shared" si="92"/>
        <v>0</v>
      </c>
      <c r="AI113" s="71">
        <f t="shared" si="92"/>
        <v>12500</v>
      </c>
      <c r="AJ113" s="71">
        <f t="shared" si="92"/>
        <v>0</v>
      </c>
      <c r="AK113" s="71">
        <f t="shared" si="92"/>
        <v>0</v>
      </c>
      <c r="AL113" s="71">
        <f t="shared" si="92"/>
        <v>12500</v>
      </c>
      <c r="AM113" s="71">
        <f t="shared" si="92"/>
        <v>0</v>
      </c>
      <c r="AN113" s="71">
        <f t="shared" si="92"/>
        <v>0</v>
      </c>
      <c r="AO113" s="71">
        <f t="shared" si="92"/>
        <v>0</v>
      </c>
      <c r="AP113" s="71">
        <f t="shared" si="92"/>
        <v>0</v>
      </c>
      <c r="AQ113" s="71">
        <f t="shared" si="92"/>
        <v>0</v>
      </c>
      <c r="AR113" s="71">
        <f t="shared" si="92"/>
        <v>12500</v>
      </c>
      <c r="AS113" s="71">
        <f t="shared" si="92"/>
        <v>0</v>
      </c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s="15" customFormat="1" ht="52.5" customHeight="1">
      <c r="A114" s="78" t="s">
        <v>166</v>
      </c>
      <c r="B114" s="79" t="s">
        <v>137</v>
      </c>
      <c r="C114" s="79" t="s">
        <v>3</v>
      </c>
      <c r="D114" s="80" t="s">
        <v>245</v>
      </c>
      <c r="E114" s="79" t="s">
        <v>167</v>
      </c>
      <c r="F114" s="71"/>
      <c r="G114" s="71">
        <f>H114-F114</f>
        <v>12500</v>
      </c>
      <c r="H114" s="71">
        <v>12500</v>
      </c>
      <c r="I114" s="68"/>
      <c r="J114" s="68"/>
      <c r="K114" s="68"/>
      <c r="L114" s="68"/>
      <c r="M114" s="71">
        <f>H114+J114+K114+L114</f>
        <v>12500</v>
      </c>
      <c r="N114" s="72">
        <f>I114+L114</f>
        <v>0</v>
      </c>
      <c r="O114" s="68"/>
      <c r="P114" s="68"/>
      <c r="Q114" s="101"/>
      <c r="R114" s="101"/>
      <c r="S114" s="71">
        <f>M114+O114+P114+Q114+R114</f>
        <v>12500</v>
      </c>
      <c r="T114" s="71">
        <f>N114+R114</f>
        <v>0</v>
      </c>
      <c r="U114" s="101"/>
      <c r="V114" s="101"/>
      <c r="W114" s="101"/>
      <c r="X114" s="101"/>
      <c r="Y114" s="101"/>
      <c r="Z114" s="101"/>
      <c r="AA114" s="101"/>
      <c r="AB114" s="71">
        <f>S114+U114+V114+W114+X114+Y114+Z114+AA114</f>
        <v>12500</v>
      </c>
      <c r="AC114" s="74">
        <f>T114+Z114+AA114</f>
        <v>0</v>
      </c>
      <c r="AD114" s="102"/>
      <c r="AE114" s="102"/>
      <c r="AF114" s="112"/>
      <c r="AG114" s="102"/>
      <c r="AH114" s="102"/>
      <c r="AI114" s="71">
        <f>AB114+AD114+AE114+AF114+AG114+AH114</f>
        <v>12500</v>
      </c>
      <c r="AJ114" s="71">
        <f>AC114+AH114</f>
        <v>0</v>
      </c>
      <c r="AK114" s="101"/>
      <c r="AL114" s="71">
        <f>AI114+AK114</f>
        <v>12500</v>
      </c>
      <c r="AM114" s="71">
        <f>AJ114</f>
        <v>0</v>
      </c>
      <c r="AN114" s="101"/>
      <c r="AO114" s="101"/>
      <c r="AP114" s="101"/>
      <c r="AQ114" s="101"/>
      <c r="AR114" s="71">
        <f>AL114+AN114+AO114+AP114+AQ114</f>
        <v>12500</v>
      </c>
      <c r="AS114" s="71">
        <f>AM114+AQ114</f>
        <v>0</v>
      </c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</row>
    <row r="115" spans="1:64" s="15" customFormat="1" ht="23.25" customHeight="1">
      <c r="A115" s="78"/>
      <c r="B115" s="79"/>
      <c r="C115" s="79"/>
      <c r="D115" s="80"/>
      <c r="E115" s="79"/>
      <c r="F115" s="71"/>
      <c r="G115" s="71"/>
      <c r="H115" s="68"/>
      <c r="I115" s="68"/>
      <c r="J115" s="68"/>
      <c r="K115" s="68"/>
      <c r="L115" s="68"/>
      <c r="M115" s="68"/>
      <c r="N115" s="68"/>
      <c r="O115" s="68"/>
      <c r="P115" s="68"/>
      <c r="Q115" s="101"/>
      <c r="R115" s="101"/>
      <c r="S115" s="112"/>
      <c r="T115" s="112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2"/>
      <c r="AE115" s="102"/>
      <c r="AF115" s="112"/>
      <c r="AG115" s="102"/>
      <c r="AH115" s="102"/>
      <c r="AI115" s="102"/>
      <c r="AJ115" s="102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s="15" customFormat="1" ht="36.75" customHeight="1">
      <c r="A116" s="65" t="s">
        <v>213</v>
      </c>
      <c r="B116" s="66" t="s">
        <v>137</v>
      </c>
      <c r="C116" s="66" t="s">
        <v>142</v>
      </c>
      <c r="D116" s="80"/>
      <c r="E116" s="79"/>
      <c r="F116" s="77">
        <f aca="true" t="shared" si="93" ref="F116:U117">F117</f>
        <v>1404</v>
      </c>
      <c r="G116" s="77">
        <f t="shared" si="93"/>
        <v>257</v>
      </c>
      <c r="H116" s="77">
        <f t="shared" si="93"/>
        <v>1661</v>
      </c>
      <c r="I116" s="77">
        <f t="shared" si="93"/>
        <v>0</v>
      </c>
      <c r="J116" s="77">
        <f t="shared" si="93"/>
        <v>0</v>
      </c>
      <c r="K116" s="77">
        <f t="shared" si="93"/>
        <v>0</v>
      </c>
      <c r="L116" s="77">
        <f t="shared" si="93"/>
        <v>0</v>
      </c>
      <c r="M116" s="77">
        <f t="shared" si="93"/>
        <v>1661</v>
      </c>
      <c r="N116" s="77">
        <f t="shared" si="93"/>
        <v>0</v>
      </c>
      <c r="O116" s="77">
        <f t="shared" si="93"/>
        <v>0</v>
      </c>
      <c r="P116" s="77"/>
      <c r="Q116" s="77">
        <f t="shared" si="93"/>
        <v>0</v>
      </c>
      <c r="R116" s="77">
        <f t="shared" si="93"/>
        <v>0</v>
      </c>
      <c r="S116" s="77">
        <f t="shared" si="93"/>
        <v>1661</v>
      </c>
      <c r="T116" s="77">
        <f t="shared" si="93"/>
        <v>0</v>
      </c>
      <c r="U116" s="77">
        <f t="shared" si="93"/>
        <v>0</v>
      </c>
      <c r="V116" s="77">
        <f aca="true" t="shared" si="94" ref="T116:AJ117">V117</f>
        <v>0</v>
      </c>
      <c r="W116" s="77">
        <f t="shared" si="94"/>
        <v>0</v>
      </c>
      <c r="X116" s="77">
        <f t="shared" si="94"/>
        <v>0</v>
      </c>
      <c r="Y116" s="77">
        <f t="shared" si="94"/>
        <v>0</v>
      </c>
      <c r="Z116" s="77">
        <f t="shared" si="94"/>
        <v>0</v>
      </c>
      <c r="AA116" s="77">
        <f t="shared" si="94"/>
        <v>0</v>
      </c>
      <c r="AB116" s="77">
        <f t="shared" si="94"/>
        <v>1661</v>
      </c>
      <c r="AC116" s="77">
        <f t="shared" si="94"/>
        <v>0</v>
      </c>
      <c r="AD116" s="77">
        <f t="shared" si="94"/>
        <v>0</v>
      </c>
      <c r="AE116" s="77">
        <f t="shared" si="94"/>
        <v>0</v>
      </c>
      <c r="AF116" s="77">
        <f t="shared" si="94"/>
        <v>0</v>
      </c>
      <c r="AG116" s="77">
        <f t="shared" si="94"/>
        <v>0</v>
      </c>
      <c r="AH116" s="77">
        <f t="shared" si="94"/>
        <v>0</v>
      </c>
      <c r="AI116" s="77">
        <f t="shared" si="94"/>
        <v>1661</v>
      </c>
      <c r="AJ116" s="77">
        <f t="shared" si="94"/>
        <v>0</v>
      </c>
      <c r="AK116" s="77">
        <f>AK117</f>
        <v>0</v>
      </c>
      <c r="AL116" s="77">
        <f>AL117</f>
        <v>1661</v>
      </c>
      <c r="AM116" s="77">
        <f aca="true" t="shared" si="95" ref="AM116:AS116">AM117</f>
        <v>0</v>
      </c>
      <c r="AN116" s="77">
        <f t="shared" si="95"/>
        <v>0</v>
      </c>
      <c r="AO116" s="77">
        <f t="shared" si="95"/>
        <v>0</v>
      </c>
      <c r="AP116" s="77">
        <f t="shared" si="95"/>
        <v>0</v>
      </c>
      <c r="AQ116" s="77">
        <f t="shared" si="95"/>
        <v>0</v>
      </c>
      <c r="AR116" s="77">
        <f t="shared" si="95"/>
        <v>1661</v>
      </c>
      <c r="AS116" s="77">
        <f t="shared" si="95"/>
        <v>0</v>
      </c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</row>
    <row r="117" spans="1:64" s="15" customFormat="1" ht="38.25" customHeight="1">
      <c r="A117" s="78" t="s">
        <v>214</v>
      </c>
      <c r="B117" s="79" t="s">
        <v>137</v>
      </c>
      <c r="C117" s="79" t="s">
        <v>142</v>
      </c>
      <c r="D117" s="80" t="s">
        <v>212</v>
      </c>
      <c r="E117" s="79"/>
      <c r="F117" s="81">
        <f t="shared" si="93"/>
        <v>1404</v>
      </c>
      <c r="G117" s="81">
        <f t="shared" si="93"/>
        <v>257</v>
      </c>
      <c r="H117" s="81">
        <f t="shared" si="93"/>
        <v>1661</v>
      </c>
      <c r="I117" s="81">
        <f t="shared" si="93"/>
        <v>0</v>
      </c>
      <c r="J117" s="81">
        <f t="shared" si="93"/>
        <v>0</v>
      </c>
      <c r="K117" s="81">
        <f t="shared" si="93"/>
        <v>0</v>
      </c>
      <c r="L117" s="81">
        <f t="shared" si="93"/>
        <v>0</v>
      </c>
      <c r="M117" s="81">
        <f t="shared" si="93"/>
        <v>1661</v>
      </c>
      <c r="N117" s="81">
        <f t="shared" si="93"/>
        <v>0</v>
      </c>
      <c r="O117" s="81">
        <f t="shared" si="93"/>
        <v>0</v>
      </c>
      <c r="P117" s="81"/>
      <c r="Q117" s="81">
        <f t="shared" si="93"/>
        <v>0</v>
      </c>
      <c r="R117" s="81">
        <f t="shared" si="93"/>
        <v>0</v>
      </c>
      <c r="S117" s="81">
        <f t="shared" si="93"/>
        <v>1661</v>
      </c>
      <c r="T117" s="81">
        <f t="shared" si="94"/>
        <v>0</v>
      </c>
      <c r="U117" s="81">
        <f t="shared" si="94"/>
        <v>0</v>
      </c>
      <c r="V117" s="81">
        <f t="shared" si="94"/>
        <v>0</v>
      </c>
      <c r="W117" s="81">
        <f t="shared" si="94"/>
        <v>0</v>
      </c>
      <c r="X117" s="81">
        <f t="shared" si="94"/>
        <v>0</v>
      </c>
      <c r="Y117" s="81">
        <f t="shared" si="94"/>
        <v>0</v>
      </c>
      <c r="Z117" s="81">
        <f t="shared" si="94"/>
        <v>0</v>
      </c>
      <c r="AA117" s="81">
        <f t="shared" si="94"/>
        <v>0</v>
      </c>
      <c r="AB117" s="81">
        <f t="shared" si="94"/>
        <v>1661</v>
      </c>
      <c r="AC117" s="81">
        <f aca="true" t="shared" si="96" ref="AC117:AS117">AC118</f>
        <v>0</v>
      </c>
      <c r="AD117" s="81">
        <f t="shared" si="96"/>
        <v>0</v>
      </c>
      <c r="AE117" s="81">
        <f t="shared" si="96"/>
        <v>0</v>
      </c>
      <c r="AF117" s="81">
        <f t="shared" si="96"/>
        <v>0</v>
      </c>
      <c r="AG117" s="81">
        <f t="shared" si="96"/>
        <v>0</v>
      </c>
      <c r="AH117" s="81">
        <f t="shared" si="96"/>
        <v>0</v>
      </c>
      <c r="AI117" s="81">
        <f t="shared" si="96"/>
        <v>1661</v>
      </c>
      <c r="AJ117" s="81">
        <f t="shared" si="96"/>
        <v>0</v>
      </c>
      <c r="AK117" s="81">
        <f t="shared" si="96"/>
        <v>0</v>
      </c>
      <c r="AL117" s="81">
        <f t="shared" si="96"/>
        <v>1661</v>
      </c>
      <c r="AM117" s="81">
        <f t="shared" si="96"/>
        <v>0</v>
      </c>
      <c r="AN117" s="81">
        <f t="shared" si="96"/>
        <v>0</v>
      </c>
      <c r="AO117" s="81">
        <f t="shared" si="96"/>
        <v>0</v>
      </c>
      <c r="AP117" s="81">
        <f t="shared" si="96"/>
        <v>0</v>
      </c>
      <c r="AQ117" s="81">
        <f t="shared" si="96"/>
        <v>0</v>
      </c>
      <c r="AR117" s="81">
        <f t="shared" si="96"/>
        <v>1661</v>
      </c>
      <c r="AS117" s="81">
        <f t="shared" si="96"/>
        <v>0</v>
      </c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</row>
    <row r="118" spans="1:64" s="15" customFormat="1" ht="33.75" customHeight="1">
      <c r="A118" s="78" t="s">
        <v>131</v>
      </c>
      <c r="B118" s="79" t="s">
        <v>137</v>
      </c>
      <c r="C118" s="79" t="s">
        <v>142</v>
      </c>
      <c r="D118" s="80" t="s">
        <v>212</v>
      </c>
      <c r="E118" s="79" t="s">
        <v>132</v>
      </c>
      <c r="F118" s="71">
        <v>1404</v>
      </c>
      <c r="G118" s="71">
        <f>H118-F118</f>
        <v>257</v>
      </c>
      <c r="H118" s="71">
        <v>1661</v>
      </c>
      <c r="I118" s="68"/>
      <c r="J118" s="68"/>
      <c r="K118" s="68"/>
      <c r="L118" s="68"/>
      <c r="M118" s="71">
        <f>H118+J118+K118+L118</f>
        <v>1661</v>
      </c>
      <c r="N118" s="72">
        <f>I118+L118</f>
        <v>0</v>
      </c>
      <c r="O118" s="68"/>
      <c r="P118" s="68"/>
      <c r="Q118" s="101"/>
      <c r="R118" s="101"/>
      <c r="S118" s="71">
        <f>M118+O118+P118+Q118+R118</f>
        <v>1661</v>
      </c>
      <c r="T118" s="71">
        <f>N118+R118</f>
        <v>0</v>
      </c>
      <c r="U118" s="101"/>
      <c r="V118" s="101"/>
      <c r="W118" s="101"/>
      <c r="X118" s="101"/>
      <c r="Y118" s="101"/>
      <c r="Z118" s="101"/>
      <c r="AA118" s="101"/>
      <c r="AB118" s="71">
        <f>S118+U118+V118+W118+X118+Y118+Z118+AA118</f>
        <v>1661</v>
      </c>
      <c r="AC118" s="74">
        <f>T118+Z118+AA118</f>
        <v>0</v>
      </c>
      <c r="AD118" s="102"/>
      <c r="AE118" s="102"/>
      <c r="AF118" s="112"/>
      <c r="AG118" s="102"/>
      <c r="AH118" s="102"/>
      <c r="AI118" s="71">
        <f>AB118+AD118+AE118+AF118+AG118+AH118</f>
        <v>1661</v>
      </c>
      <c r="AJ118" s="71">
        <f>AC118+AH118</f>
        <v>0</v>
      </c>
      <c r="AK118" s="101"/>
      <c r="AL118" s="71">
        <f>AI118+AK118</f>
        <v>1661</v>
      </c>
      <c r="AM118" s="71">
        <f>AJ118</f>
        <v>0</v>
      </c>
      <c r="AN118" s="101"/>
      <c r="AO118" s="101"/>
      <c r="AP118" s="101"/>
      <c r="AQ118" s="101"/>
      <c r="AR118" s="71">
        <f>AL118+AN118+AO118+AP118+AQ118</f>
        <v>1661</v>
      </c>
      <c r="AS118" s="71">
        <f>AM118+AQ118</f>
        <v>0</v>
      </c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</row>
    <row r="119" spans="1:64" s="15" customFormat="1" ht="19.5" customHeight="1">
      <c r="A119" s="78"/>
      <c r="B119" s="79"/>
      <c r="C119" s="79"/>
      <c r="D119" s="80"/>
      <c r="E119" s="79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101"/>
      <c r="R119" s="101"/>
      <c r="S119" s="112"/>
      <c r="T119" s="112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2"/>
      <c r="AE119" s="102"/>
      <c r="AF119" s="112"/>
      <c r="AG119" s="102"/>
      <c r="AH119" s="102"/>
      <c r="AI119" s="102"/>
      <c r="AJ119" s="102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</row>
    <row r="120" spans="1:64" s="17" customFormat="1" ht="42.75" customHeight="1">
      <c r="A120" s="65" t="s">
        <v>43</v>
      </c>
      <c r="B120" s="66" t="s">
        <v>137</v>
      </c>
      <c r="C120" s="66" t="s">
        <v>144</v>
      </c>
      <c r="D120" s="76"/>
      <c r="E120" s="66"/>
      <c r="F120" s="77">
        <f>F121+F124+F126+F130+F134</f>
        <v>89401</v>
      </c>
      <c r="G120" s="77">
        <f>G121+G124+G126+G130+G134+G136</f>
        <v>-14382</v>
      </c>
      <c r="H120" s="77">
        <f>H121+H124+H126+H130+H134+H136</f>
        <v>75019</v>
      </c>
      <c r="I120" s="77">
        <f aca="true" t="shared" si="97" ref="I120:N120">I121+I124+I126+I130+I134+I136</f>
        <v>0</v>
      </c>
      <c r="J120" s="77">
        <f t="shared" si="97"/>
        <v>0</v>
      </c>
      <c r="K120" s="77">
        <f t="shared" si="97"/>
        <v>0</v>
      </c>
      <c r="L120" s="77">
        <f t="shared" si="97"/>
        <v>15938</v>
      </c>
      <c r="M120" s="77">
        <f t="shared" si="97"/>
        <v>90957</v>
      </c>
      <c r="N120" s="77">
        <f t="shared" si="97"/>
        <v>15938</v>
      </c>
      <c r="O120" s="77">
        <f>O121+O124+O126+O130+O134+O136</f>
        <v>0</v>
      </c>
      <c r="P120" s="77">
        <f>P121+P124+P126+P130+P134+P136</f>
        <v>0</v>
      </c>
      <c r="Q120" s="77">
        <f>Q121+Q124+Q126+Q130+Q134+Q136</f>
        <v>0</v>
      </c>
      <c r="R120" s="77">
        <f>R121+R124+R126+R130+R134+R136</f>
        <v>0</v>
      </c>
      <c r="S120" s="77">
        <f>S121+S124+S126+S130+S134+S136</f>
        <v>90957</v>
      </c>
      <c r="T120" s="77">
        <f aca="true" t="shared" si="98" ref="T120:AC120">T121+T124+T126+T130+T134+T136</f>
        <v>15938</v>
      </c>
      <c r="U120" s="77">
        <f t="shared" si="98"/>
        <v>0</v>
      </c>
      <c r="V120" s="77">
        <f t="shared" si="98"/>
        <v>0</v>
      </c>
      <c r="W120" s="77">
        <f t="shared" si="98"/>
        <v>0</v>
      </c>
      <c r="X120" s="77">
        <f t="shared" si="98"/>
        <v>0</v>
      </c>
      <c r="Y120" s="77">
        <f t="shared" si="98"/>
        <v>0</v>
      </c>
      <c r="Z120" s="77">
        <f t="shared" si="98"/>
        <v>0</v>
      </c>
      <c r="AA120" s="77">
        <f t="shared" si="98"/>
        <v>0</v>
      </c>
      <c r="AB120" s="77">
        <f t="shared" si="98"/>
        <v>90957</v>
      </c>
      <c r="AC120" s="77">
        <f t="shared" si="98"/>
        <v>15938</v>
      </c>
      <c r="AD120" s="77">
        <f aca="true" t="shared" si="99" ref="AD120:AM120">AD121+AD124+AD126+AD130+AD134+AD136</f>
        <v>0</v>
      </c>
      <c r="AE120" s="77">
        <f t="shared" si="99"/>
        <v>5</v>
      </c>
      <c r="AF120" s="77">
        <f t="shared" si="99"/>
        <v>8352</v>
      </c>
      <c r="AG120" s="77">
        <f t="shared" si="99"/>
        <v>0</v>
      </c>
      <c r="AH120" s="77">
        <f t="shared" si="99"/>
        <v>0</v>
      </c>
      <c r="AI120" s="77">
        <f t="shared" si="99"/>
        <v>99314</v>
      </c>
      <c r="AJ120" s="77">
        <f t="shared" si="99"/>
        <v>15938</v>
      </c>
      <c r="AK120" s="77">
        <f t="shared" si="99"/>
        <v>0</v>
      </c>
      <c r="AL120" s="77">
        <f t="shared" si="99"/>
        <v>99314</v>
      </c>
      <c r="AM120" s="77">
        <f t="shared" si="99"/>
        <v>15938</v>
      </c>
      <c r="AN120" s="77">
        <f aca="true" t="shared" si="100" ref="AN120:AS120">AN121+AN124+AN126+AN130+AN134+AN136</f>
        <v>0</v>
      </c>
      <c r="AO120" s="77">
        <f t="shared" si="100"/>
        <v>8</v>
      </c>
      <c r="AP120" s="77">
        <f t="shared" si="100"/>
        <v>0</v>
      </c>
      <c r="AQ120" s="77">
        <f t="shared" si="100"/>
        <v>15000</v>
      </c>
      <c r="AR120" s="77">
        <f t="shared" si="100"/>
        <v>114322</v>
      </c>
      <c r="AS120" s="77">
        <f t="shared" si="100"/>
        <v>30938</v>
      </c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 spans="1:64" s="17" customFormat="1" ht="88.5" customHeight="1">
      <c r="A121" s="78" t="s">
        <v>135</v>
      </c>
      <c r="B121" s="79" t="s">
        <v>137</v>
      </c>
      <c r="C121" s="79" t="s">
        <v>144</v>
      </c>
      <c r="D121" s="80" t="s">
        <v>126</v>
      </c>
      <c r="E121" s="66"/>
      <c r="F121" s="81">
        <f>F122+F123</f>
        <v>46865</v>
      </c>
      <c r="G121" s="81">
        <f>G122+G123</f>
        <v>816</v>
      </c>
      <c r="H121" s="81">
        <f>H122+H123</f>
        <v>47681</v>
      </c>
      <c r="I121" s="81">
        <f aca="true" t="shared" si="101" ref="I121:N121">I122+I123</f>
        <v>0</v>
      </c>
      <c r="J121" s="81">
        <f t="shared" si="101"/>
        <v>0</v>
      </c>
      <c r="K121" s="81">
        <f t="shared" si="101"/>
        <v>0</v>
      </c>
      <c r="L121" s="81">
        <f t="shared" si="101"/>
        <v>0</v>
      </c>
      <c r="M121" s="81">
        <f t="shared" si="101"/>
        <v>47681</v>
      </c>
      <c r="N121" s="81">
        <f t="shared" si="101"/>
        <v>0</v>
      </c>
      <c r="O121" s="81">
        <f>O122+O123</f>
        <v>0</v>
      </c>
      <c r="P121" s="81"/>
      <c r="Q121" s="81">
        <f>Q122+Q123</f>
        <v>0</v>
      </c>
      <c r="R121" s="81">
        <f>R122+R123</f>
        <v>0</v>
      </c>
      <c r="S121" s="81">
        <f>S122+S123</f>
        <v>47681</v>
      </c>
      <c r="T121" s="81">
        <f aca="true" t="shared" si="102" ref="T121:AC121">T122+T123</f>
        <v>0</v>
      </c>
      <c r="U121" s="81">
        <f t="shared" si="102"/>
        <v>0</v>
      </c>
      <c r="V121" s="81">
        <f t="shared" si="102"/>
        <v>0</v>
      </c>
      <c r="W121" s="81">
        <f t="shared" si="102"/>
        <v>0</v>
      </c>
      <c r="X121" s="81">
        <f t="shared" si="102"/>
        <v>0</v>
      </c>
      <c r="Y121" s="81">
        <f t="shared" si="102"/>
        <v>0</v>
      </c>
      <c r="Z121" s="81">
        <f t="shared" si="102"/>
        <v>0</v>
      </c>
      <c r="AA121" s="81">
        <f t="shared" si="102"/>
        <v>0</v>
      </c>
      <c r="AB121" s="81">
        <f t="shared" si="102"/>
        <v>47681</v>
      </c>
      <c r="AC121" s="81">
        <f t="shared" si="102"/>
        <v>0</v>
      </c>
      <c r="AD121" s="81">
        <f aca="true" t="shared" si="103" ref="AD121:AM121">AD122+AD123</f>
        <v>0</v>
      </c>
      <c r="AE121" s="81">
        <f t="shared" si="103"/>
        <v>0</v>
      </c>
      <c r="AF121" s="81">
        <f t="shared" si="103"/>
        <v>0</v>
      </c>
      <c r="AG121" s="81">
        <f t="shared" si="103"/>
        <v>0</v>
      </c>
      <c r="AH121" s="81">
        <f t="shared" si="103"/>
        <v>0</v>
      </c>
      <c r="AI121" s="81">
        <f t="shared" si="103"/>
        <v>47681</v>
      </c>
      <c r="AJ121" s="81">
        <f t="shared" si="103"/>
        <v>0</v>
      </c>
      <c r="AK121" s="81">
        <f t="shared" si="103"/>
        <v>0</v>
      </c>
      <c r="AL121" s="81">
        <f t="shared" si="103"/>
        <v>47681</v>
      </c>
      <c r="AM121" s="81">
        <f t="shared" si="103"/>
        <v>0</v>
      </c>
      <c r="AN121" s="81">
        <f aca="true" t="shared" si="104" ref="AN121:AS121">AN122+AN123</f>
        <v>0</v>
      </c>
      <c r="AO121" s="81">
        <f t="shared" si="104"/>
        <v>0</v>
      </c>
      <c r="AP121" s="81">
        <f t="shared" si="104"/>
        <v>0</v>
      </c>
      <c r="AQ121" s="81">
        <f t="shared" si="104"/>
        <v>0</v>
      </c>
      <c r="AR121" s="81">
        <f t="shared" si="104"/>
        <v>47681</v>
      </c>
      <c r="AS121" s="81">
        <f t="shared" si="104"/>
        <v>0</v>
      </c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64" s="17" customFormat="1" ht="69.75" customHeight="1" hidden="1">
      <c r="A122" s="78" t="s">
        <v>358</v>
      </c>
      <c r="B122" s="79" t="s">
        <v>137</v>
      </c>
      <c r="C122" s="79" t="s">
        <v>144</v>
      </c>
      <c r="D122" s="80" t="s">
        <v>126</v>
      </c>
      <c r="E122" s="79" t="s">
        <v>141</v>
      </c>
      <c r="F122" s="81">
        <v>46865</v>
      </c>
      <c r="G122" s="71">
        <f>H122-F122</f>
        <v>-46865</v>
      </c>
      <c r="H122" s="99"/>
      <c r="I122" s="99"/>
      <c r="J122" s="99"/>
      <c r="K122" s="99"/>
      <c r="L122" s="99"/>
      <c r="M122" s="71">
        <f>H122+J122+K122+L122</f>
        <v>0</v>
      </c>
      <c r="N122" s="72">
        <f>I122+L122</f>
        <v>0</v>
      </c>
      <c r="O122" s="99"/>
      <c r="P122" s="99"/>
      <c r="Q122" s="97"/>
      <c r="R122" s="97"/>
      <c r="S122" s="99"/>
      <c r="T122" s="99"/>
      <c r="U122" s="97"/>
      <c r="V122" s="97"/>
      <c r="W122" s="97"/>
      <c r="X122" s="97"/>
      <c r="Y122" s="97"/>
      <c r="Z122" s="97"/>
      <c r="AA122" s="97"/>
      <c r="AB122" s="97"/>
      <c r="AC122" s="97"/>
      <c r="AD122" s="98"/>
      <c r="AE122" s="98"/>
      <c r="AF122" s="99"/>
      <c r="AG122" s="98"/>
      <c r="AH122" s="98"/>
      <c r="AI122" s="98"/>
      <c r="AJ122" s="98"/>
      <c r="AK122" s="97"/>
      <c r="AL122" s="97"/>
      <c r="AM122" s="97"/>
      <c r="AN122" s="97"/>
      <c r="AO122" s="97"/>
      <c r="AP122" s="97"/>
      <c r="AQ122" s="97"/>
      <c r="AR122" s="97"/>
      <c r="AS122" s="97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</row>
    <row r="123" spans="1:64" s="17" customFormat="1" ht="35.25" customHeight="1">
      <c r="A123" s="78" t="s">
        <v>262</v>
      </c>
      <c r="B123" s="79" t="s">
        <v>137</v>
      </c>
      <c r="C123" s="79" t="s">
        <v>144</v>
      </c>
      <c r="D123" s="80" t="s">
        <v>126</v>
      </c>
      <c r="E123" s="79" t="s">
        <v>261</v>
      </c>
      <c r="F123" s="81"/>
      <c r="G123" s="71">
        <f>H123-F123</f>
        <v>47681</v>
      </c>
      <c r="H123" s="71">
        <v>47681</v>
      </c>
      <c r="I123" s="99"/>
      <c r="J123" s="99"/>
      <c r="K123" s="99"/>
      <c r="L123" s="99"/>
      <c r="M123" s="71">
        <f>H123+J123+K123+L123</f>
        <v>47681</v>
      </c>
      <c r="N123" s="72">
        <f>I123+L123</f>
        <v>0</v>
      </c>
      <c r="O123" s="99"/>
      <c r="P123" s="99"/>
      <c r="Q123" s="97"/>
      <c r="R123" s="97"/>
      <c r="S123" s="71">
        <f>M123+O123+P123+Q123+R123</f>
        <v>47681</v>
      </c>
      <c r="T123" s="71">
        <f>N123+R123</f>
        <v>0</v>
      </c>
      <c r="U123" s="97"/>
      <c r="V123" s="97"/>
      <c r="W123" s="97"/>
      <c r="X123" s="97"/>
      <c r="Y123" s="97"/>
      <c r="Z123" s="97"/>
      <c r="AA123" s="97"/>
      <c r="AB123" s="71">
        <f>S123+U123+V123+W123+X123+Y123+Z123+AA123</f>
        <v>47681</v>
      </c>
      <c r="AC123" s="74">
        <f>T123+Z123+AA123</f>
        <v>0</v>
      </c>
      <c r="AD123" s="98"/>
      <c r="AE123" s="98"/>
      <c r="AF123" s="99"/>
      <c r="AG123" s="98"/>
      <c r="AH123" s="98"/>
      <c r="AI123" s="71">
        <f>AB123+AD123+AE123+AF123+AG123+AH123</f>
        <v>47681</v>
      </c>
      <c r="AJ123" s="71">
        <f>AC123+AH123</f>
        <v>0</v>
      </c>
      <c r="AK123" s="97"/>
      <c r="AL123" s="71">
        <f>AI123+AK123</f>
        <v>47681</v>
      </c>
      <c r="AM123" s="71">
        <f>AJ123</f>
        <v>0</v>
      </c>
      <c r="AN123" s="97"/>
      <c r="AO123" s="97"/>
      <c r="AP123" s="97"/>
      <c r="AQ123" s="97"/>
      <c r="AR123" s="71">
        <f>AL123+AN123+AO123+AP123+AQ123</f>
        <v>47681</v>
      </c>
      <c r="AS123" s="71">
        <f>AM123+AQ123</f>
        <v>0</v>
      </c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spans="1:64" s="19" customFormat="1" ht="49.5">
      <c r="A124" s="78" t="s">
        <v>153</v>
      </c>
      <c r="B124" s="79" t="s">
        <v>137</v>
      </c>
      <c r="C124" s="79" t="s">
        <v>144</v>
      </c>
      <c r="D124" s="80" t="s">
        <v>39</v>
      </c>
      <c r="E124" s="79"/>
      <c r="F124" s="81">
        <f>F125</f>
        <v>1289</v>
      </c>
      <c r="G124" s="81">
        <f>G125</f>
        <v>11</v>
      </c>
      <c r="H124" s="81">
        <f>H125</f>
        <v>1300</v>
      </c>
      <c r="I124" s="81">
        <f aca="true" t="shared" si="105" ref="I124:AS124">I125</f>
        <v>0</v>
      </c>
      <c r="J124" s="81">
        <f t="shared" si="105"/>
        <v>0</v>
      </c>
      <c r="K124" s="81">
        <f t="shared" si="105"/>
        <v>0</v>
      </c>
      <c r="L124" s="81">
        <f t="shared" si="105"/>
        <v>0</v>
      </c>
      <c r="M124" s="81">
        <f t="shared" si="105"/>
        <v>1300</v>
      </c>
      <c r="N124" s="81">
        <f t="shared" si="105"/>
        <v>0</v>
      </c>
      <c r="O124" s="81">
        <f t="shared" si="105"/>
        <v>0</v>
      </c>
      <c r="P124" s="81"/>
      <c r="Q124" s="81">
        <f t="shared" si="105"/>
        <v>0</v>
      </c>
      <c r="R124" s="81">
        <f t="shared" si="105"/>
        <v>0</v>
      </c>
      <c r="S124" s="81">
        <f t="shared" si="105"/>
        <v>1300</v>
      </c>
      <c r="T124" s="81">
        <f t="shared" si="105"/>
        <v>0</v>
      </c>
      <c r="U124" s="81">
        <f t="shared" si="105"/>
        <v>0</v>
      </c>
      <c r="V124" s="81">
        <f t="shared" si="105"/>
        <v>0</v>
      </c>
      <c r="W124" s="81">
        <f t="shared" si="105"/>
        <v>0</v>
      </c>
      <c r="X124" s="81">
        <f t="shared" si="105"/>
        <v>0</v>
      </c>
      <c r="Y124" s="81">
        <f t="shared" si="105"/>
        <v>0</v>
      </c>
      <c r="Z124" s="81">
        <f t="shared" si="105"/>
        <v>0</v>
      </c>
      <c r="AA124" s="81">
        <f t="shared" si="105"/>
        <v>0</v>
      </c>
      <c r="AB124" s="81">
        <f t="shared" si="105"/>
        <v>1300</v>
      </c>
      <c r="AC124" s="81">
        <f t="shared" si="105"/>
        <v>0</v>
      </c>
      <c r="AD124" s="81">
        <f t="shared" si="105"/>
        <v>0</v>
      </c>
      <c r="AE124" s="81">
        <f t="shared" si="105"/>
        <v>0</v>
      </c>
      <c r="AF124" s="81">
        <f t="shared" si="105"/>
        <v>300</v>
      </c>
      <c r="AG124" s="81">
        <f t="shared" si="105"/>
        <v>0</v>
      </c>
      <c r="AH124" s="81">
        <f t="shared" si="105"/>
        <v>0</v>
      </c>
      <c r="AI124" s="81">
        <f t="shared" si="105"/>
        <v>1600</v>
      </c>
      <c r="AJ124" s="81">
        <f t="shared" si="105"/>
        <v>0</v>
      </c>
      <c r="AK124" s="81">
        <f t="shared" si="105"/>
        <v>0</v>
      </c>
      <c r="AL124" s="81">
        <f t="shared" si="105"/>
        <v>1600</v>
      </c>
      <c r="AM124" s="81">
        <f t="shared" si="105"/>
        <v>0</v>
      </c>
      <c r="AN124" s="81">
        <f t="shared" si="105"/>
        <v>-36</v>
      </c>
      <c r="AO124" s="81">
        <f t="shared" si="105"/>
        <v>0</v>
      </c>
      <c r="AP124" s="81">
        <f t="shared" si="105"/>
        <v>0</v>
      </c>
      <c r="AQ124" s="81">
        <f t="shared" si="105"/>
        <v>0</v>
      </c>
      <c r="AR124" s="81">
        <f t="shared" si="105"/>
        <v>1564</v>
      </c>
      <c r="AS124" s="81">
        <f t="shared" si="105"/>
        <v>0</v>
      </c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</row>
    <row r="125" spans="1:64" s="13" customFormat="1" ht="99" customHeight="1">
      <c r="A125" s="78" t="s">
        <v>357</v>
      </c>
      <c r="B125" s="79" t="s">
        <v>137</v>
      </c>
      <c r="C125" s="79" t="s">
        <v>144</v>
      </c>
      <c r="D125" s="80" t="s">
        <v>39</v>
      </c>
      <c r="E125" s="79" t="s">
        <v>154</v>
      </c>
      <c r="F125" s="71">
        <v>1289</v>
      </c>
      <c r="G125" s="71">
        <f>H125-F125</f>
        <v>11</v>
      </c>
      <c r="H125" s="71">
        <v>1300</v>
      </c>
      <c r="I125" s="113"/>
      <c r="J125" s="113"/>
      <c r="K125" s="113"/>
      <c r="L125" s="113"/>
      <c r="M125" s="71">
        <f>H125+J125+K125+L125</f>
        <v>1300</v>
      </c>
      <c r="N125" s="72">
        <f>I125+L125</f>
        <v>0</v>
      </c>
      <c r="O125" s="113"/>
      <c r="P125" s="113"/>
      <c r="Q125" s="63"/>
      <c r="R125" s="63"/>
      <c r="S125" s="71">
        <f>M125+O125+P125+Q125+R125</f>
        <v>1300</v>
      </c>
      <c r="T125" s="71">
        <f>N125+R125</f>
        <v>0</v>
      </c>
      <c r="U125" s="63"/>
      <c r="V125" s="63"/>
      <c r="W125" s="63"/>
      <c r="X125" s="63"/>
      <c r="Y125" s="63"/>
      <c r="Z125" s="63"/>
      <c r="AA125" s="63"/>
      <c r="AB125" s="71">
        <f>S125+U125+V125+W125+X125+Y125+Z125+AA125</f>
        <v>1300</v>
      </c>
      <c r="AC125" s="74">
        <f>T125+Z125+AA125</f>
        <v>0</v>
      </c>
      <c r="AD125" s="64"/>
      <c r="AE125" s="64"/>
      <c r="AF125" s="61">
        <v>300</v>
      </c>
      <c r="AG125" s="64"/>
      <c r="AH125" s="64"/>
      <c r="AI125" s="71">
        <f>AB125+AD125+AE125+AF125+AG125+AH125</f>
        <v>1600</v>
      </c>
      <c r="AJ125" s="71">
        <f>AC125+AH125</f>
        <v>0</v>
      </c>
      <c r="AK125" s="63"/>
      <c r="AL125" s="71">
        <f>AI125+AK125</f>
        <v>1600</v>
      </c>
      <c r="AM125" s="71">
        <f>AJ125</f>
        <v>0</v>
      </c>
      <c r="AN125" s="72">
        <v>-36</v>
      </c>
      <c r="AO125" s="72"/>
      <c r="AP125" s="63"/>
      <c r="AQ125" s="63"/>
      <c r="AR125" s="71">
        <f>AL125+AN125+AO125+AP125+AQ125</f>
        <v>1564</v>
      </c>
      <c r="AS125" s="71">
        <f>AM125+AQ125</f>
        <v>0</v>
      </c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</row>
    <row r="126" spans="1:64" s="17" customFormat="1" ht="39.75" customHeight="1">
      <c r="A126" s="78" t="s">
        <v>44</v>
      </c>
      <c r="B126" s="79" t="s">
        <v>137</v>
      </c>
      <c r="C126" s="79" t="s">
        <v>144</v>
      </c>
      <c r="D126" s="80" t="s">
        <v>45</v>
      </c>
      <c r="E126" s="79"/>
      <c r="F126" s="81">
        <f>F127</f>
        <v>15522</v>
      </c>
      <c r="G126" s="81">
        <f>G127</f>
        <v>930</v>
      </c>
      <c r="H126" s="81">
        <f>H127</f>
        <v>16452</v>
      </c>
      <c r="I126" s="81">
        <f aca="true" t="shared" si="106" ref="I126:AC126">I127</f>
        <v>0</v>
      </c>
      <c r="J126" s="81">
        <f t="shared" si="106"/>
        <v>0</v>
      </c>
      <c r="K126" s="81">
        <f t="shared" si="106"/>
        <v>0</v>
      </c>
      <c r="L126" s="81">
        <f t="shared" si="106"/>
        <v>0</v>
      </c>
      <c r="M126" s="81">
        <f t="shared" si="106"/>
        <v>16452</v>
      </c>
      <c r="N126" s="81">
        <f t="shared" si="106"/>
        <v>0</v>
      </c>
      <c r="O126" s="81">
        <f t="shared" si="106"/>
        <v>0</v>
      </c>
      <c r="P126" s="81"/>
      <c r="Q126" s="81">
        <f t="shared" si="106"/>
        <v>0</v>
      </c>
      <c r="R126" s="81">
        <f t="shared" si="106"/>
        <v>0</v>
      </c>
      <c r="S126" s="81">
        <f t="shared" si="106"/>
        <v>16452</v>
      </c>
      <c r="T126" s="81">
        <f t="shared" si="106"/>
        <v>0</v>
      </c>
      <c r="U126" s="81">
        <f t="shared" si="106"/>
        <v>0</v>
      </c>
      <c r="V126" s="81">
        <f t="shared" si="106"/>
        <v>0</v>
      </c>
      <c r="W126" s="81">
        <f t="shared" si="106"/>
        <v>0</v>
      </c>
      <c r="X126" s="81">
        <f t="shared" si="106"/>
        <v>0</v>
      </c>
      <c r="Y126" s="81">
        <f t="shared" si="106"/>
        <v>0</v>
      </c>
      <c r="Z126" s="81">
        <f t="shared" si="106"/>
        <v>0</v>
      </c>
      <c r="AA126" s="81">
        <f t="shared" si="106"/>
        <v>0</v>
      </c>
      <c r="AB126" s="81">
        <f t="shared" si="106"/>
        <v>16452</v>
      </c>
      <c r="AC126" s="81">
        <f t="shared" si="106"/>
        <v>0</v>
      </c>
      <c r="AD126" s="81">
        <f>AD127+AD128</f>
        <v>0</v>
      </c>
      <c r="AE126" s="81">
        <f aca="true" t="shared" si="107" ref="AE126:AS126">AE127+AE128</f>
        <v>0</v>
      </c>
      <c r="AF126" s="81">
        <f t="shared" si="107"/>
        <v>8637</v>
      </c>
      <c r="AG126" s="81">
        <f t="shared" si="107"/>
        <v>0</v>
      </c>
      <c r="AH126" s="81">
        <f t="shared" si="107"/>
        <v>0</v>
      </c>
      <c r="AI126" s="81">
        <f t="shared" si="107"/>
        <v>25089</v>
      </c>
      <c r="AJ126" s="81">
        <f t="shared" si="107"/>
        <v>0</v>
      </c>
      <c r="AK126" s="81">
        <f t="shared" si="107"/>
        <v>0</v>
      </c>
      <c r="AL126" s="81">
        <f t="shared" si="107"/>
        <v>25089</v>
      </c>
      <c r="AM126" s="81">
        <f t="shared" si="107"/>
        <v>0</v>
      </c>
      <c r="AN126" s="81">
        <f t="shared" si="107"/>
        <v>0</v>
      </c>
      <c r="AO126" s="81">
        <f t="shared" si="107"/>
        <v>0</v>
      </c>
      <c r="AP126" s="81">
        <f t="shared" si="107"/>
        <v>0</v>
      </c>
      <c r="AQ126" s="81">
        <f t="shared" si="107"/>
        <v>0</v>
      </c>
      <c r="AR126" s="81">
        <f t="shared" si="107"/>
        <v>25089</v>
      </c>
      <c r="AS126" s="81">
        <f t="shared" si="107"/>
        <v>0</v>
      </c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 spans="1:64" s="19" customFormat="1" ht="69" customHeight="1">
      <c r="A127" s="78" t="s">
        <v>358</v>
      </c>
      <c r="B127" s="79" t="s">
        <v>137</v>
      </c>
      <c r="C127" s="79" t="s">
        <v>144</v>
      </c>
      <c r="D127" s="80" t="s">
        <v>45</v>
      </c>
      <c r="E127" s="79" t="s">
        <v>141</v>
      </c>
      <c r="F127" s="71">
        <v>15522</v>
      </c>
      <c r="G127" s="71">
        <f>H127-F127</f>
        <v>930</v>
      </c>
      <c r="H127" s="71">
        <v>16452</v>
      </c>
      <c r="I127" s="99"/>
      <c r="J127" s="99"/>
      <c r="K127" s="99"/>
      <c r="L127" s="99"/>
      <c r="M127" s="71">
        <f>H127+J127+K127+L127</f>
        <v>16452</v>
      </c>
      <c r="N127" s="72">
        <f>I127+L127</f>
        <v>0</v>
      </c>
      <c r="O127" s="99"/>
      <c r="P127" s="99"/>
      <c r="Q127" s="73"/>
      <c r="R127" s="73"/>
      <c r="S127" s="71">
        <f>M127+O127+P127+Q127+R127</f>
        <v>16452</v>
      </c>
      <c r="T127" s="71">
        <f>N127+R127</f>
        <v>0</v>
      </c>
      <c r="U127" s="73"/>
      <c r="V127" s="73"/>
      <c r="W127" s="73"/>
      <c r="X127" s="73"/>
      <c r="Y127" s="73"/>
      <c r="Z127" s="73"/>
      <c r="AA127" s="73"/>
      <c r="AB127" s="71">
        <f>S127+U127+V127+W127+X127+Y127+Z127+AA127</f>
        <v>16452</v>
      </c>
      <c r="AC127" s="74">
        <f>T127+Z127+AA127</f>
        <v>0</v>
      </c>
      <c r="AD127" s="74"/>
      <c r="AE127" s="74"/>
      <c r="AF127" s="71">
        <f>4865-1000</f>
        <v>3865</v>
      </c>
      <c r="AG127" s="74"/>
      <c r="AH127" s="74"/>
      <c r="AI127" s="71">
        <f>AB127+AD127+AE127+AF127+AG127+AH127</f>
        <v>20317</v>
      </c>
      <c r="AJ127" s="71">
        <f>AC127+AH127</f>
        <v>0</v>
      </c>
      <c r="AK127" s="73"/>
      <c r="AL127" s="71">
        <f>AI127+AK127</f>
        <v>20317</v>
      </c>
      <c r="AM127" s="71">
        <f>AJ127</f>
        <v>0</v>
      </c>
      <c r="AN127" s="73"/>
      <c r="AO127" s="73"/>
      <c r="AP127" s="73"/>
      <c r="AQ127" s="73"/>
      <c r="AR127" s="71">
        <f>AL127+AN127+AO127+AP127+AQ127</f>
        <v>20317</v>
      </c>
      <c r="AS127" s="71">
        <f>AM127+AQ127</f>
        <v>0</v>
      </c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</row>
    <row r="128" spans="1:64" s="19" customFormat="1" ht="153" customHeight="1">
      <c r="A128" s="114" t="s">
        <v>326</v>
      </c>
      <c r="B128" s="79" t="s">
        <v>137</v>
      </c>
      <c r="C128" s="79" t="s">
        <v>144</v>
      </c>
      <c r="D128" s="80" t="s">
        <v>325</v>
      </c>
      <c r="E128" s="79"/>
      <c r="F128" s="71"/>
      <c r="G128" s="71"/>
      <c r="H128" s="71"/>
      <c r="I128" s="99"/>
      <c r="J128" s="99"/>
      <c r="K128" s="99"/>
      <c r="L128" s="99"/>
      <c r="M128" s="71"/>
      <c r="N128" s="72"/>
      <c r="O128" s="99"/>
      <c r="P128" s="99"/>
      <c r="Q128" s="73"/>
      <c r="R128" s="73"/>
      <c r="S128" s="71"/>
      <c r="T128" s="71"/>
      <c r="U128" s="73"/>
      <c r="V128" s="73"/>
      <c r="W128" s="73"/>
      <c r="X128" s="73"/>
      <c r="Y128" s="73"/>
      <c r="Z128" s="73"/>
      <c r="AA128" s="73"/>
      <c r="AB128" s="71"/>
      <c r="AC128" s="74"/>
      <c r="AD128" s="74">
        <f aca="true" t="shared" si="108" ref="AD128:AS128">AD129</f>
        <v>0</v>
      </c>
      <c r="AE128" s="74">
        <f t="shared" si="108"/>
        <v>0</v>
      </c>
      <c r="AF128" s="71">
        <f t="shared" si="108"/>
        <v>4772</v>
      </c>
      <c r="AG128" s="74">
        <f t="shared" si="108"/>
        <v>0</v>
      </c>
      <c r="AH128" s="74">
        <f t="shared" si="108"/>
        <v>0</v>
      </c>
      <c r="AI128" s="71">
        <f t="shared" si="108"/>
        <v>4772</v>
      </c>
      <c r="AJ128" s="71">
        <f t="shared" si="108"/>
        <v>0</v>
      </c>
      <c r="AK128" s="71">
        <f t="shared" si="108"/>
        <v>0</v>
      </c>
      <c r="AL128" s="71">
        <f t="shared" si="108"/>
        <v>4772</v>
      </c>
      <c r="AM128" s="71">
        <f t="shared" si="108"/>
        <v>0</v>
      </c>
      <c r="AN128" s="71">
        <f t="shared" si="108"/>
        <v>0</v>
      </c>
      <c r="AO128" s="71">
        <f t="shared" si="108"/>
        <v>0</v>
      </c>
      <c r="AP128" s="71">
        <f t="shared" si="108"/>
        <v>0</v>
      </c>
      <c r="AQ128" s="71">
        <f t="shared" si="108"/>
        <v>0</v>
      </c>
      <c r="AR128" s="71">
        <f t="shared" si="108"/>
        <v>4772</v>
      </c>
      <c r="AS128" s="71">
        <f t="shared" si="108"/>
        <v>0</v>
      </c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</row>
    <row r="129" spans="1:64" s="19" customFormat="1" ht="102.75" customHeight="1">
      <c r="A129" s="78" t="s">
        <v>327</v>
      </c>
      <c r="B129" s="79" t="s">
        <v>137</v>
      </c>
      <c r="C129" s="79" t="s">
        <v>144</v>
      </c>
      <c r="D129" s="80" t="s">
        <v>325</v>
      </c>
      <c r="E129" s="79" t="s">
        <v>276</v>
      </c>
      <c r="F129" s="71"/>
      <c r="G129" s="71"/>
      <c r="H129" s="71"/>
      <c r="I129" s="99"/>
      <c r="J129" s="99"/>
      <c r="K129" s="99"/>
      <c r="L129" s="99"/>
      <c r="M129" s="71"/>
      <c r="N129" s="72"/>
      <c r="O129" s="99"/>
      <c r="P129" s="99"/>
      <c r="Q129" s="73"/>
      <c r="R129" s="73"/>
      <c r="S129" s="71"/>
      <c r="T129" s="71"/>
      <c r="U129" s="73"/>
      <c r="V129" s="73"/>
      <c r="W129" s="73"/>
      <c r="X129" s="73"/>
      <c r="Y129" s="73"/>
      <c r="Z129" s="73"/>
      <c r="AA129" s="73"/>
      <c r="AB129" s="71"/>
      <c r="AC129" s="74"/>
      <c r="AD129" s="74"/>
      <c r="AE129" s="74"/>
      <c r="AF129" s="71">
        <v>4772</v>
      </c>
      <c r="AG129" s="74"/>
      <c r="AH129" s="74"/>
      <c r="AI129" s="71">
        <f>AB129+AD129+AE129+AF129+AG129+AH129</f>
        <v>4772</v>
      </c>
      <c r="AJ129" s="71">
        <f>AC129+AH129</f>
        <v>0</v>
      </c>
      <c r="AK129" s="73"/>
      <c r="AL129" s="71">
        <f>AI129+AK129</f>
        <v>4772</v>
      </c>
      <c r="AM129" s="71">
        <f>AJ129</f>
        <v>0</v>
      </c>
      <c r="AN129" s="73"/>
      <c r="AO129" s="73"/>
      <c r="AP129" s="73"/>
      <c r="AQ129" s="73"/>
      <c r="AR129" s="71">
        <f>AL129+AN129+AO129+AP129+AQ129</f>
        <v>4772</v>
      </c>
      <c r="AS129" s="71">
        <f>AM129+AQ129</f>
        <v>0</v>
      </c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</row>
    <row r="130" spans="1:64" s="27" customFormat="1" ht="34.5" customHeight="1">
      <c r="A130" s="78" t="s">
        <v>46</v>
      </c>
      <c r="B130" s="79" t="s">
        <v>137</v>
      </c>
      <c r="C130" s="79" t="s">
        <v>144</v>
      </c>
      <c r="D130" s="80" t="s">
        <v>47</v>
      </c>
      <c r="E130" s="79"/>
      <c r="F130" s="81">
        <f>F131+F132</f>
        <v>21151</v>
      </c>
      <c r="G130" s="81">
        <f>G131+G132</f>
        <v>-16139</v>
      </c>
      <c r="H130" s="81">
        <f>H131+H132</f>
        <v>5012</v>
      </c>
      <c r="I130" s="81">
        <f aca="true" t="shared" si="109" ref="I130:AS130">I131+I132</f>
        <v>0</v>
      </c>
      <c r="J130" s="81">
        <f t="shared" si="109"/>
        <v>0</v>
      </c>
      <c r="K130" s="81">
        <f t="shared" si="109"/>
        <v>0</v>
      </c>
      <c r="L130" s="81">
        <f t="shared" si="109"/>
        <v>0</v>
      </c>
      <c r="M130" s="81">
        <f t="shared" si="109"/>
        <v>5012</v>
      </c>
      <c r="N130" s="81">
        <f t="shared" si="109"/>
        <v>0</v>
      </c>
      <c r="O130" s="81">
        <f t="shared" si="109"/>
        <v>0</v>
      </c>
      <c r="P130" s="81"/>
      <c r="Q130" s="81">
        <f t="shared" si="109"/>
        <v>0</v>
      </c>
      <c r="R130" s="81">
        <f t="shared" si="109"/>
        <v>0</v>
      </c>
      <c r="S130" s="81">
        <f t="shared" si="109"/>
        <v>5012</v>
      </c>
      <c r="T130" s="81">
        <f t="shared" si="109"/>
        <v>0</v>
      </c>
      <c r="U130" s="81">
        <f t="shared" si="109"/>
        <v>0</v>
      </c>
      <c r="V130" s="81">
        <f t="shared" si="109"/>
        <v>0</v>
      </c>
      <c r="W130" s="81">
        <f t="shared" si="109"/>
        <v>0</v>
      </c>
      <c r="X130" s="81">
        <f t="shared" si="109"/>
        <v>0</v>
      </c>
      <c r="Y130" s="81">
        <f t="shared" si="109"/>
        <v>0</v>
      </c>
      <c r="Z130" s="81">
        <f t="shared" si="109"/>
        <v>0</v>
      </c>
      <c r="AA130" s="81">
        <f t="shared" si="109"/>
        <v>0</v>
      </c>
      <c r="AB130" s="81">
        <f t="shared" si="109"/>
        <v>5012</v>
      </c>
      <c r="AC130" s="81">
        <f t="shared" si="109"/>
        <v>0</v>
      </c>
      <c r="AD130" s="81">
        <f t="shared" si="109"/>
        <v>0</v>
      </c>
      <c r="AE130" s="81">
        <f t="shared" si="109"/>
        <v>0</v>
      </c>
      <c r="AF130" s="81">
        <f t="shared" si="109"/>
        <v>0</v>
      </c>
      <c r="AG130" s="81">
        <f t="shared" si="109"/>
        <v>0</v>
      </c>
      <c r="AH130" s="81">
        <f t="shared" si="109"/>
        <v>0</v>
      </c>
      <c r="AI130" s="81">
        <f t="shared" si="109"/>
        <v>5012</v>
      </c>
      <c r="AJ130" s="81">
        <f t="shared" si="109"/>
        <v>0</v>
      </c>
      <c r="AK130" s="81">
        <f t="shared" si="109"/>
        <v>0</v>
      </c>
      <c r="AL130" s="81">
        <f t="shared" si="109"/>
        <v>5012</v>
      </c>
      <c r="AM130" s="81">
        <f t="shared" si="109"/>
        <v>0</v>
      </c>
      <c r="AN130" s="81">
        <f t="shared" si="109"/>
        <v>36</v>
      </c>
      <c r="AO130" s="81">
        <f t="shared" si="109"/>
        <v>0</v>
      </c>
      <c r="AP130" s="81">
        <f t="shared" si="109"/>
        <v>0</v>
      </c>
      <c r="AQ130" s="81">
        <f t="shared" si="109"/>
        <v>0</v>
      </c>
      <c r="AR130" s="81">
        <f t="shared" si="109"/>
        <v>5048</v>
      </c>
      <c r="AS130" s="81">
        <f t="shared" si="109"/>
        <v>0</v>
      </c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</row>
    <row r="131" spans="1:64" s="29" customFormat="1" ht="71.25" customHeight="1">
      <c r="A131" s="78" t="s">
        <v>358</v>
      </c>
      <c r="B131" s="79" t="s">
        <v>137</v>
      </c>
      <c r="C131" s="79" t="s">
        <v>144</v>
      </c>
      <c r="D131" s="80" t="s">
        <v>47</v>
      </c>
      <c r="E131" s="79" t="s">
        <v>141</v>
      </c>
      <c r="F131" s="71">
        <v>21151</v>
      </c>
      <c r="G131" s="71">
        <f>H131-F131</f>
        <v>-16139</v>
      </c>
      <c r="H131" s="71">
        <v>5012</v>
      </c>
      <c r="I131" s="115"/>
      <c r="J131" s="115"/>
      <c r="K131" s="115"/>
      <c r="L131" s="115"/>
      <c r="M131" s="71">
        <f>H131+J131+K131+L131</f>
        <v>5012</v>
      </c>
      <c r="N131" s="72">
        <f>I131+L131</f>
        <v>0</v>
      </c>
      <c r="O131" s="115"/>
      <c r="P131" s="115"/>
      <c r="Q131" s="116"/>
      <c r="R131" s="116"/>
      <c r="S131" s="71">
        <f>M131+O131+P131+Q131+R131</f>
        <v>5012</v>
      </c>
      <c r="T131" s="71">
        <f>N131+R131</f>
        <v>0</v>
      </c>
      <c r="U131" s="116"/>
      <c r="V131" s="72"/>
      <c r="W131" s="116"/>
      <c r="X131" s="116"/>
      <c r="Y131" s="116"/>
      <c r="Z131" s="116"/>
      <c r="AA131" s="116"/>
      <c r="AB131" s="71">
        <f>S131+U131+V131+W131+X131+Y131+Z131+AA131</f>
        <v>5012</v>
      </c>
      <c r="AC131" s="74">
        <f>T131+Z131+AA131</f>
        <v>0</v>
      </c>
      <c r="AD131" s="117"/>
      <c r="AE131" s="71"/>
      <c r="AF131" s="118"/>
      <c r="AG131" s="117"/>
      <c r="AH131" s="117"/>
      <c r="AI131" s="71">
        <f>AB131+AD131+AE131+AF131+AG131+AH131</f>
        <v>5012</v>
      </c>
      <c r="AJ131" s="71">
        <f>AC131+AH131</f>
        <v>0</v>
      </c>
      <c r="AK131" s="116"/>
      <c r="AL131" s="71">
        <f>AI131+AK131</f>
        <v>5012</v>
      </c>
      <c r="AM131" s="71">
        <f>AJ131</f>
        <v>0</v>
      </c>
      <c r="AN131" s="72">
        <v>36</v>
      </c>
      <c r="AO131" s="72"/>
      <c r="AP131" s="116"/>
      <c r="AQ131" s="116"/>
      <c r="AR131" s="71">
        <f>AL131+AN131+AO131+AP131+AQ131</f>
        <v>5048</v>
      </c>
      <c r="AS131" s="71">
        <f>AM131+AQ131</f>
        <v>0</v>
      </c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</row>
    <row r="132" spans="1:64" s="29" customFormat="1" ht="39" customHeight="1" hidden="1">
      <c r="A132" s="78" t="s">
        <v>260</v>
      </c>
      <c r="B132" s="79" t="s">
        <v>137</v>
      </c>
      <c r="C132" s="79" t="s">
        <v>144</v>
      </c>
      <c r="D132" s="80" t="s">
        <v>259</v>
      </c>
      <c r="E132" s="79"/>
      <c r="F132" s="71">
        <f>F133</f>
        <v>0</v>
      </c>
      <c r="G132" s="71">
        <f>G133</f>
        <v>0</v>
      </c>
      <c r="H132" s="71">
        <f>H133</f>
        <v>0</v>
      </c>
      <c r="I132" s="71">
        <f>I133</f>
        <v>0</v>
      </c>
      <c r="J132" s="115"/>
      <c r="K132" s="115"/>
      <c r="L132" s="115"/>
      <c r="M132" s="115"/>
      <c r="N132" s="115"/>
      <c r="O132" s="115"/>
      <c r="P132" s="115"/>
      <c r="Q132" s="116"/>
      <c r="R132" s="116"/>
      <c r="S132" s="118"/>
      <c r="T132" s="118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7"/>
      <c r="AE132" s="117"/>
      <c r="AF132" s="118"/>
      <c r="AG132" s="117"/>
      <c r="AH132" s="117"/>
      <c r="AI132" s="117"/>
      <c r="AJ132" s="117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</row>
    <row r="133" spans="1:64" s="29" customFormat="1" ht="11.25" customHeight="1" hidden="1">
      <c r="A133" s="78" t="s">
        <v>356</v>
      </c>
      <c r="B133" s="79" t="s">
        <v>137</v>
      </c>
      <c r="C133" s="79" t="s">
        <v>144</v>
      </c>
      <c r="D133" s="80" t="s">
        <v>259</v>
      </c>
      <c r="E133" s="79" t="s">
        <v>146</v>
      </c>
      <c r="F133" s="71"/>
      <c r="G133" s="71">
        <f>H133-F133</f>
        <v>0</v>
      </c>
      <c r="H133" s="71">
        <f>19470-19470</f>
        <v>0</v>
      </c>
      <c r="I133" s="115"/>
      <c r="J133" s="115"/>
      <c r="K133" s="115"/>
      <c r="L133" s="115"/>
      <c r="M133" s="115"/>
      <c r="N133" s="115"/>
      <c r="O133" s="115"/>
      <c r="P133" s="115"/>
      <c r="Q133" s="116"/>
      <c r="R133" s="116"/>
      <c r="S133" s="118"/>
      <c r="T133" s="118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7"/>
      <c r="AE133" s="117"/>
      <c r="AF133" s="118"/>
      <c r="AG133" s="117"/>
      <c r="AH133" s="117"/>
      <c r="AI133" s="117"/>
      <c r="AJ133" s="117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</row>
    <row r="134" spans="1:64" s="31" customFormat="1" ht="38.25" customHeight="1">
      <c r="A134" s="78" t="s">
        <v>310</v>
      </c>
      <c r="B134" s="79" t="s">
        <v>137</v>
      </c>
      <c r="C134" s="79" t="s">
        <v>144</v>
      </c>
      <c r="D134" s="80" t="s">
        <v>48</v>
      </c>
      <c r="E134" s="79"/>
      <c r="F134" s="81">
        <f>F135</f>
        <v>4574</v>
      </c>
      <c r="G134" s="81">
        <f>G135</f>
        <v>-4574</v>
      </c>
      <c r="H134" s="81">
        <f>H135</f>
        <v>0</v>
      </c>
      <c r="I134" s="81">
        <f aca="true" t="shared" si="110" ref="I134:AS134">I135</f>
        <v>0</v>
      </c>
      <c r="J134" s="81">
        <f t="shared" si="110"/>
        <v>0</v>
      </c>
      <c r="K134" s="81">
        <f t="shared" si="110"/>
        <v>0</v>
      </c>
      <c r="L134" s="81">
        <f t="shared" si="110"/>
        <v>15938</v>
      </c>
      <c r="M134" s="81">
        <f t="shared" si="110"/>
        <v>15938</v>
      </c>
      <c r="N134" s="81">
        <f t="shared" si="110"/>
        <v>15938</v>
      </c>
      <c r="O134" s="81">
        <f t="shared" si="110"/>
        <v>0</v>
      </c>
      <c r="P134" s="81"/>
      <c r="Q134" s="81">
        <f t="shared" si="110"/>
        <v>0</v>
      </c>
      <c r="R134" s="81">
        <f t="shared" si="110"/>
        <v>0</v>
      </c>
      <c r="S134" s="81">
        <f t="shared" si="110"/>
        <v>15938</v>
      </c>
      <c r="T134" s="81">
        <f t="shared" si="110"/>
        <v>15938</v>
      </c>
      <c r="U134" s="81">
        <f t="shared" si="110"/>
        <v>0</v>
      </c>
      <c r="V134" s="81">
        <f t="shared" si="110"/>
        <v>0</v>
      </c>
      <c r="W134" s="81">
        <f t="shared" si="110"/>
        <v>0</v>
      </c>
      <c r="X134" s="81">
        <f t="shared" si="110"/>
        <v>0</v>
      </c>
      <c r="Y134" s="81">
        <f t="shared" si="110"/>
        <v>0</v>
      </c>
      <c r="Z134" s="81">
        <f t="shared" si="110"/>
        <v>0</v>
      </c>
      <c r="AA134" s="81">
        <f t="shared" si="110"/>
        <v>0</v>
      </c>
      <c r="AB134" s="81">
        <f t="shared" si="110"/>
        <v>15938</v>
      </c>
      <c r="AC134" s="81">
        <f t="shared" si="110"/>
        <v>15938</v>
      </c>
      <c r="AD134" s="81">
        <f t="shared" si="110"/>
        <v>0</v>
      </c>
      <c r="AE134" s="81">
        <f t="shared" si="110"/>
        <v>5</v>
      </c>
      <c r="AF134" s="81">
        <f t="shared" si="110"/>
        <v>0</v>
      </c>
      <c r="AG134" s="81">
        <f t="shared" si="110"/>
        <v>0</v>
      </c>
      <c r="AH134" s="81">
        <f t="shared" si="110"/>
        <v>0</v>
      </c>
      <c r="AI134" s="81">
        <f t="shared" si="110"/>
        <v>15943</v>
      </c>
      <c r="AJ134" s="81">
        <f t="shared" si="110"/>
        <v>15938</v>
      </c>
      <c r="AK134" s="81">
        <f t="shared" si="110"/>
        <v>0</v>
      </c>
      <c r="AL134" s="81">
        <f t="shared" si="110"/>
        <v>15943</v>
      </c>
      <c r="AM134" s="81">
        <f t="shared" si="110"/>
        <v>15938</v>
      </c>
      <c r="AN134" s="81">
        <f t="shared" si="110"/>
        <v>0</v>
      </c>
      <c r="AO134" s="81">
        <f t="shared" si="110"/>
        <v>8</v>
      </c>
      <c r="AP134" s="81">
        <f t="shared" si="110"/>
        <v>0</v>
      </c>
      <c r="AQ134" s="81">
        <f t="shared" si="110"/>
        <v>15000</v>
      </c>
      <c r="AR134" s="81">
        <f t="shared" si="110"/>
        <v>30951</v>
      </c>
      <c r="AS134" s="81">
        <f t="shared" si="110"/>
        <v>30938</v>
      </c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</row>
    <row r="135" spans="1:64" s="31" customFormat="1" ht="70.5" customHeight="1">
      <c r="A135" s="78" t="s">
        <v>140</v>
      </c>
      <c r="B135" s="79" t="s">
        <v>137</v>
      </c>
      <c r="C135" s="79" t="s">
        <v>144</v>
      </c>
      <c r="D135" s="80" t="s">
        <v>48</v>
      </c>
      <c r="E135" s="79" t="s">
        <v>141</v>
      </c>
      <c r="F135" s="71">
        <v>4574</v>
      </c>
      <c r="G135" s="71">
        <f>H135-F135</f>
        <v>-4574</v>
      </c>
      <c r="H135" s="71">
        <f>4574-4574</f>
        <v>0</v>
      </c>
      <c r="I135" s="119"/>
      <c r="J135" s="119"/>
      <c r="K135" s="119"/>
      <c r="L135" s="71">
        <v>15938</v>
      </c>
      <c r="M135" s="71">
        <f>H135+J135+K135+L135</f>
        <v>15938</v>
      </c>
      <c r="N135" s="71">
        <f>I135+L135</f>
        <v>15938</v>
      </c>
      <c r="O135" s="119"/>
      <c r="P135" s="119"/>
      <c r="Q135" s="72"/>
      <c r="R135" s="119"/>
      <c r="S135" s="71">
        <f>M135+O135+P135+Q135+R135</f>
        <v>15938</v>
      </c>
      <c r="T135" s="71">
        <f>N135+R135</f>
        <v>15938</v>
      </c>
      <c r="U135" s="119"/>
      <c r="V135" s="62"/>
      <c r="W135" s="119"/>
      <c r="X135" s="119"/>
      <c r="Y135" s="119"/>
      <c r="Z135" s="119"/>
      <c r="AA135" s="119"/>
      <c r="AB135" s="71">
        <f>S135+U135+V135+W135+X135+Y135+Z135+AA135</f>
        <v>15938</v>
      </c>
      <c r="AC135" s="71">
        <f>T135+Z135+AA135</f>
        <v>15938</v>
      </c>
      <c r="AD135" s="120"/>
      <c r="AE135" s="71">
        <v>5</v>
      </c>
      <c r="AF135" s="121"/>
      <c r="AG135" s="120"/>
      <c r="AH135" s="120"/>
      <c r="AI135" s="71">
        <f>AB135+AD135+AE135+AF135+AG135+AH135</f>
        <v>15943</v>
      </c>
      <c r="AJ135" s="71">
        <f>AC135+AH135</f>
        <v>15938</v>
      </c>
      <c r="AK135" s="119"/>
      <c r="AL135" s="71">
        <f>AI135+AK135</f>
        <v>15943</v>
      </c>
      <c r="AM135" s="71">
        <f>AJ135</f>
        <v>15938</v>
      </c>
      <c r="AN135" s="119"/>
      <c r="AO135" s="72">
        <f>4+4</f>
        <v>8</v>
      </c>
      <c r="AP135" s="119"/>
      <c r="AQ135" s="71">
        <v>15000</v>
      </c>
      <c r="AR135" s="71">
        <f>AL135+AN135+AO135+AP135+AQ135</f>
        <v>30951</v>
      </c>
      <c r="AS135" s="71">
        <f>AM135+AQ135</f>
        <v>30938</v>
      </c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</row>
    <row r="136" spans="1:64" s="31" customFormat="1" ht="38.25" customHeight="1">
      <c r="A136" s="78" t="s">
        <v>122</v>
      </c>
      <c r="B136" s="79" t="s">
        <v>137</v>
      </c>
      <c r="C136" s="79" t="s">
        <v>144</v>
      </c>
      <c r="D136" s="80" t="s">
        <v>123</v>
      </c>
      <c r="E136" s="79"/>
      <c r="F136" s="71"/>
      <c r="G136" s="71">
        <f>G137</f>
        <v>4574</v>
      </c>
      <c r="H136" s="71">
        <f>H137</f>
        <v>4574</v>
      </c>
      <c r="I136" s="71">
        <f aca="true" t="shared" si="111" ref="I136:AS136">I137</f>
        <v>0</v>
      </c>
      <c r="J136" s="71">
        <f t="shared" si="111"/>
        <v>0</v>
      </c>
      <c r="K136" s="71">
        <f t="shared" si="111"/>
        <v>0</v>
      </c>
      <c r="L136" s="71">
        <f t="shared" si="111"/>
        <v>0</v>
      </c>
      <c r="M136" s="71">
        <f t="shared" si="111"/>
        <v>4574</v>
      </c>
      <c r="N136" s="71">
        <f t="shared" si="111"/>
        <v>0</v>
      </c>
      <c r="O136" s="71">
        <f t="shared" si="111"/>
        <v>0</v>
      </c>
      <c r="P136" s="71"/>
      <c r="Q136" s="71">
        <f t="shared" si="111"/>
        <v>0</v>
      </c>
      <c r="R136" s="71">
        <f t="shared" si="111"/>
        <v>0</v>
      </c>
      <c r="S136" s="71">
        <f t="shared" si="111"/>
        <v>4574</v>
      </c>
      <c r="T136" s="71">
        <f t="shared" si="111"/>
        <v>0</v>
      </c>
      <c r="U136" s="71">
        <f t="shared" si="111"/>
        <v>0</v>
      </c>
      <c r="V136" s="71">
        <f t="shared" si="111"/>
        <v>0</v>
      </c>
      <c r="W136" s="71">
        <f t="shared" si="111"/>
        <v>0</v>
      </c>
      <c r="X136" s="71">
        <f t="shared" si="111"/>
        <v>0</v>
      </c>
      <c r="Y136" s="71">
        <f t="shared" si="111"/>
        <v>0</v>
      </c>
      <c r="Z136" s="71">
        <f t="shared" si="111"/>
        <v>0</v>
      </c>
      <c r="AA136" s="71">
        <f t="shared" si="111"/>
        <v>0</v>
      </c>
      <c r="AB136" s="71">
        <f t="shared" si="111"/>
        <v>4574</v>
      </c>
      <c r="AC136" s="71">
        <f t="shared" si="111"/>
        <v>0</v>
      </c>
      <c r="AD136" s="71">
        <f t="shared" si="111"/>
        <v>0</v>
      </c>
      <c r="AE136" s="71">
        <f t="shared" si="111"/>
        <v>0</v>
      </c>
      <c r="AF136" s="71">
        <f t="shared" si="111"/>
        <v>-585</v>
      </c>
      <c r="AG136" s="71">
        <f t="shared" si="111"/>
        <v>0</v>
      </c>
      <c r="AH136" s="71">
        <f t="shared" si="111"/>
        <v>0</v>
      </c>
      <c r="AI136" s="71">
        <f t="shared" si="111"/>
        <v>3989</v>
      </c>
      <c r="AJ136" s="71">
        <f t="shared" si="111"/>
        <v>0</v>
      </c>
      <c r="AK136" s="71">
        <f t="shared" si="111"/>
        <v>0</v>
      </c>
      <c r="AL136" s="71">
        <f t="shared" si="111"/>
        <v>3989</v>
      </c>
      <c r="AM136" s="71">
        <f t="shared" si="111"/>
        <v>0</v>
      </c>
      <c r="AN136" s="71">
        <f t="shared" si="111"/>
        <v>0</v>
      </c>
      <c r="AO136" s="71">
        <f t="shared" si="111"/>
        <v>0</v>
      </c>
      <c r="AP136" s="71">
        <f t="shared" si="111"/>
        <v>0</v>
      </c>
      <c r="AQ136" s="71">
        <f t="shared" si="111"/>
        <v>0</v>
      </c>
      <c r="AR136" s="71">
        <f t="shared" si="111"/>
        <v>3989</v>
      </c>
      <c r="AS136" s="71">
        <f t="shared" si="111"/>
        <v>0</v>
      </c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</row>
    <row r="137" spans="1:64" s="31" customFormat="1" ht="72" customHeight="1">
      <c r="A137" s="78" t="s">
        <v>140</v>
      </c>
      <c r="B137" s="79" t="s">
        <v>137</v>
      </c>
      <c r="C137" s="79" t="s">
        <v>144</v>
      </c>
      <c r="D137" s="80" t="s">
        <v>123</v>
      </c>
      <c r="E137" s="79" t="s">
        <v>141</v>
      </c>
      <c r="F137" s="71"/>
      <c r="G137" s="71">
        <f>H137-F137</f>
        <v>4574</v>
      </c>
      <c r="H137" s="71">
        <v>4574</v>
      </c>
      <c r="I137" s="119"/>
      <c r="J137" s="119"/>
      <c r="K137" s="119"/>
      <c r="L137" s="119"/>
      <c r="M137" s="71">
        <f>H137+J137+K137+L137</f>
        <v>4574</v>
      </c>
      <c r="N137" s="72">
        <f>I137+L137</f>
        <v>0</v>
      </c>
      <c r="O137" s="119"/>
      <c r="P137" s="119"/>
      <c r="Q137" s="119"/>
      <c r="R137" s="119"/>
      <c r="S137" s="71">
        <f>M137+O137+P137+Q137+R137</f>
        <v>4574</v>
      </c>
      <c r="T137" s="71">
        <f>N137+R137</f>
        <v>0</v>
      </c>
      <c r="U137" s="119"/>
      <c r="V137" s="119"/>
      <c r="W137" s="119"/>
      <c r="X137" s="72"/>
      <c r="Y137" s="119"/>
      <c r="Z137" s="119"/>
      <c r="AA137" s="119"/>
      <c r="AB137" s="71">
        <f>S137+U137+V137+W137+X137+Y137+Z137+AA137</f>
        <v>4574</v>
      </c>
      <c r="AC137" s="71">
        <f>T137+Z137+AA137</f>
        <v>0</v>
      </c>
      <c r="AD137" s="120"/>
      <c r="AE137" s="120"/>
      <c r="AF137" s="71">
        <v>-585</v>
      </c>
      <c r="AG137" s="120"/>
      <c r="AH137" s="120"/>
      <c r="AI137" s="71">
        <f>AB137+AD137+AE137+AF137+AG137+AH137</f>
        <v>3989</v>
      </c>
      <c r="AJ137" s="71">
        <f>AC137+AH137</f>
        <v>0</v>
      </c>
      <c r="AK137" s="119"/>
      <c r="AL137" s="71">
        <f>AI137+AK137</f>
        <v>3989</v>
      </c>
      <c r="AM137" s="71">
        <f>AJ137</f>
        <v>0</v>
      </c>
      <c r="AN137" s="119"/>
      <c r="AO137" s="119"/>
      <c r="AP137" s="119"/>
      <c r="AQ137" s="119"/>
      <c r="AR137" s="71">
        <f>AL137+AN137+AO137+AP137+AQ137</f>
        <v>3989</v>
      </c>
      <c r="AS137" s="71">
        <f>AM137+AQ137</f>
        <v>0</v>
      </c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</row>
    <row r="138" spans="1:45" ht="15">
      <c r="A138" s="103"/>
      <c r="B138" s="104"/>
      <c r="C138" s="104"/>
      <c r="D138" s="105"/>
      <c r="E138" s="104"/>
      <c r="F138" s="54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6"/>
      <c r="T138" s="56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6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</row>
    <row r="139" spans="1:64" s="11" customFormat="1" ht="60.75" customHeight="1">
      <c r="A139" s="57" t="s">
        <v>49</v>
      </c>
      <c r="B139" s="58" t="s">
        <v>50</v>
      </c>
      <c r="C139" s="58"/>
      <c r="D139" s="59"/>
      <c r="E139" s="58"/>
      <c r="F139" s="107">
        <f aca="true" t="shared" si="112" ref="F139:AS139">F141+F169+F195+F214</f>
        <v>1041272</v>
      </c>
      <c r="G139" s="107">
        <f t="shared" si="112"/>
        <v>485866</v>
      </c>
      <c r="H139" s="107">
        <f t="shared" si="112"/>
        <v>1527138</v>
      </c>
      <c r="I139" s="107">
        <f t="shared" si="112"/>
        <v>18396</v>
      </c>
      <c r="J139" s="107">
        <f t="shared" si="112"/>
        <v>-30000</v>
      </c>
      <c r="K139" s="107">
        <f t="shared" si="112"/>
        <v>0</v>
      </c>
      <c r="L139" s="107">
        <f t="shared" si="112"/>
        <v>-8584</v>
      </c>
      <c r="M139" s="107">
        <f t="shared" si="112"/>
        <v>1488554</v>
      </c>
      <c r="N139" s="107">
        <f t="shared" si="112"/>
        <v>9812</v>
      </c>
      <c r="O139" s="107">
        <f t="shared" si="112"/>
        <v>-283</v>
      </c>
      <c r="P139" s="107">
        <f t="shared" si="112"/>
        <v>0</v>
      </c>
      <c r="Q139" s="107">
        <f t="shared" si="112"/>
        <v>0</v>
      </c>
      <c r="R139" s="107">
        <f t="shared" si="112"/>
        <v>0</v>
      </c>
      <c r="S139" s="107">
        <f t="shared" si="112"/>
        <v>1488271</v>
      </c>
      <c r="T139" s="107">
        <f t="shared" si="112"/>
        <v>9812</v>
      </c>
      <c r="U139" s="107">
        <f t="shared" si="112"/>
        <v>0</v>
      </c>
      <c r="V139" s="107">
        <f t="shared" si="112"/>
        <v>0</v>
      </c>
      <c r="W139" s="107">
        <f t="shared" si="112"/>
        <v>0</v>
      </c>
      <c r="X139" s="107">
        <f t="shared" si="112"/>
        <v>0</v>
      </c>
      <c r="Y139" s="107">
        <f t="shared" si="112"/>
        <v>-24961</v>
      </c>
      <c r="Z139" s="107">
        <f t="shared" si="112"/>
        <v>0</v>
      </c>
      <c r="AA139" s="107">
        <f t="shared" si="112"/>
        <v>1428725</v>
      </c>
      <c r="AB139" s="107">
        <f t="shared" si="112"/>
        <v>2892035</v>
      </c>
      <c r="AC139" s="107">
        <f t="shared" si="112"/>
        <v>1438537</v>
      </c>
      <c r="AD139" s="107">
        <f t="shared" si="112"/>
        <v>3</v>
      </c>
      <c r="AE139" s="107">
        <f t="shared" si="112"/>
        <v>820</v>
      </c>
      <c r="AF139" s="107">
        <f t="shared" si="112"/>
        <v>-341537</v>
      </c>
      <c r="AG139" s="107">
        <f t="shared" si="112"/>
        <v>0</v>
      </c>
      <c r="AH139" s="107">
        <f t="shared" si="112"/>
        <v>0</v>
      </c>
      <c r="AI139" s="107">
        <f t="shared" si="112"/>
        <v>2551321</v>
      </c>
      <c r="AJ139" s="107">
        <f t="shared" si="112"/>
        <v>1438537</v>
      </c>
      <c r="AK139" s="107">
        <f t="shared" si="112"/>
        <v>30000</v>
      </c>
      <c r="AL139" s="107">
        <f t="shared" si="112"/>
        <v>2581321</v>
      </c>
      <c r="AM139" s="107">
        <f t="shared" si="112"/>
        <v>1438537</v>
      </c>
      <c r="AN139" s="107">
        <f t="shared" si="112"/>
        <v>-3293</v>
      </c>
      <c r="AO139" s="107">
        <f>AO141+AO169+AO195+AO214</f>
        <v>815</v>
      </c>
      <c r="AP139" s="107">
        <f t="shared" si="112"/>
        <v>3</v>
      </c>
      <c r="AQ139" s="107">
        <f t="shared" si="112"/>
        <v>0</v>
      </c>
      <c r="AR139" s="107">
        <f t="shared" si="112"/>
        <v>2578846</v>
      </c>
      <c r="AS139" s="107">
        <f t="shared" si="112"/>
        <v>1438537</v>
      </c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</row>
    <row r="140" spans="1:45" ht="7.5" customHeight="1">
      <c r="A140" s="103"/>
      <c r="B140" s="104"/>
      <c r="C140" s="104"/>
      <c r="D140" s="105"/>
      <c r="E140" s="104"/>
      <c r="F140" s="71"/>
      <c r="G140" s="71"/>
      <c r="H140" s="71"/>
      <c r="I140" s="71"/>
      <c r="J140" s="71"/>
      <c r="K140" s="71"/>
      <c r="L140" s="71"/>
      <c r="M140" s="71"/>
      <c r="N140" s="71"/>
      <c r="O140" s="110"/>
      <c r="P140" s="110"/>
      <c r="Q140" s="55"/>
      <c r="R140" s="55"/>
      <c r="S140" s="56"/>
      <c r="T140" s="56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6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</row>
    <row r="141" spans="1:64" s="15" customFormat="1" ht="23.25" customHeight="1">
      <c r="A141" s="122" t="s">
        <v>51</v>
      </c>
      <c r="B141" s="66" t="s">
        <v>160</v>
      </c>
      <c r="C141" s="66" t="s">
        <v>129</v>
      </c>
      <c r="D141" s="76"/>
      <c r="E141" s="79"/>
      <c r="F141" s="68">
        <f aca="true" t="shared" si="113" ref="F141:T141">F146+F149+F151+F161</f>
        <v>209410</v>
      </c>
      <c r="G141" s="68">
        <f t="shared" si="113"/>
        <v>-26934</v>
      </c>
      <c r="H141" s="68">
        <f t="shared" si="113"/>
        <v>182476</v>
      </c>
      <c r="I141" s="68">
        <f t="shared" si="113"/>
        <v>0</v>
      </c>
      <c r="J141" s="68">
        <f t="shared" si="113"/>
        <v>0</v>
      </c>
      <c r="K141" s="68">
        <f t="shared" si="113"/>
        <v>0</v>
      </c>
      <c r="L141" s="68">
        <f t="shared" si="113"/>
        <v>0</v>
      </c>
      <c r="M141" s="68">
        <f t="shared" si="113"/>
        <v>182476</v>
      </c>
      <c r="N141" s="68">
        <f t="shared" si="113"/>
        <v>0</v>
      </c>
      <c r="O141" s="68">
        <f t="shared" si="113"/>
        <v>0</v>
      </c>
      <c r="P141" s="68"/>
      <c r="Q141" s="68">
        <f t="shared" si="113"/>
        <v>0</v>
      </c>
      <c r="R141" s="68">
        <f t="shared" si="113"/>
        <v>0</v>
      </c>
      <c r="S141" s="68">
        <f t="shared" si="113"/>
        <v>182476</v>
      </c>
      <c r="T141" s="68">
        <f t="shared" si="113"/>
        <v>0</v>
      </c>
      <c r="U141" s="68">
        <f>U142+U149+U151+U161</f>
        <v>0</v>
      </c>
      <c r="V141" s="68">
        <f aca="true" t="shared" si="114" ref="V141:AC141">V142+V149+V151+V161</f>
        <v>0</v>
      </c>
      <c r="W141" s="68">
        <f t="shared" si="114"/>
        <v>0</v>
      </c>
      <c r="X141" s="68">
        <f t="shared" si="114"/>
        <v>0</v>
      </c>
      <c r="Y141" s="68">
        <f t="shared" si="114"/>
        <v>0</v>
      </c>
      <c r="Z141" s="68">
        <f t="shared" si="114"/>
        <v>0</v>
      </c>
      <c r="AA141" s="68">
        <f t="shared" si="114"/>
        <v>1433712</v>
      </c>
      <c r="AB141" s="68">
        <f t="shared" si="114"/>
        <v>1616188</v>
      </c>
      <c r="AC141" s="68">
        <f t="shared" si="114"/>
        <v>1433712</v>
      </c>
      <c r="AD141" s="68">
        <f aca="true" t="shared" si="115" ref="AD141:AJ141">AD142+AD149+AD151+AD161</f>
        <v>0</v>
      </c>
      <c r="AE141" s="68">
        <f t="shared" si="115"/>
        <v>0</v>
      </c>
      <c r="AF141" s="68">
        <f t="shared" si="115"/>
        <v>-64362</v>
      </c>
      <c r="AG141" s="68">
        <f t="shared" si="115"/>
        <v>0</v>
      </c>
      <c r="AH141" s="68">
        <f t="shared" si="115"/>
        <v>0</v>
      </c>
      <c r="AI141" s="68">
        <f t="shared" si="115"/>
        <v>1551826</v>
      </c>
      <c r="AJ141" s="68">
        <f t="shared" si="115"/>
        <v>1433712</v>
      </c>
      <c r="AK141" s="68">
        <f aca="true" t="shared" si="116" ref="AK141:AS141">AK142+AK149+AK151+AK161</f>
        <v>0</v>
      </c>
      <c r="AL141" s="68">
        <f t="shared" si="116"/>
        <v>1551826</v>
      </c>
      <c r="AM141" s="68">
        <f t="shared" si="116"/>
        <v>1433712</v>
      </c>
      <c r="AN141" s="68">
        <f t="shared" si="116"/>
        <v>329</v>
      </c>
      <c r="AO141" s="68">
        <f>AO142+AO149+AO151+AO161</f>
        <v>0</v>
      </c>
      <c r="AP141" s="68">
        <f t="shared" si="116"/>
        <v>0</v>
      </c>
      <c r="AQ141" s="68">
        <f t="shared" si="116"/>
        <v>0</v>
      </c>
      <c r="AR141" s="68">
        <f t="shared" si="116"/>
        <v>1552155</v>
      </c>
      <c r="AS141" s="68">
        <f t="shared" si="116"/>
        <v>1433712</v>
      </c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</row>
    <row r="142" spans="1:64" s="15" customFormat="1" ht="69.75" customHeight="1">
      <c r="A142" s="123" t="s">
        <v>316</v>
      </c>
      <c r="B142" s="79" t="s">
        <v>160</v>
      </c>
      <c r="C142" s="79" t="s">
        <v>129</v>
      </c>
      <c r="D142" s="80" t="s">
        <v>315</v>
      </c>
      <c r="E142" s="79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71">
        <f>U143+U146</f>
        <v>0</v>
      </c>
      <c r="V142" s="71">
        <f aca="true" t="shared" si="117" ref="V142:AC142">V143+V146</f>
        <v>0</v>
      </c>
      <c r="W142" s="71">
        <f t="shared" si="117"/>
        <v>0</v>
      </c>
      <c r="X142" s="71">
        <f t="shared" si="117"/>
        <v>0</v>
      </c>
      <c r="Y142" s="71">
        <f t="shared" si="117"/>
        <v>-54232</v>
      </c>
      <c r="Z142" s="71">
        <f t="shared" si="117"/>
        <v>0</v>
      </c>
      <c r="AA142" s="71">
        <f t="shared" si="117"/>
        <v>1433712</v>
      </c>
      <c r="AB142" s="71">
        <f t="shared" si="117"/>
        <v>1461480</v>
      </c>
      <c r="AC142" s="71">
        <f t="shared" si="117"/>
        <v>1433712</v>
      </c>
      <c r="AD142" s="71">
        <f aca="true" t="shared" si="118" ref="AD142:AJ142">AD143+AD146</f>
        <v>0</v>
      </c>
      <c r="AE142" s="71">
        <f t="shared" si="118"/>
        <v>0</v>
      </c>
      <c r="AF142" s="71">
        <f t="shared" si="118"/>
        <v>0</v>
      </c>
      <c r="AG142" s="71">
        <f t="shared" si="118"/>
        <v>0</v>
      </c>
      <c r="AH142" s="71">
        <f t="shared" si="118"/>
        <v>0</v>
      </c>
      <c r="AI142" s="71">
        <f t="shared" si="118"/>
        <v>1461480</v>
      </c>
      <c r="AJ142" s="71">
        <f t="shared" si="118"/>
        <v>1433712</v>
      </c>
      <c r="AK142" s="71">
        <f aca="true" t="shared" si="119" ref="AK142:AS142">AK143+AK146</f>
        <v>0</v>
      </c>
      <c r="AL142" s="71">
        <f t="shared" si="119"/>
        <v>1461480</v>
      </c>
      <c r="AM142" s="71">
        <f t="shared" si="119"/>
        <v>1433712</v>
      </c>
      <c r="AN142" s="71">
        <f t="shared" si="119"/>
        <v>0</v>
      </c>
      <c r="AO142" s="71">
        <f>AO143+AO146</f>
        <v>0</v>
      </c>
      <c r="AP142" s="71">
        <f t="shared" si="119"/>
        <v>0</v>
      </c>
      <c r="AQ142" s="71">
        <f t="shared" si="119"/>
        <v>0</v>
      </c>
      <c r="AR142" s="71">
        <f t="shared" si="119"/>
        <v>1461480</v>
      </c>
      <c r="AS142" s="71">
        <f t="shared" si="119"/>
        <v>1433712</v>
      </c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</row>
    <row r="143" spans="1:64" s="15" customFormat="1" ht="140.25" customHeight="1">
      <c r="A143" s="123" t="s">
        <v>317</v>
      </c>
      <c r="B143" s="79" t="s">
        <v>160</v>
      </c>
      <c r="C143" s="79" t="s">
        <v>129</v>
      </c>
      <c r="D143" s="80" t="s">
        <v>313</v>
      </c>
      <c r="E143" s="79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>
        <f>U144</f>
        <v>0</v>
      </c>
      <c r="V143" s="68">
        <f aca="true" t="shared" si="120" ref="V143:AK144">V144</f>
        <v>0</v>
      </c>
      <c r="W143" s="68">
        <f t="shared" si="120"/>
        <v>0</v>
      </c>
      <c r="X143" s="68">
        <f t="shared" si="120"/>
        <v>0</v>
      </c>
      <c r="Y143" s="68">
        <f t="shared" si="120"/>
        <v>0</v>
      </c>
      <c r="Z143" s="68">
        <f t="shared" si="120"/>
        <v>0</v>
      </c>
      <c r="AA143" s="71">
        <f t="shared" si="120"/>
        <v>1287564</v>
      </c>
      <c r="AB143" s="71">
        <f t="shared" si="120"/>
        <v>1287564</v>
      </c>
      <c r="AC143" s="71">
        <f t="shared" si="120"/>
        <v>1287564</v>
      </c>
      <c r="AD143" s="71">
        <f t="shared" si="120"/>
        <v>0</v>
      </c>
      <c r="AE143" s="71">
        <f t="shared" si="120"/>
        <v>0</v>
      </c>
      <c r="AF143" s="71">
        <f t="shared" si="120"/>
        <v>0</v>
      </c>
      <c r="AG143" s="71">
        <f t="shared" si="120"/>
        <v>0</v>
      </c>
      <c r="AH143" s="71">
        <f t="shared" si="120"/>
        <v>0</v>
      </c>
      <c r="AI143" s="71">
        <f t="shared" si="120"/>
        <v>1287564</v>
      </c>
      <c r="AJ143" s="71">
        <f t="shared" si="120"/>
        <v>1287564</v>
      </c>
      <c r="AK143" s="71">
        <f t="shared" si="120"/>
        <v>0</v>
      </c>
      <c r="AL143" s="71">
        <f>AL144</f>
        <v>1287564</v>
      </c>
      <c r="AM143" s="71">
        <f>AM144</f>
        <v>1287564</v>
      </c>
      <c r="AN143" s="71">
        <f aca="true" t="shared" si="121" ref="AN143:AS144">AN144</f>
        <v>0</v>
      </c>
      <c r="AO143" s="71">
        <f t="shared" si="121"/>
        <v>0</v>
      </c>
      <c r="AP143" s="71">
        <f t="shared" si="121"/>
        <v>0</v>
      </c>
      <c r="AQ143" s="71">
        <f t="shared" si="121"/>
        <v>0</v>
      </c>
      <c r="AR143" s="71">
        <f t="shared" si="121"/>
        <v>1287564</v>
      </c>
      <c r="AS143" s="71">
        <f t="shared" si="121"/>
        <v>1287564</v>
      </c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</row>
    <row r="144" spans="1:64" s="15" customFormat="1" ht="108" customHeight="1">
      <c r="A144" s="123" t="s">
        <v>318</v>
      </c>
      <c r="B144" s="79" t="s">
        <v>160</v>
      </c>
      <c r="C144" s="79" t="s">
        <v>129</v>
      </c>
      <c r="D144" s="80" t="s">
        <v>314</v>
      </c>
      <c r="E144" s="79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68"/>
      <c r="U144" s="68">
        <f>U145</f>
        <v>0</v>
      </c>
      <c r="V144" s="68">
        <f t="shared" si="120"/>
        <v>0</v>
      </c>
      <c r="W144" s="68">
        <f t="shared" si="120"/>
        <v>0</v>
      </c>
      <c r="X144" s="68">
        <f t="shared" si="120"/>
        <v>0</v>
      </c>
      <c r="Y144" s="68">
        <f t="shared" si="120"/>
        <v>0</v>
      </c>
      <c r="Z144" s="68">
        <f t="shared" si="120"/>
        <v>0</v>
      </c>
      <c r="AA144" s="71">
        <f t="shared" si="120"/>
        <v>1287564</v>
      </c>
      <c r="AB144" s="71">
        <f t="shared" si="120"/>
        <v>1287564</v>
      </c>
      <c r="AC144" s="71">
        <f t="shared" si="120"/>
        <v>1287564</v>
      </c>
      <c r="AD144" s="71">
        <f t="shared" si="120"/>
        <v>0</v>
      </c>
      <c r="AE144" s="71">
        <f t="shared" si="120"/>
        <v>0</v>
      </c>
      <c r="AF144" s="71">
        <f t="shared" si="120"/>
        <v>0</v>
      </c>
      <c r="AG144" s="71">
        <f t="shared" si="120"/>
        <v>0</v>
      </c>
      <c r="AH144" s="71">
        <f t="shared" si="120"/>
        <v>0</v>
      </c>
      <c r="AI144" s="71">
        <f t="shared" si="120"/>
        <v>1287564</v>
      </c>
      <c r="AJ144" s="71">
        <f t="shared" si="120"/>
        <v>1287564</v>
      </c>
      <c r="AK144" s="71">
        <f t="shared" si="120"/>
        <v>0</v>
      </c>
      <c r="AL144" s="71">
        <f>AL145</f>
        <v>1287564</v>
      </c>
      <c r="AM144" s="71">
        <f>AM145</f>
        <v>1287564</v>
      </c>
      <c r="AN144" s="71">
        <f t="shared" si="121"/>
        <v>0</v>
      </c>
      <c r="AO144" s="71">
        <f t="shared" si="121"/>
        <v>0</v>
      </c>
      <c r="AP144" s="71">
        <f t="shared" si="121"/>
        <v>0</v>
      </c>
      <c r="AQ144" s="71">
        <f t="shared" si="121"/>
        <v>0</v>
      </c>
      <c r="AR144" s="71">
        <f t="shared" si="121"/>
        <v>1287564</v>
      </c>
      <c r="AS144" s="71">
        <f t="shared" si="121"/>
        <v>1287564</v>
      </c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</row>
    <row r="145" spans="1:64" s="15" customFormat="1" ht="105.75" customHeight="1">
      <c r="A145" s="78" t="s">
        <v>356</v>
      </c>
      <c r="B145" s="79" t="s">
        <v>160</v>
      </c>
      <c r="C145" s="79" t="s">
        <v>129</v>
      </c>
      <c r="D145" s="80" t="s">
        <v>314</v>
      </c>
      <c r="E145" s="79" t="s">
        <v>146</v>
      </c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71">
        <v>1287564</v>
      </c>
      <c r="AB145" s="71">
        <f>S145+U145+V145+W145+X145+Y145+Z145+AA145</f>
        <v>1287564</v>
      </c>
      <c r="AC145" s="71">
        <f>T145+Z145+AA145</f>
        <v>1287564</v>
      </c>
      <c r="AD145" s="101"/>
      <c r="AE145" s="101"/>
      <c r="AF145" s="112"/>
      <c r="AG145" s="101"/>
      <c r="AH145" s="101"/>
      <c r="AI145" s="71">
        <f>AB145+AD145+AE145+AF145+AG145+AH145</f>
        <v>1287564</v>
      </c>
      <c r="AJ145" s="71">
        <f>AC145+AH145</f>
        <v>1287564</v>
      </c>
      <c r="AK145" s="101"/>
      <c r="AL145" s="71">
        <f>AI145+AK145</f>
        <v>1287564</v>
      </c>
      <c r="AM145" s="71">
        <f>AJ145</f>
        <v>1287564</v>
      </c>
      <c r="AN145" s="71">
        <f>AK145</f>
        <v>0</v>
      </c>
      <c r="AO145" s="71"/>
      <c r="AP145" s="71"/>
      <c r="AQ145" s="71"/>
      <c r="AR145" s="71">
        <f>AL145+AN145+AO145+AP145+AQ145</f>
        <v>1287564</v>
      </c>
      <c r="AS145" s="71">
        <f>AM145+AQ145</f>
        <v>1287564</v>
      </c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</row>
    <row r="146" spans="1:64" s="15" customFormat="1" ht="84.75" customHeight="1">
      <c r="A146" s="123" t="s">
        <v>323</v>
      </c>
      <c r="B146" s="79" t="s">
        <v>160</v>
      </c>
      <c r="C146" s="79" t="s">
        <v>129</v>
      </c>
      <c r="D146" s="80" t="s">
        <v>281</v>
      </c>
      <c r="E146" s="79"/>
      <c r="F146" s="68">
        <f aca="true" t="shared" si="122" ref="F146:U147">F147</f>
        <v>0</v>
      </c>
      <c r="G146" s="71">
        <f t="shared" si="122"/>
        <v>82000</v>
      </c>
      <c r="H146" s="71">
        <f t="shared" si="122"/>
        <v>82000</v>
      </c>
      <c r="I146" s="68">
        <f t="shared" si="122"/>
        <v>0</v>
      </c>
      <c r="J146" s="68">
        <f t="shared" si="122"/>
        <v>0</v>
      </c>
      <c r="K146" s="68">
        <f t="shared" si="122"/>
        <v>0</v>
      </c>
      <c r="L146" s="68">
        <f t="shared" si="122"/>
        <v>0</v>
      </c>
      <c r="M146" s="71">
        <f t="shared" si="122"/>
        <v>82000</v>
      </c>
      <c r="N146" s="71">
        <f t="shared" si="122"/>
        <v>0</v>
      </c>
      <c r="O146" s="71">
        <f t="shared" si="122"/>
        <v>0</v>
      </c>
      <c r="P146" s="71"/>
      <c r="Q146" s="71">
        <f t="shared" si="122"/>
        <v>0</v>
      </c>
      <c r="R146" s="71">
        <f t="shared" si="122"/>
        <v>0</v>
      </c>
      <c r="S146" s="71">
        <f t="shared" si="122"/>
        <v>82000</v>
      </c>
      <c r="T146" s="71">
        <f t="shared" si="122"/>
        <v>0</v>
      </c>
      <c r="U146" s="71">
        <f t="shared" si="122"/>
        <v>0</v>
      </c>
      <c r="V146" s="71">
        <f aca="true" t="shared" si="123" ref="V146:AK147">V147</f>
        <v>0</v>
      </c>
      <c r="W146" s="71">
        <f t="shared" si="123"/>
        <v>0</v>
      </c>
      <c r="X146" s="71">
        <f t="shared" si="123"/>
        <v>0</v>
      </c>
      <c r="Y146" s="71">
        <f t="shared" si="123"/>
        <v>-54232</v>
      </c>
      <c r="Z146" s="71">
        <f t="shared" si="123"/>
        <v>0</v>
      </c>
      <c r="AA146" s="71">
        <f t="shared" si="123"/>
        <v>146148</v>
      </c>
      <c r="AB146" s="71">
        <f t="shared" si="123"/>
        <v>173916</v>
      </c>
      <c r="AC146" s="71">
        <f t="shared" si="123"/>
        <v>146148</v>
      </c>
      <c r="AD146" s="71">
        <f t="shared" si="123"/>
        <v>0</v>
      </c>
      <c r="AE146" s="71">
        <f t="shared" si="123"/>
        <v>0</v>
      </c>
      <c r="AF146" s="71">
        <f t="shared" si="123"/>
        <v>0</v>
      </c>
      <c r="AG146" s="71">
        <f t="shared" si="123"/>
        <v>0</v>
      </c>
      <c r="AH146" s="71">
        <f t="shared" si="123"/>
        <v>0</v>
      </c>
      <c r="AI146" s="71">
        <f t="shared" si="123"/>
        <v>173916</v>
      </c>
      <c r="AJ146" s="71">
        <f t="shared" si="123"/>
        <v>146148</v>
      </c>
      <c r="AK146" s="71">
        <f t="shared" si="123"/>
        <v>0</v>
      </c>
      <c r="AL146" s="71">
        <f aca="true" t="shared" si="124" ref="AL146:AS147">AL147</f>
        <v>173916</v>
      </c>
      <c r="AM146" s="71">
        <f t="shared" si="124"/>
        <v>146148</v>
      </c>
      <c r="AN146" s="71">
        <f t="shared" si="124"/>
        <v>0</v>
      </c>
      <c r="AO146" s="71">
        <f t="shared" si="124"/>
        <v>0</v>
      </c>
      <c r="AP146" s="71">
        <f t="shared" si="124"/>
        <v>0</v>
      </c>
      <c r="AQ146" s="71">
        <f t="shared" si="124"/>
        <v>0</v>
      </c>
      <c r="AR146" s="71">
        <f t="shared" si="124"/>
        <v>173916</v>
      </c>
      <c r="AS146" s="71">
        <f t="shared" si="124"/>
        <v>146148</v>
      </c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</row>
    <row r="147" spans="1:64" s="15" customFormat="1" ht="55.5" customHeight="1">
      <c r="A147" s="123" t="s">
        <v>324</v>
      </c>
      <c r="B147" s="79" t="s">
        <v>160</v>
      </c>
      <c r="C147" s="79" t="s">
        <v>129</v>
      </c>
      <c r="D147" s="80" t="s">
        <v>282</v>
      </c>
      <c r="E147" s="79"/>
      <c r="F147" s="68">
        <f t="shared" si="122"/>
        <v>0</v>
      </c>
      <c r="G147" s="71">
        <f t="shared" si="122"/>
        <v>82000</v>
      </c>
      <c r="H147" s="71">
        <f t="shared" si="122"/>
        <v>82000</v>
      </c>
      <c r="I147" s="68">
        <f t="shared" si="122"/>
        <v>0</v>
      </c>
      <c r="J147" s="68">
        <f t="shared" si="122"/>
        <v>0</v>
      </c>
      <c r="K147" s="68">
        <f t="shared" si="122"/>
        <v>0</v>
      </c>
      <c r="L147" s="68">
        <f t="shared" si="122"/>
        <v>0</v>
      </c>
      <c r="M147" s="71">
        <f t="shared" si="122"/>
        <v>82000</v>
      </c>
      <c r="N147" s="71">
        <f t="shared" si="122"/>
        <v>0</v>
      </c>
      <c r="O147" s="71">
        <f t="shared" si="122"/>
        <v>0</v>
      </c>
      <c r="P147" s="71"/>
      <c r="Q147" s="71">
        <f t="shared" si="122"/>
        <v>0</v>
      </c>
      <c r="R147" s="71">
        <f t="shared" si="122"/>
        <v>0</v>
      </c>
      <c r="S147" s="71">
        <f t="shared" si="122"/>
        <v>82000</v>
      </c>
      <c r="T147" s="71">
        <f t="shared" si="122"/>
        <v>0</v>
      </c>
      <c r="U147" s="71">
        <f t="shared" si="122"/>
        <v>0</v>
      </c>
      <c r="V147" s="71">
        <f t="shared" si="123"/>
        <v>0</v>
      </c>
      <c r="W147" s="71">
        <f t="shared" si="123"/>
        <v>0</v>
      </c>
      <c r="X147" s="71">
        <f t="shared" si="123"/>
        <v>0</v>
      </c>
      <c r="Y147" s="71">
        <f t="shared" si="123"/>
        <v>-54232</v>
      </c>
      <c r="Z147" s="71">
        <f t="shared" si="123"/>
        <v>0</v>
      </c>
      <c r="AA147" s="71">
        <f t="shared" si="123"/>
        <v>146148</v>
      </c>
      <c r="AB147" s="71">
        <f t="shared" si="123"/>
        <v>173916</v>
      </c>
      <c r="AC147" s="71">
        <f t="shared" si="123"/>
        <v>146148</v>
      </c>
      <c r="AD147" s="71">
        <f t="shared" si="123"/>
        <v>0</v>
      </c>
      <c r="AE147" s="71">
        <f t="shared" si="123"/>
        <v>0</v>
      </c>
      <c r="AF147" s="71">
        <f t="shared" si="123"/>
        <v>0</v>
      </c>
      <c r="AG147" s="71">
        <f t="shared" si="123"/>
        <v>0</v>
      </c>
      <c r="AH147" s="71">
        <f t="shared" si="123"/>
        <v>0</v>
      </c>
      <c r="AI147" s="71">
        <f t="shared" si="123"/>
        <v>173916</v>
      </c>
      <c r="AJ147" s="71">
        <f t="shared" si="123"/>
        <v>146148</v>
      </c>
      <c r="AK147" s="71">
        <f t="shared" si="123"/>
        <v>0</v>
      </c>
      <c r="AL147" s="71">
        <f t="shared" si="124"/>
        <v>173916</v>
      </c>
      <c r="AM147" s="71">
        <f t="shared" si="124"/>
        <v>146148</v>
      </c>
      <c r="AN147" s="71">
        <f t="shared" si="124"/>
        <v>0</v>
      </c>
      <c r="AO147" s="71">
        <f t="shared" si="124"/>
        <v>0</v>
      </c>
      <c r="AP147" s="71">
        <f t="shared" si="124"/>
        <v>0</v>
      </c>
      <c r="AQ147" s="71">
        <f t="shared" si="124"/>
        <v>0</v>
      </c>
      <c r="AR147" s="71">
        <f t="shared" si="124"/>
        <v>173916</v>
      </c>
      <c r="AS147" s="71">
        <f t="shared" si="124"/>
        <v>146148</v>
      </c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</row>
    <row r="148" spans="1:64" s="15" customFormat="1" ht="103.5" customHeight="1">
      <c r="A148" s="78" t="s">
        <v>356</v>
      </c>
      <c r="B148" s="79" t="s">
        <v>160</v>
      </c>
      <c r="C148" s="79" t="s">
        <v>129</v>
      </c>
      <c r="D148" s="80" t="s">
        <v>282</v>
      </c>
      <c r="E148" s="79" t="s">
        <v>146</v>
      </c>
      <c r="F148" s="68"/>
      <c r="G148" s="71">
        <f>H148-F148</f>
        <v>82000</v>
      </c>
      <c r="H148" s="71">
        <v>82000</v>
      </c>
      <c r="I148" s="68"/>
      <c r="J148" s="68"/>
      <c r="K148" s="68"/>
      <c r="L148" s="68"/>
      <c r="M148" s="71">
        <f>H148+J148+K148+L148</f>
        <v>82000</v>
      </c>
      <c r="N148" s="72">
        <f>I148+L148</f>
        <v>0</v>
      </c>
      <c r="O148" s="68"/>
      <c r="P148" s="68"/>
      <c r="Q148" s="101"/>
      <c r="R148" s="101"/>
      <c r="S148" s="71">
        <f>M148+O148+P148+Q148+R148</f>
        <v>82000</v>
      </c>
      <c r="T148" s="71">
        <f>N148+R148</f>
        <v>0</v>
      </c>
      <c r="U148" s="101"/>
      <c r="V148" s="101"/>
      <c r="W148" s="101"/>
      <c r="X148" s="101"/>
      <c r="Y148" s="71">
        <v>-54232</v>
      </c>
      <c r="Z148" s="71"/>
      <c r="AA148" s="71">
        <v>146148</v>
      </c>
      <c r="AB148" s="71">
        <f>S148+U148+V148+W148+X148+Y148+Z148+AA148</f>
        <v>173916</v>
      </c>
      <c r="AC148" s="71">
        <f>T148+Z148+AA148</f>
        <v>146148</v>
      </c>
      <c r="AD148" s="101"/>
      <c r="AE148" s="101"/>
      <c r="AF148" s="112"/>
      <c r="AG148" s="101"/>
      <c r="AH148" s="101"/>
      <c r="AI148" s="71">
        <f>AB148+AD148+AE148+AF148+AG148+AH148</f>
        <v>173916</v>
      </c>
      <c r="AJ148" s="71">
        <f>AC148+AH148</f>
        <v>146148</v>
      </c>
      <c r="AK148" s="101"/>
      <c r="AL148" s="71">
        <f>AI148+AK148</f>
        <v>173916</v>
      </c>
      <c r="AM148" s="71">
        <f>AJ148</f>
        <v>146148</v>
      </c>
      <c r="AN148" s="101"/>
      <c r="AO148" s="101"/>
      <c r="AP148" s="101"/>
      <c r="AQ148" s="101"/>
      <c r="AR148" s="71">
        <f>AL148+AN148+AO148+AP148+AQ148</f>
        <v>173916</v>
      </c>
      <c r="AS148" s="71">
        <f>AM148+AQ148</f>
        <v>146148</v>
      </c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</row>
    <row r="149" spans="1:64" s="15" customFormat="1" ht="56.25" customHeight="1" hidden="1">
      <c r="A149" s="78" t="s">
        <v>153</v>
      </c>
      <c r="B149" s="79" t="s">
        <v>160</v>
      </c>
      <c r="C149" s="79" t="s">
        <v>129</v>
      </c>
      <c r="D149" s="80" t="s">
        <v>39</v>
      </c>
      <c r="E149" s="79"/>
      <c r="F149" s="68">
        <f aca="true" t="shared" si="125" ref="F149:N149">F150</f>
        <v>0</v>
      </c>
      <c r="G149" s="71">
        <f t="shared" si="125"/>
        <v>0</v>
      </c>
      <c r="H149" s="71">
        <f t="shared" si="125"/>
        <v>0</v>
      </c>
      <c r="I149" s="68">
        <f t="shared" si="125"/>
        <v>0</v>
      </c>
      <c r="J149" s="71">
        <f t="shared" si="125"/>
        <v>0</v>
      </c>
      <c r="K149" s="71">
        <f t="shared" si="125"/>
        <v>0</v>
      </c>
      <c r="L149" s="71">
        <f t="shared" si="125"/>
        <v>0</v>
      </c>
      <c r="M149" s="71">
        <f t="shared" si="125"/>
        <v>0</v>
      </c>
      <c r="N149" s="68">
        <f t="shared" si="125"/>
        <v>0</v>
      </c>
      <c r="O149" s="68"/>
      <c r="P149" s="68"/>
      <c r="Q149" s="101"/>
      <c r="R149" s="101"/>
      <c r="S149" s="112"/>
      <c r="T149" s="112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12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</row>
    <row r="150" spans="1:64" s="15" customFormat="1" ht="69.75" customHeight="1" hidden="1">
      <c r="A150" s="123" t="s">
        <v>166</v>
      </c>
      <c r="B150" s="79" t="s">
        <v>160</v>
      </c>
      <c r="C150" s="79" t="s">
        <v>129</v>
      </c>
      <c r="D150" s="80" t="s">
        <v>39</v>
      </c>
      <c r="E150" s="79" t="s">
        <v>167</v>
      </c>
      <c r="F150" s="68"/>
      <c r="G150" s="71">
        <f>H150-F150</f>
        <v>0</v>
      </c>
      <c r="H150" s="71">
        <f>1800-1800</f>
        <v>0</v>
      </c>
      <c r="I150" s="68"/>
      <c r="J150" s="71"/>
      <c r="K150" s="71"/>
      <c r="L150" s="71"/>
      <c r="M150" s="71">
        <f>H150+J150+K150+L150</f>
        <v>0</v>
      </c>
      <c r="N150" s="72">
        <f>I150+L150</f>
        <v>0</v>
      </c>
      <c r="O150" s="68"/>
      <c r="P150" s="68"/>
      <c r="Q150" s="101"/>
      <c r="R150" s="101"/>
      <c r="S150" s="112"/>
      <c r="T150" s="112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12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</row>
    <row r="151" spans="1:64" s="15" customFormat="1" ht="28.5" customHeight="1">
      <c r="A151" s="123" t="s">
        <v>179</v>
      </c>
      <c r="B151" s="79" t="s">
        <v>160</v>
      </c>
      <c r="C151" s="79" t="s">
        <v>129</v>
      </c>
      <c r="D151" s="80" t="s">
        <v>52</v>
      </c>
      <c r="E151" s="79"/>
      <c r="F151" s="71">
        <f>F152+F153+F155+F157</f>
        <v>201347</v>
      </c>
      <c r="G151" s="71">
        <f>G152+G153+G155+G157</f>
        <v>-151625</v>
      </c>
      <c r="H151" s="71">
        <f>H152+H153+H155+H157</f>
        <v>49722</v>
      </c>
      <c r="I151" s="71">
        <f aca="true" t="shared" si="126" ref="I151:T151">I152+I153+I155+I157</f>
        <v>0</v>
      </c>
      <c r="J151" s="71">
        <f t="shared" si="126"/>
        <v>0</v>
      </c>
      <c r="K151" s="71">
        <f t="shared" si="126"/>
        <v>0</v>
      </c>
      <c r="L151" s="71">
        <f t="shared" si="126"/>
        <v>0</v>
      </c>
      <c r="M151" s="71">
        <f t="shared" si="126"/>
        <v>49722</v>
      </c>
      <c r="N151" s="71">
        <f t="shared" si="126"/>
        <v>0</v>
      </c>
      <c r="O151" s="71">
        <f t="shared" si="126"/>
        <v>0</v>
      </c>
      <c r="P151" s="71"/>
      <c r="Q151" s="71">
        <f t="shared" si="126"/>
        <v>0</v>
      </c>
      <c r="R151" s="71">
        <f t="shared" si="126"/>
        <v>0</v>
      </c>
      <c r="S151" s="71">
        <f t="shared" si="126"/>
        <v>49722</v>
      </c>
      <c r="T151" s="71">
        <f t="shared" si="126"/>
        <v>0</v>
      </c>
      <c r="U151" s="71">
        <f>U152+U153+U155+U157+U159</f>
        <v>0</v>
      </c>
      <c r="V151" s="71">
        <f aca="true" t="shared" si="127" ref="V151:AS151">V152+V153+V155+V157+V159</f>
        <v>0</v>
      </c>
      <c r="W151" s="71">
        <f t="shared" si="127"/>
        <v>0</v>
      </c>
      <c r="X151" s="71">
        <f t="shared" si="127"/>
        <v>0</v>
      </c>
      <c r="Y151" s="71">
        <f t="shared" si="127"/>
        <v>54232</v>
      </c>
      <c r="Z151" s="71">
        <f t="shared" si="127"/>
        <v>0</v>
      </c>
      <c r="AA151" s="71">
        <f t="shared" si="127"/>
        <v>0</v>
      </c>
      <c r="AB151" s="71">
        <f t="shared" si="127"/>
        <v>103954</v>
      </c>
      <c r="AC151" s="71">
        <f t="shared" si="127"/>
        <v>0</v>
      </c>
      <c r="AD151" s="71">
        <f t="shared" si="127"/>
        <v>0</v>
      </c>
      <c r="AE151" s="71">
        <f t="shared" si="127"/>
        <v>0</v>
      </c>
      <c r="AF151" s="71">
        <f t="shared" si="127"/>
        <v>-44362</v>
      </c>
      <c r="AG151" s="71">
        <f t="shared" si="127"/>
        <v>0</v>
      </c>
      <c r="AH151" s="71">
        <f t="shared" si="127"/>
        <v>0</v>
      </c>
      <c r="AI151" s="71">
        <f t="shared" si="127"/>
        <v>59592</v>
      </c>
      <c r="AJ151" s="71">
        <f t="shared" si="127"/>
        <v>0</v>
      </c>
      <c r="AK151" s="71">
        <f t="shared" si="127"/>
        <v>0</v>
      </c>
      <c r="AL151" s="71">
        <f t="shared" si="127"/>
        <v>59592</v>
      </c>
      <c r="AM151" s="71">
        <f t="shared" si="127"/>
        <v>0</v>
      </c>
      <c r="AN151" s="71">
        <f t="shared" si="127"/>
        <v>329</v>
      </c>
      <c r="AO151" s="71">
        <f t="shared" si="127"/>
        <v>0</v>
      </c>
      <c r="AP151" s="71">
        <f t="shared" si="127"/>
        <v>0</v>
      </c>
      <c r="AQ151" s="71">
        <f t="shared" si="127"/>
        <v>0</v>
      </c>
      <c r="AR151" s="71">
        <f t="shared" si="127"/>
        <v>59921</v>
      </c>
      <c r="AS151" s="71">
        <f t="shared" si="127"/>
        <v>0</v>
      </c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2" spans="1:64" s="15" customFormat="1" ht="72" customHeight="1">
      <c r="A152" s="124" t="s">
        <v>140</v>
      </c>
      <c r="B152" s="79" t="s">
        <v>160</v>
      </c>
      <c r="C152" s="79" t="s">
        <v>129</v>
      </c>
      <c r="D152" s="80" t="s">
        <v>52</v>
      </c>
      <c r="E152" s="79" t="s">
        <v>141</v>
      </c>
      <c r="F152" s="71">
        <v>63259</v>
      </c>
      <c r="G152" s="71">
        <f>H152-F152</f>
        <v>-63155</v>
      </c>
      <c r="H152" s="71">
        <v>104</v>
      </c>
      <c r="I152" s="68"/>
      <c r="J152" s="68"/>
      <c r="K152" s="68"/>
      <c r="L152" s="68"/>
      <c r="M152" s="71">
        <f>H152+J152+K152+L152</f>
        <v>104</v>
      </c>
      <c r="N152" s="72">
        <f>I152+L152</f>
        <v>0</v>
      </c>
      <c r="O152" s="68"/>
      <c r="P152" s="68"/>
      <c r="Q152" s="101"/>
      <c r="R152" s="101"/>
      <c r="S152" s="71">
        <f>M152+O152+P152+Q152+R152</f>
        <v>104</v>
      </c>
      <c r="T152" s="71">
        <f>N152+R152</f>
        <v>0</v>
      </c>
      <c r="U152" s="101"/>
      <c r="V152" s="101"/>
      <c r="W152" s="101"/>
      <c r="X152" s="101"/>
      <c r="Y152" s="101"/>
      <c r="Z152" s="101"/>
      <c r="AA152" s="101"/>
      <c r="AB152" s="71">
        <f>S152+U152+V152+W152+X152+Y152+Z152+AA152</f>
        <v>104</v>
      </c>
      <c r="AC152" s="71">
        <f>T152+Z152+AA152</f>
        <v>0</v>
      </c>
      <c r="AD152" s="101"/>
      <c r="AE152" s="101"/>
      <c r="AF152" s="112"/>
      <c r="AG152" s="101"/>
      <c r="AH152" s="101"/>
      <c r="AI152" s="71">
        <f>AB152+AD152+AE152+AF152+AG152+AH152</f>
        <v>104</v>
      </c>
      <c r="AJ152" s="71">
        <f>AC152+AH152</f>
        <v>0</v>
      </c>
      <c r="AK152" s="101"/>
      <c r="AL152" s="71">
        <f>AI152+AK152</f>
        <v>104</v>
      </c>
      <c r="AM152" s="71">
        <f>AJ152</f>
        <v>0</v>
      </c>
      <c r="AN152" s="72">
        <v>329</v>
      </c>
      <c r="AO152" s="101"/>
      <c r="AP152" s="101"/>
      <c r="AQ152" s="101"/>
      <c r="AR152" s="71">
        <f>AL152+AN152+AO152+AP152+AQ152</f>
        <v>433</v>
      </c>
      <c r="AS152" s="71">
        <f>AM152+AQ152</f>
        <v>0</v>
      </c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</row>
    <row r="153" spans="1:64" s="15" customFormat="1" ht="107.25" customHeight="1">
      <c r="A153" s="124" t="s">
        <v>217</v>
      </c>
      <c r="B153" s="79" t="s">
        <v>160</v>
      </c>
      <c r="C153" s="79" t="s">
        <v>129</v>
      </c>
      <c r="D153" s="80" t="s">
        <v>189</v>
      </c>
      <c r="E153" s="79"/>
      <c r="F153" s="81">
        <f>F154</f>
        <v>18000</v>
      </c>
      <c r="G153" s="81">
        <f>G154</f>
        <v>-3877</v>
      </c>
      <c r="H153" s="81">
        <f>H154</f>
        <v>14123</v>
      </c>
      <c r="I153" s="81">
        <f aca="true" t="shared" si="128" ref="I153:AS153">I154</f>
        <v>0</v>
      </c>
      <c r="J153" s="81">
        <f t="shared" si="128"/>
        <v>0</v>
      </c>
      <c r="K153" s="81">
        <f t="shared" si="128"/>
        <v>0</v>
      </c>
      <c r="L153" s="81">
        <f t="shared" si="128"/>
        <v>0</v>
      </c>
      <c r="M153" s="81">
        <f t="shared" si="128"/>
        <v>14123</v>
      </c>
      <c r="N153" s="81">
        <f t="shared" si="128"/>
        <v>0</v>
      </c>
      <c r="O153" s="81">
        <f t="shared" si="128"/>
        <v>0</v>
      </c>
      <c r="P153" s="81"/>
      <c r="Q153" s="81">
        <f t="shared" si="128"/>
        <v>0</v>
      </c>
      <c r="R153" s="81">
        <f t="shared" si="128"/>
        <v>0</v>
      </c>
      <c r="S153" s="81">
        <f t="shared" si="128"/>
        <v>14123</v>
      </c>
      <c r="T153" s="81">
        <f t="shared" si="128"/>
        <v>0</v>
      </c>
      <c r="U153" s="81">
        <f t="shared" si="128"/>
        <v>0</v>
      </c>
      <c r="V153" s="81">
        <f t="shared" si="128"/>
        <v>0</v>
      </c>
      <c r="W153" s="81">
        <f t="shared" si="128"/>
        <v>0</v>
      </c>
      <c r="X153" s="81">
        <f t="shared" si="128"/>
        <v>0</v>
      </c>
      <c r="Y153" s="81">
        <f t="shared" si="128"/>
        <v>0</v>
      </c>
      <c r="Z153" s="81">
        <f t="shared" si="128"/>
        <v>0</v>
      </c>
      <c r="AA153" s="81">
        <f t="shared" si="128"/>
        <v>0</v>
      </c>
      <c r="AB153" s="81">
        <f t="shared" si="128"/>
        <v>14123</v>
      </c>
      <c r="AC153" s="81">
        <f t="shared" si="128"/>
        <v>0</v>
      </c>
      <c r="AD153" s="81">
        <f t="shared" si="128"/>
        <v>0</v>
      </c>
      <c r="AE153" s="81">
        <f t="shared" si="128"/>
        <v>0</v>
      </c>
      <c r="AF153" s="81">
        <f t="shared" si="128"/>
        <v>0</v>
      </c>
      <c r="AG153" s="81">
        <f t="shared" si="128"/>
        <v>0</v>
      </c>
      <c r="AH153" s="81">
        <f t="shared" si="128"/>
        <v>0</v>
      </c>
      <c r="AI153" s="81">
        <f t="shared" si="128"/>
        <v>14123</v>
      </c>
      <c r="AJ153" s="81">
        <f t="shared" si="128"/>
        <v>0</v>
      </c>
      <c r="AK153" s="81">
        <f t="shared" si="128"/>
        <v>0</v>
      </c>
      <c r="AL153" s="81">
        <f t="shared" si="128"/>
        <v>14123</v>
      </c>
      <c r="AM153" s="81">
        <f t="shared" si="128"/>
        <v>0</v>
      </c>
      <c r="AN153" s="81">
        <f t="shared" si="128"/>
        <v>0</v>
      </c>
      <c r="AO153" s="81">
        <f t="shared" si="128"/>
        <v>0</v>
      </c>
      <c r="AP153" s="81">
        <f t="shared" si="128"/>
        <v>0</v>
      </c>
      <c r="AQ153" s="81">
        <f t="shared" si="128"/>
        <v>0</v>
      </c>
      <c r="AR153" s="81">
        <f t="shared" si="128"/>
        <v>14123</v>
      </c>
      <c r="AS153" s="81">
        <f t="shared" si="128"/>
        <v>0</v>
      </c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</row>
    <row r="154" spans="1:64" s="17" customFormat="1" ht="105" customHeight="1">
      <c r="A154" s="78" t="s">
        <v>356</v>
      </c>
      <c r="B154" s="79" t="s">
        <v>160</v>
      </c>
      <c r="C154" s="79" t="s">
        <v>129</v>
      </c>
      <c r="D154" s="80" t="s">
        <v>189</v>
      </c>
      <c r="E154" s="79" t="s">
        <v>146</v>
      </c>
      <c r="F154" s="71">
        <v>18000</v>
      </c>
      <c r="G154" s="71">
        <f>H154-F154</f>
        <v>-3877</v>
      </c>
      <c r="H154" s="71">
        <v>14123</v>
      </c>
      <c r="I154" s="99"/>
      <c r="J154" s="99"/>
      <c r="K154" s="99"/>
      <c r="L154" s="99"/>
      <c r="M154" s="71">
        <f>H154+J154+K154+L154</f>
        <v>14123</v>
      </c>
      <c r="N154" s="72">
        <f>I154+L154</f>
        <v>0</v>
      </c>
      <c r="O154" s="99"/>
      <c r="P154" s="99"/>
      <c r="Q154" s="97"/>
      <c r="R154" s="97"/>
      <c r="S154" s="71">
        <f>M154+O154+P154+Q154+R154</f>
        <v>14123</v>
      </c>
      <c r="T154" s="71">
        <f>N154+R154</f>
        <v>0</v>
      </c>
      <c r="U154" s="97"/>
      <c r="V154" s="97"/>
      <c r="W154" s="97"/>
      <c r="X154" s="97"/>
      <c r="Y154" s="97"/>
      <c r="Z154" s="97"/>
      <c r="AA154" s="97"/>
      <c r="AB154" s="71">
        <f>S154+U154+V154+W154+X154+Y154+Z154+AA154</f>
        <v>14123</v>
      </c>
      <c r="AC154" s="71">
        <f>T154+Z154+AA154</f>
        <v>0</v>
      </c>
      <c r="AD154" s="97"/>
      <c r="AE154" s="97"/>
      <c r="AF154" s="99"/>
      <c r="AG154" s="97"/>
      <c r="AH154" s="97"/>
      <c r="AI154" s="71">
        <f>AB154+AD154+AE154+AF154+AG154+AH154</f>
        <v>14123</v>
      </c>
      <c r="AJ154" s="71">
        <f>AC154+AH154</f>
        <v>0</v>
      </c>
      <c r="AK154" s="97"/>
      <c r="AL154" s="71">
        <f>AI154+AK154</f>
        <v>14123</v>
      </c>
      <c r="AM154" s="71">
        <f>AJ154</f>
        <v>0</v>
      </c>
      <c r="AN154" s="97"/>
      <c r="AO154" s="97"/>
      <c r="AP154" s="97"/>
      <c r="AQ154" s="97"/>
      <c r="AR154" s="71">
        <f>AL154+AN154+AO154+AP154+AQ154</f>
        <v>14123</v>
      </c>
      <c r="AS154" s="71">
        <f>AM154+AQ154</f>
        <v>0</v>
      </c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</row>
    <row r="155" spans="1:64" s="17" customFormat="1" ht="54.75" customHeight="1">
      <c r="A155" s="78" t="s">
        <v>218</v>
      </c>
      <c r="B155" s="79" t="s">
        <v>160</v>
      </c>
      <c r="C155" s="79" t="s">
        <v>129</v>
      </c>
      <c r="D155" s="80" t="s">
        <v>192</v>
      </c>
      <c r="E155" s="79"/>
      <c r="F155" s="71">
        <f>F156</f>
        <v>99920</v>
      </c>
      <c r="G155" s="71">
        <f>G156</f>
        <v>-87880</v>
      </c>
      <c r="H155" s="71">
        <f>H156</f>
        <v>12040</v>
      </c>
      <c r="I155" s="71">
        <f aca="true" t="shared" si="129" ref="I155:AS155">I156</f>
        <v>0</v>
      </c>
      <c r="J155" s="71">
        <f t="shared" si="129"/>
        <v>0</v>
      </c>
      <c r="K155" s="71">
        <f t="shared" si="129"/>
        <v>0</v>
      </c>
      <c r="L155" s="71">
        <f t="shared" si="129"/>
        <v>0</v>
      </c>
      <c r="M155" s="71">
        <f t="shared" si="129"/>
        <v>12040</v>
      </c>
      <c r="N155" s="71">
        <f t="shared" si="129"/>
        <v>0</v>
      </c>
      <c r="O155" s="71">
        <f t="shared" si="129"/>
        <v>0</v>
      </c>
      <c r="P155" s="71"/>
      <c r="Q155" s="71">
        <f t="shared" si="129"/>
        <v>0</v>
      </c>
      <c r="R155" s="71">
        <f t="shared" si="129"/>
        <v>0</v>
      </c>
      <c r="S155" s="71">
        <f t="shared" si="129"/>
        <v>12040</v>
      </c>
      <c r="T155" s="71">
        <f t="shared" si="129"/>
        <v>0</v>
      </c>
      <c r="U155" s="71">
        <f t="shared" si="129"/>
        <v>0</v>
      </c>
      <c r="V155" s="71">
        <f t="shared" si="129"/>
        <v>0</v>
      </c>
      <c r="W155" s="71">
        <f t="shared" si="129"/>
        <v>0</v>
      </c>
      <c r="X155" s="71">
        <f t="shared" si="129"/>
        <v>0</v>
      </c>
      <c r="Y155" s="71">
        <f t="shared" si="129"/>
        <v>0</v>
      </c>
      <c r="Z155" s="71">
        <f t="shared" si="129"/>
        <v>0</v>
      </c>
      <c r="AA155" s="71">
        <f t="shared" si="129"/>
        <v>0</v>
      </c>
      <c r="AB155" s="71">
        <f t="shared" si="129"/>
        <v>12040</v>
      </c>
      <c r="AC155" s="71">
        <f t="shared" si="129"/>
        <v>0</v>
      </c>
      <c r="AD155" s="71">
        <f t="shared" si="129"/>
        <v>0</v>
      </c>
      <c r="AE155" s="71">
        <f t="shared" si="129"/>
        <v>0</v>
      </c>
      <c r="AF155" s="71">
        <f t="shared" si="129"/>
        <v>0</v>
      </c>
      <c r="AG155" s="71">
        <f t="shared" si="129"/>
        <v>0</v>
      </c>
      <c r="AH155" s="71">
        <f t="shared" si="129"/>
        <v>0</v>
      </c>
      <c r="AI155" s="71">
        <f t="shared" si="129"/>
        <v>12040</v>
      </c>
      <c r="AJ155" s="71">
        <f t="shared" si="129"/>
        <v>0</v>
      </c>
      <c r="AK155" s="71">
        <f t="shared" si="129"/>
        <v>0</v>
      </c>
      <c r="AL155" s="71">
        <f t="shared" si="129"/>
        <v>12040</v>
      </c>
      <c r="AM155" s="71">
        <f t="shared" si="129"/>
        <v>0</v>
      </c>
      <c r="AN155" s="71">
        <f t="shared" si="129"/>
        <v>0</v>
      </c>
      <c r="AO155" s="71">
        <f t="shared" si="129"/>
        <v>0</v>
      </c>
      <c r="AP155" s="71">
        <f t="shared" si="129"/>
        <v>0</v>
      </c>
      <c r="AQ155" s="71">
        <f t="shared" si="129"/>
        <v>0</v>
      </c>
      <c r="AR155" s="71">
        <f t="shared" si="129"/>
        <v>12040</v>
      </c>
      <c r="AS155" s="71">
        <f t="shared" si="129"/>
        <v>0</v>
      </c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spans="1:64" s="17" customFormat="1" ht="99.75" customHeight="1">
      <c r="A156" s="78" t="s">
        <v>356</v>
      </c>
      <c r="B156" s="79" t="s">
        <v>160</v>
      </c>
      <c r="C156" s="79" t="s">
        <v>129</v>
      </c>
      <c r="D156" s="80" t="s">
        <v>192</v>
      </c>
      <c r="E156" s="79" t="s">
        <v>146</v>
      </c>
      <c r="F156" s="71">
        <v>99920</v>
      </c>
      <c r="G156" s="71">
        <f>H156-F156</f>
        <v>-87880</v>
      </c>
      <c r="H156" s="71">
        <v>12040</v>
      </c>
      <c r="I156" s="99"/>
      <c r="J156" s="99"/>
      <c r="K156" s="99"/>
      <c r="L156" s="99"/>
      <c r="M156" s="71">
        <f>H156+J156+K156+L156</f>
        <v>12040</v>
      </c>
      <c r="N156" s="72">
        <f>I156+L156</f>
        <v>0</v>
      </c>
      <c r="O156" s="99"/>
      <c r="P156" s="99"/>
      <c r="Q156" s="97"/>
      <c r="R156" s="97"/>
      <c r="S156" s="71">
        <f>M156+O156+P156+Q156+R156</f>
        <v>12040</v>
      </c>
      <c r="T156" s="71">
        <f>N156+R156</f>
        <v>0</v>
      </c>
      <c r="U156" s="97"/>
      <c r="V156" s="97"/>
      <c r="W156" s="97"/>
      <c r="X156" s="97"/>
      <c r="Y156" s="97"/>
      <c r="Z156" s="97"/>
      <c r="AA156" s="97"/>
      <c r="AB156" s="71">
        <f>S156+U156+V156+W156+X156+Y156+Z156+AA156</f>
        <v>12040</v>
      </c>
      <c r="AC156" s="71">
        <f>T156+Z156+AA156</f>
        <v>0</v>
      </c>
      <c r="AD156" s="97"/>
      <c r="AE156" s="97"/>
      <c r="AF156" s="99"/>
      <c r="AG156" s="97"/>
      <c r="AH156" s="97"/>
      <c r="AI156" s="71">
        <f>AB156+AD156+AE156+AF156+AG156+AH156</f>
        <v>12040</v>
      </c>
      <c r="AJ156" s="71">
        <f>AC156+AH156</f>
        <v>0</v>
      </c>
      <c r="AK156" s="97"/>
      <c r="AL156" s="71">
        <f>AI156+AK156</f>
        <v>12040</v>
      </c>
      <c r="AM156" s="71">
        <f>AJ156</f>
        <v>0</v>
      </c>
      <c r="AN156" s="97"/>
      <c r="AO156" s="97"/>
      <c r="AP156" s="97"/>
      <c r="AQ156" s="97"/>
      <c r="AR156" s="71">
        <f>AL156+AN156+AO156+AP156+AQ156</f>
        <v>12040</v>
      </c>
      <c r="AS156" s="71">
        <f>AM156+AQ156</f>
        <v>0</v>
      </c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</row>
    <row r="157" spans="1:64" s="17" customFormat="1" ht="72" customHeight="1">
      <c r="A157" s="78" t="s">
        <v>219</v>
      </c>
      <c r="B157" s="79" t="s">
        <v>160</v>
      </c>
      <c r="C157" s="79" t="s">
        <v>129</v>
      </c>
      <c r="D157" s="80" t="s">
        <v>193</v>
      </c>
      <c r="E157" s="79"/>
      <c r="F157" s="71">
        <f>F158</f>
        <v>20168</v>
      </c>
      <c r="G157" s="71">
        <f>G158</f>
        <v>3287</v>
      </c>
      <c r="H157" s="71">
        <f>H158</f>
        <v>23455</v>
      </c>
      <c r="I157" s="71">
        <f aca="true" t="shared" si="130" ref="I157:AS157">I158</f>
        <v>0</v>
      </c>
      <c r="J157" s="71">
        <f t="shared" si="130"/>
        <v>0</v>
      </c>
      <c r="K157" s="71">
        <f t="shared" si="130"/>
        <v>0</v>
      </c>
      <c r="L157" s="71">
        <f t="shared" si="130"/>
        <v>0</v>
      </c>
      <c r="M157" s="71">
        <f t="shared" si="130"/>
        <v>23455</v>
      </c>
      <c r="N157" s="71">
        <f t="shared" si="130"/>
        <v>0</v>
      </c>
      <c r="O157" s="71">
        <f t="shared" si="130"/>
        <v>0</v>
      </c>
      <c r="P157" s="71"/>
      <c r="Q157" s="71">
        <f t="shared" si="130"/>
        <v>0</v>
      </c>
      <c r="R157" s="71">
        <f t="shared" si="130"/>
        <v>0</v>
      </c>
      <c r="S157" s="71">
        <f t="shared" si="130"/>
        <v>23455</v>
      </c>
      <c r="T157" s="71">
        <f t="shared" si="130"/>
        <v>0</v>
      </c>
      <c r="U157" s="71">
        <f t="shared" si="130"/>
        <v>0</v>
      </c>
      <c r="V157" s="71">
        <f t="shared" si="130"/>
        <v>0</v>
      </c>
      <c r="W157" s="71">
        <f t="shared" si="130"/>
        <v>0</v>
      </c>
      <c r="X157" s="71">
        <f t="shared" si="130"/>
        <v>0</v>
      </c>
      <c r="Y157" s="71">
        <f t="shared" si="130"/>
        <v>0</v>
      </c>
      <c r="Z157" s="71">
        <f t="shared" si="130"/>
        <v>0</v>
      </c>
      <c r="AA157" s="71">
        <f t="shared" si="130"/>
        <v>0</v>
      </c>
      <c r="AB157" s="71">
        <f t="shared" si="130"/>
        <v>23455</v>
      </c>
      <c r="AC157" s="71">
        <f t="shared" si="130"/>
        <v>0</v>
      </c>
      <c r="AD157" s="71">
        <f t="shared" si="130"/>
        <v>0</v>
      </c>
      <c r="AE157" s="71">
        <f t="shared" si="130"/>
        <v>0</v>
      </c>
      <c r="AF157" s="71">
        <f t="shared" si="130"/>
        <v>-5000</v>
      </c>
      <c r="AG157" s="71">
        <f t="shared" si="130"/>
        <v>0</v>
      </c>
      <c r="AH157" s="71">
        <f t="shared" si="130"/>
        <v>0</v>
      </c>
      <c r="AI157" s="71">
        <f t="shared" si="130"/>
        <v>18455</v>
      </c>
      <c r="AJ157" s="71">
        <f t="shared" si="130"/>
        <v>0</v>
      </c>
      <c r="AK157" s="71">
        <f t="shared" si="130"/>
        <v>0</v>
      </c>
      <c r="AL157" s="71">
        <f t="shared" si="130"/>
        <v>18455</v>
      </c>
      <c r="AM157" s="71">
        <f t="shared" si="130"/>
        <v>0</v>
      </c>
      <c r="AN157" s="71">
        <f t="shared" si="130"/>
        <v>0</v>
      </c>
      <c r="AO157" s="71">
        <f t="shared" si="130"/>
        <v>0</v>
      </c>
      <c r="AP157" s="71">
        <f t="shared" si="130"/>
        <v>0</v>
      </c>
      <c r="AQ157" s="71">
        <f t="shared" si="130"/>
        <v>0</v>
      </c>
      <c r="AR157" s="71">
        <f t="shared" si="130"/>
        <v>18455</v>
      </c>
      <c r="AS157" s="71">
        <f t="shared" si="130"/>
        <v>0</v>
      </c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</row>
    <row r="158" spans="1:64" s="17" customFormat="1" ht="103.5" customHeight="1">
      <c r="A158" s="78" t="s">
        <v>356</v>
      </c>
      <c r="B158" s="79" t="s">
        <v>160</v>
      </c>
      <c r="C158" s="79" t="s">
        <v>129</v>
      </c>
      <c r="D158" s="80" t="s">
        <v>193</v>
      </c>
      <c r="E158" s="79" t="s">
        <v>146</v>
      </c>
      <c r="F158" s="71">
        <v>20168</v>
      </c>
      <c r="G158" s="71">
        <f>H158-F158</f>
        <v>3287</v>
      </c>
      <c r="H158" s="71">
        <v>23455</v>
      </c>
      <c r="I158" s="99"/>
      <c r="J158" s="99"/>
      <c r="K158" s="99"/>
      <c r="L158" s="99"/>
      <c r="M158" s="71">
        <f>H158+J158+K158+L158</f>
        <v>23455</v>
      </c>
      <c r="N158" s="72">
        <f>I158+L158</f>
        <v>0</v>
      </c>
      <c r="O158" s="99"/>
      <c r="P158" s="99"/>
      <c r="Q158" s="97"/>
      <c r="R158" s="97"/>
      <c r="S158" s="71">
        <f>M158+O158+P158+Q158+R158</f>
        <v>23455</v>
      </c>
      <c r="T158" s="71">
        <f>N158+R158</f>
        <v>0</v>
      </c>
      <c r="U158" s="97"/>
      <c r="V158" s="97"/>
      <c r="W158" s="97"/>
      <c r="X158" s="97"/>
      <c r="Y158" s="97"/>
      <c r="Z158" s="97"/>
      <c r="AA158" s="97"/>
      <c r="AB158" s="71">
        <f>S158+U158+V158+W158+X158+Y158+Z158+AA158</f>
        <v>23455</v>
      </c>
      <c r="AC158" s="71">
        <f>T158+Z158+AA158</f>
        <v>0</v>
      </c>
      <c r="AD158" s="97"/>
      <c r="AE158" s="97"/>
      <c r="AF158" s="71">
        <v>-5000</v>
      </c>
      <c r="AG158" s="97"/>
      <c r="AH158" s="97"/>
      <c r="AI158" s="71">
        <f>AB158+AD158+AE158+AF158+AG158+AH158</f>
        <v>18455</v>
      </c>
      <c r="AJ158" s="71">
        <f>AC158+AH158</f>
        <v>0</v>
      </c>
      <c r="AK158" s="97"/>
      <c r="AL158" s="71">
        <f>AI158+AK158</f>
        <v>18455</v>
      </c>
      <c r="AM158" s="71">
        <f>AJ158</f>
        <v>0</v>
      </c>
      <c r="AN158" s="97"/>
      <c r="AO158" s="97"/>
      <c r="AP158" s="97"/>
      <c r="AQ158" s="97"/>
      <c r="AR158" s="71">
        <f>AL158+AN158+AO158+AP158+AQ158</f>
        <v>18455</v>
      </c>
      <c r="AS158" s="71">
        <f>AM158+AQ158</f>
        <v>0</v>
      </c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</row>
    <row r="159" spans="1:64" s="17" customFormat="1" ht="88.5" customHeight="1">
      <c r="A159" s="78" t="s">
        <v>311</v>
      </c>
      <c r="B159" s="79" t="s">
        <v>160</v>
      </c>
      <c r="C159" s="79" t="s">
        <v>129</v>
      </c>
      <c r="D159" s="80" t="s">
        <v>312</v>
      </c>
      <c r="E159" s="79"/>
      <c r="F159" s="71"/>
      <c r="G159" s="71"/>
      <c r="H159" s="71"/>
      <c r="I159" s="99"/>
      <c r="J159" s="99"/>
      <c r="K159" s="99"/>
      <c r="L159" s="99"/>
      <c r="M159" s="71"/>
      <c r="N159" s="72"/>
      <c r="O159" s="99"/>
      <c r="P159" s="99"/>
      <c r="Q159" s="97"/>
      <c r="R159" s="97"/>
      <c r="S159" s="71"/>
      <c r="T159" s="71"/>
      <c r="U159" s="97">
        <f aca="true" t="shared" si="131" ref="U159:AB159">U160</f>
        <v>0</v>
      </c>
      <c r="V159" s="97">
        <f t="shared" si="131"/>
        <v>0</v>
      </c>
      <c r="W159" s="97">
        <f t="shared" si="131"/>
        <v>0</v>
      </c>
      <c r="X159" s="97">
        <f t="shared" si="131"/>
        <v>0</v>
      </c>
      <c r="Y159" s="71">
        <f t="shared" si="131"/>
        <v>54232</v>
      </c>
      <c r="Z159" s="97">
        <f t="shared" si="131"/>
        <v>0</v>
      </c>
      <c r="AA159" s="97">
        <f t="shared" si="131"/>
        <v>0</v>
      </c>
      <c r="AB159" s="71">
        <f t="shared" si="131"/>
        <v>54232</v>
      </c>
      <c r="AC159" s="71">
        <f aca="true" t="shared" si="132" ref="AC159:AS159">AC160</f>
        <v>0</v>
      </c>
      <c r="AD159" s="97">
        <f t="shared" si="132"/>
        <v>0</v>
      </c>
      <c r="AE159" s="97">
        <f t="shared" si="132"/>
        <v>0</v>
      </c>
      <c r="AF159" s="71">
        <f t="shared" si="132"/>
        <v>-39362</v>
      </c>
      <c r="AG159" s="97">
        <f t="shared" si="132"/>
        <v>0</v>
      </c>
      <c r="AH159" s="97">
        <f t="shared" si="132"/>
        <v>0</v>
      </c>
      <c r="AI159" s="71">
        <f t="shared" si="132"/>
        <v>14870</v>
      </c>
      <c r="AJ159" s="71">
        <f t="shared" si="132"/>
        <v>0</v>
      </c>
      <c r="AK159" s="71">
        <f t="shared" si="132"/>
        <v>0</v>
      </c>
      <c r="AL159" s="71">
        <f t="shared" si="132"/>
        <v>14870</v>
      </c>
      <c r="AM159" s="71">
        <f t="shared" si="132"/>
        <v>0</v>
      </c>
      <c r="AN159" s="71">
        <f t="shared" si="132"/>
        <v>0</v>
      </c>
      <c r="AO159" s="71">
        <f t="shared" si="132"/>
        <v>0</v>
      </c>
      <c r="AP159" s="71">
        <f t="shared" si="132"/>
        <v>0</v>
      </c>
      <c r="AQ159" s="71">
        <f t="shared" si="132"/>
        <v>0</v>
      </c>
      <c r="AR159" s="71">
        <f t="shared" si="132"/>
        <v>14870</v>
      </c>
      <c r="AS159" s="71">
        <f t="shared" si="132"/>
        <v>0</v>
      </c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</row>
    <row r="160" spans="1:64" s="17" customFormat="1" ht="103.5" customHeight="1">
      <c r="A160" s="78" t="s">
        <v>356</v>
      </c>
      <c r="B160" s="79" t="s">
        <v>160</v>
      </c>
      <c r="C160" s="79" t="s">
        <v>129</v>
      </c>
      <c r="D160" s="80" t="s">
        <v>312</v>
      </c>
      <c r="E160" s="79" t="s">
        <v>146</v>
      </c>
      <c r="F160" s="71"/>
      <c r="G160" s="71"/>
      <c r="H160" s="71"/>
      <c r="I160" s="99"/>
      <c r="J160" s="99"/>
      <c r="K160" s="99"/>
      <c r="L160" s="99"/>
      <c r="M160" s="71"/>
      <c r="N160" s="72"/>
      <c r="O160" s="99"/>
      <c r="P160" s="99"/>
      <c r="Q160" s="97"/>
      <c r="R160" s="97"/>
      <c r="S160" s="71"/>
      <c r="T160" s="71"/>
      <c r="U160" s="97"/>
      <c r="V160" s="97"/>
      <c r="W160" s="97"/>
      <c r="X160" s="97"/>
      <c r="Y160" s="71">
        <v>54232</v>
      </c>
      <c r="Z160" s="97"/>
      <c r="AA160" s="97"/>
      <c r="AB160" s="71">
        <f>S160+U160+V160+W160+X160+Y160+Z160+AA160</f>
        <v>54232</v>
      </c>
      <c r="AC160" s="71">
        <f>T160+Z160+AA160</f>
        <v>0</v>
      </c>
      <c r="AD160" s="97"/>
      <c r="AE160" s="97"/>
      <c r="AF160" s="71">
        <f>-29269-10093</f>
        <v>-39362</v>
      </c>
      <c r="AG160" s="97"/>
      <c r="AH160" s="97"/>
      <c r="AI160" s="71">
        <f>AB160+AD160+AE160+AF160+AG160+AH160</f>
        <v>14870</v>
      </c>
      <c r="AJ160" s="71">
        <f>AC160+AH160</f>
        <v>0</v>
      </c>
      <c r="AK160" s="97"/>
      <c r="AL160" s="71">
        <f>AI160+AK160</f>
        <v>14870</v>
      </c>
      <c r="AM160" s="71">
        <f>AJ160</f>
        <v>0</v>
      </c>
      <c r="AN160" s="97"/>
      <c r="AO160" s="97"/>
      <c r="AP160" s="97"/>
      <c r="AQ160" s="97"/>
      <c r="AR160" s="71">
        <f>AL160+AN160+AO160+AP160+AQ160</f>
        <v>14870</v>
      </c>
      <c r="AS160" s="71">
        <f>AM160+AQ160</f>
        <v>0</v>
      </c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</row>
    <row r="161" spans="1:64" s="13" customFormat="1" ht="36.75" customHeight="1">
      <c r="A161" s="78" t="s">
        <v>122</v>
      </c>
      <c r="B161" s="79" t="s">
        <v>160</v>
      </c>
      <c r="C161" s="79" t="s">
        <v>129</v>
      </c>
      <c r="D161" s="80" t="s">
        <v>123</v>
      </c>
      <c r="E161" s="79"/>
      <c r="F161" s="81">
        <f>F162+F163</f>
        <v>8063</v>
      </c>
      <c r="G161" s="81">
        <f>G162+G163</f>
        <v>42691</v>
      </c>
      <c r="H161" s="81">
        <f>H162+H163</f>
        <v>50754</v>
      </c>
      <c r="I161" s="81">
        <f aca="true" t="shared" si="133" ref="I161:AM161">I162+I163</f>
        <v>0</v>
      </c>
      <c r="J161" s="81">
        <f t="shared" si="133"/>
        <v>0</v>
      </c>
      <c r="K161" s="81">
        <f t="shared" si="133"/>
        <v>0</v>
      </c>
      <c r="L161" s="81">
        <f t="shared" si="133"/>
        <v>0</v>
      </c>
      <c r="M161" s="81">
        <f t="shared" si="133"/>
        <v>50754</v>
      </c>
      <c r="N161" s="81">
        <f t="shared" si="133"/>
        <v>0</v>
      </c>
      <c r="O161" s="81">
        <f t="shared" si="133"/>
        <v>0</v>
      </c>
      <c r="P161" s="81"/>
      <c r="Q161" s="81">
        <f t="shared" si="133"/>
        <v>0</v>
      </c>
      <c r="R161" s="81">
        <f t="shared" si="133"/>
        <v>0</v>
      </c>
      <c r="S161" s="81">
        <f t="shared" si="133"/>
        <v>50754</v>
      </c>
      <c r="T161" s="81">
        <f t="shared" si="133"/>
        <v>0</v>
      </c>
      <c r="U161" s="81">
        <f t="shared" si="133"/>
        <v>0</v>
      </c>
      <c r="V161" s="81">
        <f t="shared" si="133"/>
        <v>0</v>
      </c>
      <c r="W161" s="81">
        <f t="shared" si="133"/>
        <v>0</v>
      </c>
      <c r="X161" s="81">
        <f t="shared" si="133"/>
        <v>0</v>
      </c>
      <c r="Y161" s="81">
        <f t="shared" si="133"/>
        <v>0</v>
      </c>
      <c r="Z161" s="81">
        <f t="shared" si="133"/>
        <v>0</v>
      </c>
      <c r="AA161" s="81">
        <f t="shared" si="133"/>
        <v>0</v>
      </c>
      <c r="AB161" s="81">
        <f t="shared" si="133"/>
        <v>50754</v>
      </c>
      <c r="AC161" s="81">
        <f t="shared" si="133"/>
        <v>0</v>
      </c>
      <c r="AD161" s="81">
        <f t="shared" si="133"/>
        <v>0</v>
      </c>
      <c r="AE161" s="81">
        <f t="shared" si="133"/>
        <v>0</v>
      </c>
      <c r="AF161" s="81">
        <f t="shared" si="133"/>
        <v>-20000</v>
      </c>
      <c r="AG161" s="81">
        <f t="shared" si="133"/>
        <v>0</v>
      </c>
      <c r="AH161" s="81">
        <f t="shared" si="133"/>
        <v>0</v>
      </c>
      <c r="AI161" s="81">
        <f t="shared" si="133"/>
        <v>30754</v>
      </c>
      <c r="AJ161" s="81">
        <f t="shared" si="133"/>
        <v>0</v>
      </c>
      <c r="AK161" s="81">
        <f t="shared" si="133"/>
        <v>0</v>
      </c>
      <c r="AL161" s="81">
        <f t="shared" si="133"/>
        <v>30754</v>
      </c>
      <c r="AM161" s="81">
        <f t="shared" si="133"/>
        <v>0</v>
      </c>
      <c r="AN161" s="81">
        <f aca="true" t="shared" si="134" ref="AN161:AS161">AN162+AN163+AN164+AN166</f>
        <v>0</v>
      </c>
      <c r="AO161" s="81">
        <f t="shared" si="134"/>
        <v>0</v>
      </c>
      <c r="AP161" s="81">
        <f t="shared" si="134"/>
        <v>0</v>
      </c>
      <c r="AQ161" s="81">
        <f t="shared" si="134"/>
        <v>0</v>
      </c>
      <c r="AR161" s="81">
        <f t="shared" si="134"/>
        <v>30754</v>
      </c>
      <c r="AS161" s="81">
        <f t="shared" si="134"/>
        <v>0</v>
      </c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</row>
    <row r="162" spans="1:64" s="13" customFormat="1" ht="71.25" customHeight="1" hidden="1">
      <c r="A162" s="78" t="s">
        <v>140</v>
      </c>
      <c r="B162" s="79" t="s">
        <v>160</v>
      </c>
      <c r="C162" s="79" t="s">
        <v>129</v>
      </c>
      <c r="D162" s="80" t="s">
        <v>123</v>
      </c>
      <c r="E162" s="79" t="s">
        <v>141</v>
      </c>
      <c r="F162" s="81"/>
      <c r="G162" s="71">
        <f>H162-F162</f>
        <v>50754</v>
      </c>
      <c r="H162" s="81">
        <v>50754</v>
      </c>
      <c r="I162" s="81"/>
      <c r="J162" s="113"/>
      <c r="K162" s="113"/>
      <c r="L162" s="113"/>
      <c r="M162" s="71">
        <f>H162+J162+K162+L162</f>
        <v>50754</v>
      </c>
      <c r="N162" s="72">
        <f>I162+L162</f>
        <v>0</v>
      </c>
      <c r="O162" s="113"/>
      <c r="P162" s="113"/>
      <c r="Q162" s="63"/>
      <c r="R162" s="63"/>
      <c r="S162" s="71">
        <f>M162+O162+P162+Q162+R162</f>
        <v>50754</v>
      </c>
      <c r="T162" s="71">
        <f>N162+R162</f>
        <v>0</v>
      </c>
      <c r="U162" s="63"/>
      <c r="V162" s="63"/>
      <c r="W162" s="63"/>
      <c r="X162" s="63"/>
      <c r="Y162" s="63"/>
      <c r="Z162" s="63"/>
      <c r="AA162" s="63"/>
      <c r="AB162" s="71">
        <f>S162+U162+V162+W162+X162+Y162+Z162+AA162</f>
        <v>50754</v>
      </c>
      <c r="AC162" s="71">
        <f>T162+Z162+AA162</f>
        <v>0</v>
      </c>
      <c r="AD162" s="63"/>
      <c r="AE162" s="63"/>
      <c r="AF162" s="71">
        <v>-20000</v>
      </c>
      <c r="AG162" s="63"/>
      <c r="AH162" s="63"/>
      <c r="AI162" s="71">
        <f>AB162+AD162+AE162+AF162+AG162+AH162</f>
        <v>30754</v>
      </c>
      <c r="AJ162" s="71">
        <f>AC162+AH162</f>
        <v>0</v>
      </c>
      <c r="AK162" s="63"/>
      <c r="AL162" s="71">
        <f>AI162+AK162</f>
        <v>30754</v>
      </c>
      <c r="AM162" s="71">
        <f>AJ162</f>
        <v>0</v>
      </c>
      <c r="AN162" s="71">
        <v>-30754</v>
      </c>
      <c r="AO162" s="71"/>
      <c r="AP162" s="71"/>
      <c r="AQ162" s="71"/>
      <c r="AR162" s="71">
        <f>AL162+AN162+AO162+AP162+AQ162</f>
        <v>0</v>
      </c>
      <c r="AS162" s="71">
        <f>AM162+AQ162</f>
        <v>0</v>
      </c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</row>
    <row r="163" spans="1:64" s="17" customFormat="1" ht="12.75" customHeight="1" hidden="1">
      <c r="A163" s="78" t="s">
        <v>357</v>
      </c>
      <c r="B163" s="79" t="s">
        <v>160</v>
      </c>
      <c r="C163" s="79" t="s">
        <v>129</v>
      </c>
      <c r="D163" s="80" t="s">
        <v>123</v>
      </c>
      <c r="E163" s="79" t="s">
        <v>154</v>
      </c>
      <c r="F163" s="71">
        <v>8063</v>
      </c>
      <c r="G163" s="71">
        <f>H163-F163</f>
        <v>-8063</v>
      </c>
      <c r="H163" s="97"/>
      <c r="I163" s="97"/>
      <c r="J163" s="97"/>
      <c r="K163" s="97"/>
      <c r="L163" s="97"/>
      <c r="M163" s="71">
        <f>H163+J163+K163+L163</f>
        <v>0</v>
      </c>
      <c r="N163" s="72">
        <f>I163+L163</f>
        <v>0</v>
      </c>
      <c r="O163" s="97"/>
      <c r="P163" s="97"/>
      <c r="Q163" s="97"/>
      <c r="R163" s="97"/>
      <c r="S163" s="99"/>
      <c r="T163" s="99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9"/>
      <c r="AG163" s="97"/>
      <c r="AH163" s="97"/>
      <c r="AI163" s="97"/>
      <c r="AJ163" s="97"/>
      <c r="AK163" s="97"/>
      <c r="AL163" s="97"/>
      <c r="AM163" s="97"/>
      <c r="AN163" s="71"/>
      <c r="AO163" s="71"/>
      <c r="AP163" s="71"/>
      <c r="AQ163" s="71"/>
      <c r="AR163" s="71"/>
      <c r="AS163" s="97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</row>
    <row r="164" spans="1:64" s="17" customFormat="1" ht="118.5" customHeight="1">
      <c r="A164" s="78" t="s">
        <v>346</v>
      </c>
      <c r="B164" s="79" t="s">
        <v>160</v>
      </c>
      <c r="C164" s="79" t="s">
        <v>129</v>
      </c>
      <c r="D164" s="80" t="s">
        <v>344</v>
      </c>
      <c r="E164" s="79"/>
      <c r="F164" s="71"/>
      <c r="G164" s="71"/>
      <c r="H164" s="97"/>
      <c r="I164" s="97"/>
      <c r="J164" s="97"/>
      <c r="K164" s="97"/>
      <c r="L164" s="97"/>
      <c r="M164" s="71"/>
      <c r="N164" s="72"/>
      <c r="O164" s="97"/>
      <c r="P164" s="97"/>
      <c r="Q164" s="97"/>
      <c r="R164" s="97"/>
      <c r="S164" s="99"/>
      <c r="T164" s="99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9"/>
      <c r="AG164" s="97"/>
      <c r="AH164" s="97"/>
      <c r="AI164" s="97"/>
      <c r="AJ164" s="97"/>
      <c r="AK164" s="97"/>
      <c r="AL164" s="97"/>
      <c r="AM164" s="97"/>
      <c r="AN164" s="71">
        <f aca="true" t="shared" si="135" ref="AN164:AS164">AN165</f>
        <v>20754</v>
      </c>
      <c r="AO164" s="71">
        <f t="shared" si="135"/>
        <v>0</v>
      </c>
      <c r="AP164" s="71">
        <f t="shared" si="135"/>
        <v>0</v>
      </c>
      <c r="AQ164" s="71">
        <f t="shared" si="135"/>
        <v>0</v>
      </c>
      <c r="AR164" s="71">
        <f t="shared" si="135"/>
        <v>20754</v>
      </c>
      <c r="AS164" s="97">
        <f t="shared" si="135"/>
        <v>0</v>
      </c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</row>
    <row r="165" spans="1:64" s="17" customFormat="1" ht="105.75" customHeight="1">
      <c r="A165" s="124" t="s">
        <v>356</v>
      </c>
      <c r="B165" s="79" t="s">
        <v>160</v>
      </c>
      <c r="C165" s="79" t="s">
        <v>129</v>
      </c>
      <c r="D165" s="80" t="s">
        <v>344</v>
      </c>
      <c r="E165" s="79" t="s">
        <v>146</v>
      </c>
      <c r="F165" s="71"/>
      <c r="G165" s="71"/>
      <c r="H165" s="97"/>
      <c r="I165" s="97"/>
      <c r="J165" s="97"/>
      <c r="K165" s="97"/>
      <c r="L165" s="97"/>
      <c r="M165" s="71"/>
      <c r="N165" s="72"/>
      <c r="O165" s="97"/>
      <c r="P165" s="97"/>
      <c r="Q165" s="97"/>
      <c r="R165" s="97"/>
      <c r="S165" s="99"/>
      <c r="T165" s="99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9"/>
      <c r="AG165" s="97"/>
      <c r="AH165" s="97"/>
      <c r="AI165" s="97"/>
      <c r="AJ165" s="97"/>
      <c r="AK165" s="97"/>
      <c r="AL165" s="97"/>
      <c r="AM165" s="97"/>
      <c r="AN165" s="71">
        <v>20754</v>
      </c>
      <c r="AO165" s="71"/>
      <c r="AP165" s="71"/>
      <c r="AQ165" s="71"/>
      <c r="AR165" s="71">
        <f>AL165+AN165+AO165+AP165+AQ165</f>
        <v>20754</v>
      </c>
      <c r="AS165" s="71">
        <f>AM165+AQ165</f>
        <v>0</v>
      </c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 spans="1:64" s="17" customFormat="1" ht="69.75" customHeight="1">
      <c r="A166" s="78" t="s">
        <v>361</v>
      </c>
      <c r="B166" s="79" t="s">
        <v>160</v>
      </c>
      <c r="C166" s="79" t="s">
        <v>129</v>
      </c>
      <c r="D166" s="80" t="s">
        <v>345</v>
      </c>
      <c r="E166" s="79"/>
      <c r="F166" s="71"/>
      <c r="G166" s="71"/>
      <c r="H166" s="97"/>
      <c r="I166" s="97"/>
      <c r="J166" s="97"/>
      <c r="K166" s="97"/>
      <c r="L166" s="97"/>
      <c r="M166" s="71"/>
      <c r="N166" s="72"/>
      <c r="O166" s="97"/>
      <c r="P166" s="97"/>
      <c r="Q166" s="97"/>
      <c r="R166" s="97"/>
      <c r="S166" s="99"/>
      <c r="T166" s="99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9"/>
      <c r="AG166" s="97"/>
      <c r="AH166" s="97"/>
      <c r="AI166" s="97"/>
      <c r="AJ166" s="97"/>
      <c r="AK166" s="97"/>
      <c r="AL166" s="97"/>
      <c r="AM166" s="97"/>
      <c r="AN166" s="71">
        <f aca="true" t="shared" si="136" ref="AN166:AS166">AN167</f>
        <v>10000</v>
      </c>
      <c r="AO166" s="71">
        <f t="shared" si="136"/>
        <v>0</v>
      </c>
      <c r="AP166" s="71">
        <f t="shared" si="136"/>
        <v>0</v>
      </c>
      <c r="AQ166" s="71">
        <f t="shared" si="136"/>
        <v>0</v>
      </c>
      <c r="AR166" s="71">
        <f t="shared" si="136"/>
        <v>10000</v>
      </c>
      <c r="AS166" s="97">
        <f t="shared" si="136"/>
        <v>0</v>
      </c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 spans="1:64" s="17" customFormat="1" ht="104.25" customHeight="1">
      <c r="A167" s="124" t="s">
        <v>356</v>
      </c>
      <c r="B167" s="79" t="s">
        <v>160</v>
      </c>
      <c r="C167" s="79" t="s">
        <v>129</v>
      </c>
      <c r="D167" s="80" t="s">
        <v>345</v>
      </c>
      <c r="E167" s="79" t="s">
        <v>146</v>
      </c>
      <c r="F167" s="71"/>
      <c r="G167" s="71"/>
      <c r="H167" s="97"/>
      <c r="I167" s="97"/>
      <c r="J167" s="97"/>
      <c r="K167" s="97"/>
      <c r="L167" s="97"/>
      <c r="M167" s="71"/>
      <c r="N167" s="72"/>
      <c r="O167" s="97"/>
      <c r="P167" s="97"/>
      <c r="Q167" s="97"/>
      <c r="R167" s="97"/>
      <c r="S167" s="99"/>
      <c r="T167" s="99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9"/>
      <c r="AG167" s="97"/>
      <c r="AH167" s="97"/>
      <c r="AI167" s="97"/>
      <c r="AJ167" s="97"/>
      <c r="AK167" s="97"/>
      <c r="AL167" s="97"/>
      <c r="AM167" s="97"/>
      <c r="AN167" s="71">
        <v>10000</v>
      </c>
      <c r="AO167" s="71"/>
      <c r="AP167" s="71"/>
      <c r="AQ167" s="71"/>
      <c r="AR167" s="71">
        <f>AL167+AN167+AO167+AP167+AQ167</f>
        <v>10000</v>
      </c>
      <c r="AS167" s="71">
        <f>AM167+AQ167</f>
        <v>0</v>
      </c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</row>
    <row r="168" spans="1:64" s="19" customFormat="1" ht="20.25" customHeight="1">
      <c r="A168" s="78"/>
      <c r="B168" s="79"/>
      <c r="C168" s="79"/>
      <c r="D168" s="125"/>
      <c r="E168" s="79"/>
      <c r="F168" s="71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1"/>
      <c r="T168" s="71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1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</row>
    <row r="169" spans="1:64" s="21" customFormat="1" ht="20.25" customHeight="1">
      <c r="A169" s="65" t="s">
        <v>53</v>
      </c>
      <c r="B169" s="66" t="s">
        <v>160</v>
      </c>
      <c r="C169" s="66" t="s">
        <v>130</v>
      </c>
      <c r="D169" s="76"/>
      <c r="E169" s="66"/>
      <c r="F169" s="77">
        <f aca="true" t="shared" si="137" ref="F169:S169">F170+F172+F181</f>
        <v>180381</v>
      </c>
      <c r="G169" s="77">
        <f t="shared" si="137"/>
        <v>100164</v>
      </c>
      <c r="H169" s="77">
        <f t="shared" si="137"/>
        <v>280545</v>
      </c>
      <c r="I169" s="77">
        <f t="shared" si="137"/>
        <v>18396</v>
      </c>
      <c r="J169" s="77">
        <f t="shared" si="137"/>
        <v>0</v>
      </c>
      <c r="K169" s="77">
        <f t="shared" si="137"/>
        <v>0</v>
      </c>
      <c r="L169" s="77">
        <f t="shared" si="137"/>
        <v>-8584</v>
      </c>
      <c r="M169" s="77">
        <f t="shared" si="137"/>
        <v>271961</v>
      </c>
      <c r="N169" s="77">
        <f t="shared" si="137"/>
        <v>9812</v>
      </c>
      <c r="O169" s="77">
        <f t="shared" si="137"/>
        <v>0</v>
      </c>
      <c r="P169" s="77">
        <f t="shared" si="137"/>
        <v>0</v>
      </c>
      <c r="Q169" s="77">
        <f t="shared" si="137"/>
        <v>0</v>
      </c>
      <c r="R169" s="77">
        <f t="shared" si="137"/>
        <v>0</v>
      </c>
      <c r="S169" s="77">
        <f t="shared" si="137"/>
        <v>271961</v>
      </c>
      <c r="T169" s="77">
        <f aca="true" t="shared" si="138" ref="T169:AC169">T170+T172+T181</f>
        <v>9812</v>
      </c>
      <c r="U169" s="77">
        <f t="shared" si="138"/>
        <v>0</v>
      </c>
      <c r="V169" s="77">
        <f t="shared" si="138"/>
        <v>0</v>
      </c>
      <c r="W169" s="77">
        <f t="shared" si="138"/>
        <v>0</v>
      </c>
      <c r="X169" s="77">
        <f t="shared" si="138"/>
        <v>0</v>
      </c>
      <c r="Y169" s="77">
        <f t="shared" si="138"/>
        <v>0</v>
      </c>
      <c r="Z169" s="77">
        <f t="shared" si="138"/>
        <v>0</v>
      </c>
      <c r="AA169" s="77">
        <f t="shared" si="138"/>
        <v>-4987</v>
      </c>
      <c r="AB169" s="77">
        <f t="shared" si="138"/>
        <v>266974</v>
      </c>
      <c r="AC169" s="77">
        <f t="shared" si="138"/>
        <v>4825</v>
      </c>
      <c r="AD169" s="77">
        <f aca="true" t="shared" si="139" ref="AD169:AJ169">AD170+AD172+AD181</f>
        <v>0</v>
      </c>
      <c r="AE169" s="77">
        <f t="shared" si="139"/>
        <v>0</v>
      </c>
      <c r="AF169" s="77">
        <f t="shared" si="139"/>
        <v>-72943</v>
      </c>
      <c r="AG169" s="77">
        <f t="shared" si="139"/>
        <v>0</v>
      </c>
      <c r="AH169" s="77">
        <f t="shared" si="139"/>
        <v>0</v>
      </c>
      <c r="AI169" s="77">
        <f t="shared" si="139"/>
        <v>194031</v>
      </c>
      <c r="AJ169" s="77">
        <f t="shared" si="139"/>
        <v>4825</v>
      </c>
      <c r="AK169" s="77">
        <f>AK170+AK172+AK181</f>
        <v>30000</v>
      </c>
      <c r="AL169" s="77">
        <f>AL170+AL172+AL181</f>
        <v>224031</v>
      </c>
      <c r="AM169" s="77">
        <f>AM170+AM172+AM181</f>
        <v>4825</v>
      </c>
      <c r="AN169" s="77">
        <f aca="true" t="shared" si="140" ref="AN169:AS169">AN170+AN172+AN181+AN188</f>
        <v>475</v>
      </c>
      <c r="AO169" s="77">
        <f t="shared" si="140"/>
        <v>0</v>
      </c>
      <c r="AP169" s="77">
        <f t="shared" si="140"/>
        <v>0</v>
      </c>
      <c r="AQ169" s="77">
        <f t="shared" si="140"/>
        <v>0</v>
      </c>
      <c r="AR169" s="77">
        <f t="shared" si="140"/>
        <v>224506</v>
      </c>
      <c r="AS169" s="77">
        <f t="shared" si="140"/>
        <v>4825</v>
      </c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</row>
    <row r="170" spans="1:64" s="21" customFormat="1" ht="57.75" customHeight="1">
      <c r="A170" s="78" t="s">
        <v>153</v>
      </c>
      <c r="B170" s="79" t="s">
        <v>160</v>
      </c>
      <c r="C170" s="79" t="s">
        <v>130</v>
      </c>
      <c r="D170" s="80" t="s">
        <v>39</v>
      </c>
      <c r="E170" s="79"/>
      <c r="F170" s="81">
        <f aca="true" t="shared" si="141" ref="F170:AS170">F171</f>
        <v>23178</v>
      </c>
      <c r="G170" s="81">
        <f t="shared" si="141"/>
        <v>53604</v>
      </c>
      <c r="H170" s="81">
        <f t="shared" si="141"/>
        <v>76782</v>
      </c>
      <c r="I170" s="81">
        <f t="shared" si="141"/>
        <v>0</v>
      </c>
      <c r="J170" s="81">
        <f t="shared" si="141"/>
        <v>0</v>
      </c>
      <c r="K170" s="81">
        <f t="shared" si="141"/>
        <v>0</v>
      </c>
      <c r="L170" s="81">
        <f t="shared" si="141"/>
        <v>0</v>
      </c>
      <c r="M170" s="81">
        <f t="shared" si="141"/>
        <v>76782</v>
      </c>
      <c r="N170" s="81">
        <f t="shared" si="141"/>
        <v>0</v>
      </c>
      <c r="O170" s="81">
        <f t="shared" si="141"/>
        <v>0</v>
      </c>
      <c r="P170" s="81"/>
      <c r="Q170" s="81">
        <f t="shared" si="141"/>
        <v>0</v>
      </c>
      <c r="R170" s="81">
        <f t="shared" si="141"/>
        <v>0</v>
      </c>
      <c r="S170" s="81">
        <f t="shared" si="141"/>
        <v>76782</v>
      </c>
      <c r="T170" s="81">
        <f t="shared" si="141"/>
        <v>0</v>
      </c>
      <c r="U170" s="81">
        <f t="shared" si="141"/>
        <v>0</v>
      </c>
      <c r="V170" s="81">
        <f t="shared" si="141"/>
        <v>0</v>
      </c>
      <c r="W170" s="81">
        <f t="shared" si="141"/>
        <v>0</v>
      </c>
      <c r="X170" s="81">
        <f t="shared" si="141"/>
        <v>0</v>
      </c>
      <c r="Y170" s="81">
        <f t="shared" si="141"/>
        <v>0</v>
      </c>
      <c r="Z170" s="81">
        <f t="shared" si="141"/>
        <v>0</v>
      </c>
      <c r="AA170" s="81">
        <f t="shared" si="141"/>
        <v>0</v>
      </c>
      <c r="AB170" s="81">
        <f t="shared" si="141"/>
        <v>76782</v>
      </c>
      <c r="AC170" s="81">
        <f t="shared" si="141"/>
        <v>0</v>
      </c>
      <c r="AD170" s="81">
        <f t="shared" si="141"/>
        <v>0</v>
      </c>
      <c r="AE170" s="81">
        <f t="shared" si="141"/>
        <v>0</v>
      </c>
      <c r="AF170" s="81">
        <f t="shared" si="141"/>
        <v>-41621</v>
      </c>
      <c r="AG170" s="81">
        <f t="shared" si="141"/>
        <v>0</v>
      </c>
      <c r="AH170" s="81">
        <f t="shared" si="141"/>
        <v>0</v>
      </c>
      <c r="AI170" s="81">
        <f t="shared" si="141"/>
        <v>35161</v>
      </c>
      <c r="AJ170" s="81">
        <f t="shared" si="141"/>
        <v>0</v>
      </c>
      <c r="AK170" s="81">
        <f t="shared" si="141"/>
        <v>0</v>
      </c>
      <c r="AL170" s="81">
        <f t="shared" si="141"/>
        <v>35161</v>
      </c>
      <c r="AM170" s="81">
        <f t="shared" si="141"/>
        <v>0</v>
      </c>
      <c r="AN170" s="81">
        <f t="shared" si="141"/>
        <v>0</v>
      </c>
      <c r="AO170" s="81">
        <f t="shared" si="141"/>
        <v>0</v>
      </c>
      <c r="AP170" s="81">
        <f t="shared" si="141"/>
        <v>0</v>
      </c>
      <c r="AQ170" s="81">
        <f t="shared" si="141"/>
        <v>0</v>
      </c>
      <c r="AR170" s="81">
        <f t="shared" si="141"/>
        <v>35161</v>
      </c>
      <c r="AS170" s="81">
        <f t="shared" si="141"/>
        <v>0</v>
      </c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</row>
    <row r="171" spans="1:64" s="29" customFormat="1" ht="99.75" customHeight="1">
      <c r="A171" s="78" t="s">
        <v>357</v>
      </c>
      <c r="B171" s="79" t="s">
        <v>160</v>
      </c>
      <c r="C171" s="79" t="s">
        <v>130</v>
      </c>
      <c r="D171" s="80" t="s">
        <v>39</v>
      </c>
      <c r="E171" s="79" t="s">
        <v>154</v>
      </c>
      <c r="F171" s="71">
        <v>23178</v>
      </c>
      <c r="G171" s="71">
        <f>H171-F171</f>
        <v>53604</v>
      </c>
      <c r="H171" s="71">
        <v>76782</v>
      </c>
      <c r="I171" s="116"/>
      <c r="J171" s="116"/>
      <c r="K171" s="116"/>
      <c r="L171" s="116"/>
      <c r="M171" s="71">
        <f>H171+J171+K171+L171</f>
        <v>76782</v>
      </c>
      <c r="N171" s="72">
        <f>I171+L171</f>
        <v>0</v>
      </c>
      <c r="O171" s="116"/>
      <c r="P171" s="116"/>
      <c r="Q171" s="116"/>
      <c r="R171" s="116"/>
      <c r="S171" s="71">
        <f>M171+O171+P171+Q171+R171</f>
        <v>76782</v>
      </c>
      <c r="T171" s="71">
        <f>N171+R171</f>
        <v>0</v>
      </c>
      <c r="U171" s="116"/>
      <c r="V171" s="116"/>
      <c r="W171" s="116"/>
      <c r="X171" s="116"/>
      <c r="Y171" s="116"/>
      <c r="Z171" s="116"/>
      <c r="AA171" s="116"/>
      <c r="AB171" s="71">
        <f>S171+U171+V171+W171+X171+Y171+Z171+AA171</f>
        <v>76782</v>
      </c>
      <c r="AC171" s="71">
        <f>T171+Z171+AA171</f>
        <v>0</v>
      </c>
      <c r="AD171" s="116"/>
      <c r="AE171" s="116"/>
      <c r="AF171" s="71">
        <v>-41621</v>
      </c>
      <c r="AG171" s="116"/>
      <c r="AH171" s="116"/>
      <c r="AI171" s="71">
        <f>AB171+AD171+AE171+AF171+AG171+AH171</f>
        <v>35161</v>
      </c>
      <c r="AJ171" s="71">
        <f>AC171+AH171</f>
        <v>0</v>
      </c>
      <c r="AK171" s="116"/>
      <c r="AL171" s="71">
        <f>AI171+AK171</f>
        <v>35161</v>
      </c>
      <c r="AM171" s="71">
        <f>AJ171</f>
        <v>0</v>
      </c>
      <c r="AN171" s="116"/>
      <c r="AO171" s="116"/>
      <c r="AP171" s="116"/>
      <c r="AQ171" s="116"/>
      <c r="AR171" s="71">
        <f>AL171+AN171+AO171+AP171+AQ171</f>
        <v>35161</v>
      </c>
      <c r="AS171" s="71">
        <f>AM171+AQ171</f>
        <v>0</v>
      </c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</row>
    <row r="172" spans="1:64" s="21" customFormat="1" ht="21.75" customHeight="1">
      <c r="A172" s="78" t="s">
        <v>54</v>
      </c>
      <c r="B172" s="79" t="s">
        <v>160</v>
      </c>
      <c r="C172" s="79" t="s">
        <v>130</v>
      </c>
      <c r="D172" s="80" t="s">
        <v>161</v>
      </c>
      <c r="E172" s="79"/>
      <c r="F172" s="81">
        <f aca="true" t="shared" si="142" ref="F172:AC172">F173+F174+F178</f>
        <v>149440</v>
      </c>
      <c r="G172" s="81">
        <f t="shared" si="142"/>
        <v>54323</v>
      </c>
      <c r="H172" s="81">
        <f t="shared" si="142"/>
        <v>203763</v>
      </c>
      <c r="I172" s="81">
        <f t="shared" si="142"/>
        <v>18396</v>
      </c>
      <c r="J172" s="81">
        <f t="shared" si="142"/>
        <v>0</v>
      </c>
      <c r="K172" s="81">
        <f t="shared" si="142"/>
        <v>0</v>
      </c>
      <c r="L172" s="81">
        <f t="shared" si="142"/>
        <v>-8584</v>
      </c>
      <c r="M172" s="81">
        <f t="shared" si="142"/>
        <v>195179</v>
      </c>
      <c r="N172" s="81">
        <f t="shared" si="142"/>
        <v>9812</v>
      </c>
      <c r="O172" s="81">
        <f t="shared" si="142"/>
        <v>0</v>
      </c>
      <c r="P172" s="81"/>
      <c r="Q172" s="81">
        <f t="shared" si="142"/>
        <v>0</v>
      </c>
      <c r="R172" s="81">
        <f t="shared" si="142"/>
        <v>0</v>
      </c>
      <c r="S172" s="81">
        <f t="shared" si="142"/>
        <v>195179</v>
      </c>
      <c r="T172" s="81">
        <f t="shared" si="142"/>
        <v>9812</v>
      </c>
      <c r="U172" s="81">
        <f t="shared" si="142"/>
        <v>0</v>
      </c>
      <c r="V172" s="81">
        <f t="shared" si="142"/>
        <v>0</v>
      </c>
      <c r="W172" s="81">
        <f t="shared" si="142"/>
        <v>0</v>
      </c>
      <c r="X172" s="81">
        <f t="shared" si="142"/>
        <v>0</v>
      </c>
      <c r="Y172" s="81">
        <f t="shared" si="142"/>
        <v>0</v>
      </c>
      <c r="Z172" s="81">
        <f t="shared" si="142"/>
        <v>0</v>
      </c>
      <c r="AA172" s="81">
        <f t="shared" si="142"/>
        <v>-4987</v>
      </c>
      <c r="AB172" s="81">
        <f t="shared" si="142"/>
        <v>190192</v>
      </c>
      <c r="AC172" s="81">
        <f t="shared" si="142"/>
        <v>4825</v>
      </c>
      <c r="AD172" s="81">
        <f aca="true" t="shared" si="143" ref="AD172:AM172">AD173+AD174+AD178+AD176</f>
        <v>0</v>
      </c>
      <c r="AE172" s="81">
        <f t="shared" si="143"/>
        <v>0</v>
      </c>
      <c r="AF172" s="81">
        <f t="shared" si="143"/>
        <v>-31322</v>
      </c>
      <c r="AG172" s="81">
        <f t="shared" si="143"/>
        <v>0</v>
      </c>
      <c r="AH172" s="81">
        <f t="shared" si="143"/>
        <v>0</v>
      </c>
      <c r="AI172" s="81">
        <f t="shared" si="143"/>
        <v>158870</v>
      </c>
      <c r="AJ172" s="81">
        <f t="shared" si="143"/>
        <v>4825</v>
      </c>
      <c r="AK172" s="81">
        <f t="shared" si="143"/>
        <v>30000</v>
      </c>
      <c r="AL172" s="81">
        <f t="shared" si="143"/>
        <v>188870</v>
      </c>
      <c r="AM172" s="81">
        <f t="shared" si="143"/>
        <v>4825</v>
      </c>
      <c r="AN172" s="81">
        <f>AN173+AN174+AN178+AN176+AN182+AN184+AN186</f>
        <v>-12775</v>
      </c>
      <c r="AO172" s="81">
        <f>AO173+AO174+AO178+AO176+AO182+AO184+AO186</f>
        <v>0</v>
      </c>
      <c r="AP172" s="81">
        <f>AP173+AP174+AP178+AP176+AP182+AP184+AP186</f>
        <v>0</v>
      </c>
      <c r="AQ172" s="81">
        <f>AQ173+AQ174+AQ178+AQ176+AQ182+AQ184+AQ186</f>
        <v>0</v>
      </c>
      <c r="AR172" s="81">
        <f>AR173+AR174+AR178+AR176+AR182+AR184+AR186</f>
        <v>176095</v>
      </c>
      <c r="AS172" s="81">
        <f>AS173+AS174+AS178+AS176+AS182+AS184</f>
        <v>4825</v>
      </c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</row>
    <row r="173" spans="1:64" s="21" customFormat="1" ht="75" customHeight="1">
      <c r="A173" s="124" t="s">
        <v>140</v>
      </c>
      <c r="B173" s="79" t="s">
        <v>160</v>
      </c>
      <c r="C173" s="79" t="s">
        <v>130</v>
      </c>
      <c r="D173" s="80" t="s">
        <v>161</v>
      </c>
      <c r="E173" s="79" t="s">
        <v>141</v>
      </c>
      <c r="F173" s="71">
        <v>85279</v>
      </c>
      <c r="G173" s="71">
        <f>H173-F173</f>
        <v>50917</v>
      </c>
      <c r="H173" s="71">
        <v>136196</v>
      </c>
      <c r="I173" s="71">
        <v>18396</v>
      </c>
      <c r="J173" s="84"/>
      <c r="K173" s="84"/>
      <c r="L173" s="71">
        <v>-8584</v>
      </c>
      <c r="M173" s="71">
        <f>H173+J173+K173+L173</f>
        <v>127612</v>
      </c>
      <c r="N173" s="71">
        <f>I173+L173</f>
        <v>9812</v>
      </c>
      <c r="O173" s="84"/>
      <c r="P173" s="84"/>
      <c r="Q173" s="84"/>
      <c r="R173" s="84"/>
      <c r="S173" s="71">
        <f>M173+O173+P173+Q173+R173</f>
        <v>127612</v>
      </c>
      <c r="T173" s="71">
        <f>N173+R173</f>
        <v>9812</v>
      </c>
      <c r="U173" s="84"/>
      <c r="V173" s="84"/>
      <c r="W173" s="84"/>
      <c r="X173" s="84"/>
      <c r="Y173" s="84"/>
      <c r="Z173" s="84"/>
      <c r="AA173" s="71">
        <v>-4987</v>
      </c>
      <c r="AB173" s="71">
        <f>S173+U173+V173+W173+X173+Y173+Z173+AA173</f>
        <v>122625</v>
      </c>
      <c r="AC173" s="71">
        <f>T173+Z173+AA173</f>
        <v>4825</v>
      </c>
      <c r="AD173" s="84"/>
      <c r="AE173" s="84"/>
      <c r="AF173" s="71">
        <f>-20892-8859</f>
        <v>-29751</v>
      </c>
      <c r="AG173" s="84"/>
      <c r="AH173" s="84"/>
      <c r="AI173" s="71">
        <f>AB173+AD173+AE173+AF173+AG173+AH173</f>
        <v>92874</v>
      </c>
      <c r="AJ173" s="71">
        <f>AC173+AH173</f>
        <v>4825</v>
      </c>
      <c r="AK173" s="84"/>
      <c r="AL173" s="71">
        <f>AI173+AK173</f>
        <v>92874</v>
      </c>
      <c r="AM173" s="71">
        <f>AJ173</f>
        <v>4825</v>
      </c>
      <c r="AN173" s="71">
        <f>-13250-11669+475</f>
        <v>-24444</v>
      </c>
      <c r="AO173" s="71"/>
      <c r="AP173" s="84"/>
      <c r="AQ173" s="72">
        <v>-600</v>
      </c>
      <c r="AR173" s="71">
        <f>AL173+AN173+AO173+AP173+AQ173</f>
        <v>67830</v>
      </c>
      <c r="AS173" s="71">
        <f>AM173+AQ173</f>
        <v>4225</v>
      </c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</row>
    <row r="174" spans="1:64" s="21" customFormat="1" ht="39" customHeight="1">
      <c r="A174" s="124" t="s">
        <v>194</v>
      </c>
      <c r="B174" s="79" t="s">
        <v>160</v>
      </c>
      <c r="C174" s="79" t="s">
        <v>130</v>
      </c>
      <c r="D174" s="80" t="s">
        <v>195</v>
      </c>
      <c r="E174" s="126"/>
      <c r="F174" s="81">
        <f>F175</f>
        <v>63821</v>
      </c>
      <c r="G174" s="81">
        <f>G175</f>
        <v>3746</v>
      </c>
      <c r="H174" s="81">
        <f>H175</f>
        <v>67567</v>
      </c>
      <c r="I174" s="81">
        <f aca="true" t="shared" si="144" ref="I174:AS174">I175</f>
        <v>0</v>
      </c>
      <c r="J174" s="81">
        <f t="shared" si="144"/>
        <v>0</v>
      </c>
      <c r="K174" s="81">
        <f t="shared" si="144"/>
        <v>0</v>
      </c>
      <c r="L174" s="81">
        <f t="shared" si="144"/>
        <v>0</v>
      </c>
      <c r="M174" s="81">
        <f t="shared" si="144"/>
        <v>67567</v>
      </c>
      <c r="N174" s="81">
        <f t="shared" si="144"/>
        <v>0</v>
      </c>
      <c r="O174" s="81">
        <f t="shared" si="144"/>
        <v>0</v>
      </c>
      <c r="P174" s="81"/>
      <c r="Q174" s="81">
        <f t="shared" si="144"/>
        <v>0</v>
      </c>
      <c r="R174" s="81">
        <f t="shared" si="144"/>
        <v>0</v>
      </c>
      <c r="S174" s="81">
        <f t="shared" si="144"/>
        <v>67567</v>
      </c>
      <c r="T174" s="81">
        <f t="shared" si="144"/>
        <v>0</v>
      </c>
      <c r="U174" s="81">
        <f t="shared" si="144"/>
        <v>0</v>
      </c>
      <c r="V174" s="81">
        <f t="shared" si="144"/>
        <v>0</v>
      </c>
      <c r="W174" s="81">
        <f t="shared" si="144"/>
        <v>0</v>
      </c>
      <c r="X174" s="81">
        <f t="shared" si="144"/>
        <v>0</v>
      </c>
      <c r="Y174" s="81">
        <f t="shared" si="144"/>
        <v>0</v>
      </c>
      <c r="Z174" s="81">
        <f t="shared" si="144"/>
        <v>0</v>
      </c>
      <c r="AA174" s="81">
        <f t="shared" si="144"/>
        <v>0</v>
      </c>
      <c r="AB174" s="81">
        <f t="shared" si="144"/>
        <v>67567</v>
      </c>
      <c r="AC174" s="81">
        <f t="shared" si="144"/>
        <v>0</v>
      </c>
      <c r="AD174" s="81">
        <f t="shared" si="144"/>
        <v>0</v>
      </c>
      <c r="AE174" s="81">
        <f t="shared" si="144"/>
        <v>0</v>
      </c>
      <c r="AF174" s="81">
        <f t="shared" si="144"/>
        <v>-1571</v>
      </c>
      <c r="AG174" s="81">
        <f t="shared" si="144"/>
        <v>0</v>
      </c>
      <c r="AH174" s="81">
        <f t="shared" si="144"/>
        <v>0</v>
      </c>
      <c r="AI174" s="81">
        <f t="shared" si="144"/>
        <v>65996</v>
      </c>
      <c r="AJ174" s="81">
        <f t="shared" si="144"/>
        <v>0</v>
      </c>
      <c r="AK174" s="81">
        <f t="shared" si="144"/>
        <v>0</v>
      </c>
      <c r="AL174" s="81">
        <f t="shared" si="144"/>
        <v>65996</v>
      </c>
      <c r="AM174" s="81">
        <f t="shared" si="144"/>
        <v>0</v>
      </c>
      <c r="AN174" s="81">
        <f t="shared" si="144"/>
        <v>0</v>
      </c>
      <c r="AO174" s="81">
        <f t="shared" si="144"/>
        <v>0</v>
      </c>
      <c r="AP174" s="81">
        <f t="shared" si="144"/>
        <v>0</v>
      </c>
      <c r="AQ174" s="81">
        <f t="shared" si="144"/>
        <v>0</v>
      </c>
      <c r="AR174" s="81">
        <f t="shared" si="144"/>
        <v>65996</v>
      </c>
      <c r="AS174" s="81">
        <f t="shared" si="144"/>
        <v>0</v>
      </c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</row>
    <row r="175" spans="1:64" s="21" customFormat="1" ht="104.25" customHeight="1">
      <c r="A175" s="124" t="s">
        <v>356</v>
      </c>
      <c r="B175" s="79" t="s">
        <v>160</v>
      </c>
      <c r="C175" s="79" t="s">
        <v>130</v>
      </c>
      <c r="D175" s="80" t="s">
        <v>195</v>
      </c>
      <c r="E175" s="79" t="s">
        <v>146</v>
      </c>
      <c r="F175" s="71">
        <v>63821</v>
      </c>
      <c r="G175" s="71">
        <f>H175-F175</f>
        <v>3746</v>
      </c>
      <c r="H175" s="71">
        <v>67567</v>
      </c>
      <c r="I175" s="84"/>
      <c r="J175" s="84"/>
      <c r="K175" s="84"/>
      <c r="L175" s="84"/>
      <c r="M175" s="71">
        <f>H175+J175+K175+L175</f>
        <v>67567</v>
      </c>
      <c r="N175" s="72">
        <f>I175+L175</f>
        <v>0</v>
      </c>
      <c r="O175" s="84"/>
      <c r="P175" s="84"/>
      <c r="Q175" s="84"/>
      <c r="R175" s="84"/>
      <c r="S175" s="71">
        <f>M175+O175+P175+Q175+R175</f>
        <v>67567</v>
      </c>
      <c r="T175" s="71">
        <f>N175+R175</f>
        <v>0</v>
      </c>
      <c r="U175" s="84"/>
      <c r="V175" s="84"/>
      <c r="W175" s="84"/>
      <c r="X175" s="84"/>
      <c r="Y175" s="84"/>
      <c r="Z175" s="84"/>
      <c r="AA175" s="84"/>
      <c r="AB175" s="71">
        <f>S175+U175+V175+W175+X175+Y175+Z175+AA175</f>
        <v>67567</v>
      </c>
      <c r="AC175" s="71">
        <f>T175+Z175+AA175</f>
        <v>0</v>
      </c>
      <c r="AD175" s="84"/>
      <c r="AE175" s="84"/>
      <c r="AF175" s="71">
        <v>-1571</v>
      </c>
      <c r="AG175" s="84"/>
      <c r="AH175" s="84"/>
      <c r="AI175" s="71">
        <f>AB175+AD175+AE175+AF175+AG175+AH175</f>
        <v>65996</v>
      </c>
      <c r="AJ175" s="71">
        <f>AC175+AH175</f>
        <v>0</v>
      </c>
      <c r="AK175" s="84"/>
      <c r="AL175" s="71">
        <f>AI175+AK175</f>
        <v>65996</v>
      </c>
      <c r="AM175" s="71">
        <f>AJ175</f>
        <v>0</v>
      </c>
      <c r="AN175" s="84"/>
      <c r="AO175" s="84"/>
      <c r="AP175" s="84"/>
      <c r="AQ175" s="84"/>
      <c r="AR175" s="71">
        <f>AL175+AN175+AO175+AP175+AQ175</f>
        <v>65996</v>
      </c>
      <c r="AS175" s="71">
        <f>AM175+AQ175</f>
        <v>0</v>
      </c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</row>
    <row r="176" spans="1:64" s="21" customFormat="1" ht="125.25" customHeight="1">
      <c r="A176" s="124" t="s">
        <v>329</v>
      </c>
      <c r="B176" s="79" t="s">
        <v>160</v>
      </c>
      <c r="C176" s="79" t="s">
        <v>130</v>
      </c>
      <c r="D176" s="80" t="s">
        <v>328</v>
      </c>
      <c r="E176" s="79"/>
      <c r="F176" s="71"/>
      <c r="G176" s="71"/>
      <c r="H176" s="71"/>
      <c r="I176" s="84"/>
      <c r="J176" s="84"/>
      <c r="K176" s="84"/>
      <c r="L176" s="84"/>
      <c r="M176" s="71"/>
      <c r="N176" s="72"/>
      <c r="O176" s="84"/>
      <c r="P176" s="84"/>
      <c r="Q176" s="84"/>
      <c r="R176" s="84"/>
      <c r="S176" s="71"/>
      <c r="T176" s="71"/>
      <c r="U176" s="84"/>
      <c r="V176" s="84"/>
      <c r="W176" s="84"/>
      <c r="X176" s="84"/>
      <c r="Y176" s="84"/>
      <c r="Z176" s="84"/>
      <c r="AA176" s="84"/>
      <c r="AB176" s="71"/>
      <c r="AC176" s="71"/>
      <c r="AD176" s="84">
        <f aca="true" t="shared" si="145" ref="AD176:AS176">AD177</f>
        <v>0</v>
      </c>
      <c r="AE176" s="84">
        <f t="shared" si="145"/>
        <v>0</v>
      </c>
      <c r="AF176" s="71">
        <f t="shared" si="145"/>
        <v>0</v>
      </c>
      <c r="AG176" s="84">
        <f t="shared" si="145"/>
        <v>0</v>
      </c>
      <c r="AH176" s="84">
        <f t="shared" si="145"/>
        <v>0</v>
      </c>
      <c r="AI176" s="71">
        <f t="shared" si="145"/>
        <v>0</v>
      </c>
      <c r="AJ176" s="71">
        <f t="shared" si="145"/>
        <v>0</v>
      </c>
      <c r="AK176" s="71">
        <f t="shared" si="145"/>
        <v>30000</v>
      </c>
      <c r="AL176" s="71">
        <f t="shared" si="145"/>
        <v>30000</v>
      </c>
      <c r="AM176" s="71">
        <f t="shared" si="145"/>
        <v>0</v>
      </c>
      <c r="AN176" s="71">
        <f t="shared" si="145"/>
        <v>0</v>
      </c>
      <c r="AO176" s="71">
        <f t="shared" si="145"/>
        <v>0</v>
      </c>
      <c r="AP176" s="71">
        <f t="shared" si="145"/>
        <v>0</v>
      </c>
      <c r="AQ176" s="71">
        <f t="shared" si="145"/>
        <v>0</v>
      </c>
      <c r="AR176" s="71">
        <f t="shared" si="145"/>
        <v>30000</v>
      </c>
      <c r="AS176" s="71">
        <f t="shared" si="145"/>
        <v>0</v>
      </c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</row>
    <row r="177" spans="1:64" s="21" customFormat="1" ht="99" customHeight="1">
      <c r="A177" s="124" t="s">
        <v>356</v>
      </c>
      <c r="B177" s="79" t="s">
        <v>160</v>
      </c>
      <c r="C177" s="79" t="s">
        <v>130</v>
      </c>
      <c r="D177" s="80" t="s">
        <v>328</v>
      </c>
      <c r="E177" s="79" t="s">
        <v>146</v>
      </c>
      <c r="F177" s="71"/>
      <c r="G177" s="71"/>
      <c r="H177" s="71"/>
      <c r="I177" s="84"/>
      <c r="J177" s="84"/>
      <c r="K177" s="84"/>
      <c r="L177" s="84"/>
      <c r="M177" s="71"/>
      <c r="N177" s="72"/>
      <c r="O177" s="84"/>
      <c r="P177" s="84"/>
      <c r="Q177" s="84"/>
      <c r="R177" s="84"/>
      <c r="S177" s="71"/>
      <c r="T177" s="71"/>
      <c r="U177" s="84"/>
      <c r="V177" s="84"/>
      <c r="W177" s="84"/>
      <c r="X177" s="84"/>
      <c r="Y177" s="84"/>
      <c r="Z177" s="84"/>
      <c r="AA177" s="84"/>
      <c r="AB177" s="71"/>
      <c r="AC177" s="71"/>
      <c r="AD177" s="84"/>
      <c r="AE177" s="84"/>
      <c r="AF177" s="71"/>
      <c r="AG177" s="84"/>
      <c r="AH177" s="84"/>
      <c r="AI177" s="71">
        <f>AB177+AD177+AE177+AF177+AG177+AH177</f>
        <v>0</v>
      </c>
      <c r="AJ177" s="71">
        <f>AC177+AH177</f>
        <v>0</v>
      </c>
      <c r="AK177" s="71">
        <v>30000</v>
      </c>
      <c r="AL177" s="71">
        <f>AI177+AK177</f>
        <v>30000</v>
      </c>
      <c r="AM177" s="71">
        <f>AJ177</f>
        <v>0</v>
      </c>
      <c r="AN177" s="84"/>
      <c r="AO177" s="84"/>
      <c r="AP177" s="84"/>
      <c r="AQ177" s="84"/>
      <c r="AR177" s="71">
        <f>AL177+AN177+AO177+AP177+AQ177</f>
        <v>30000</v>
      </c>
      <c r="AS177" s="71">
        <f>AM177+AQ177</f>
        <v>0</v>
      </c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</row>
    <row r="178" spans="1:64" s="21" customFormat="1" ht="38.25" customHeight="1" hidden="1">
      <c r="A178" s="124" t="s">
        <v>220</v>
      </c>
      <c r="B178" s="79" t="s">
        <v>160</v>
      </c>
      <c r="C178" s="79" t="s">
        <v>130</v>
      </c>
      <c r="D178" s="80" t="s">
        <v>196</v>
      </c>
      <c r="E178" s="79"/>
      <c r="F178" s="81">
        <f>F179</f>
        <v>340</v>
      </c>
      <c r="G178" s="81">
        <f>G179</f>
        <v>-340</v>
      </c>
      <c r="H178" s="81">
        <f aca="true" t="shared" si="146" ref="H178:N178">H179</f>
        <v>0</v>
      </c>
      <c r="I178" s="81">
        <f t="shared" si="146"/>
        <v>0</v>
      </c>
      <c r="J178" s="81">
        <f t="shared" si="146"/>
        <v>0</v>
      </c>
      <c r="K178" s="81">
        <f t="shared" si="146"/>
        <v>0</v>
      </c>
      <c r="L178" s="81">
        <f t="shared" si="146"/>
        <v>0</v>
      </c>
      <c r="M178" s="81">
        <f t="shared" si="146"/>
        <v>0</v>
      </c>
      <c r="N178" s="81">
        <f t="shared" si="146"/>
        <v>0</v>
      </c>
      <c r="O178" s="84"/>
      <c r="P178" s="84"/>
      <c r="Q178" s="84"/>
      <c r="R178" s="84"/>
      <c r="S178" s="86"/>
      <c r="T178" s="86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6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</row>
    <row r="179" spans="1:64" s="21" customFormat="1" ht="124.5" customHeight="1" hidden="1">
      <c r="A179" s="124" t="s">
        <v>356</v>
      </c>
      <c r="B179" s="79" t="s">
        <v>160</v>
      </c>
      <c r="C179" s="79" t="s">
        <v>130</v>
      </c>
      <c r="D179" s="80" t="s">
        <v>196</v>
      </c>
      <c r="E179" s="79" t="s">
        <v>146</v>
      </c>
      <c r="F179" s="71">
        <v>340</v>
      </c>
      <c r="G179" s="71">
        <f>H179-F179</f>
        <v>-340</v>
      </c>
      <c r="H179" s="72">
        <f>349-349</f>
        <v>0</v>
      </c>
      <c r="I179" s="84"/>
      <c r="J179" s="84"/>
      <c r="K179" s="84"/>
      <c r="L179" s="84"/>
      <c r="M179" s="71">
        <f>H179+J179+K179+L179</f>
        <v>0</v>
      </c>
      <c r="N179" s="72">
        <f>I179+L179</f>
        <v>0</v>
      </c>
      <c r="O179" s="84"/>
      <c r="P179" s="84"/>
      <c r="Q179" s="84"/>
      <c r="R179" s="84"/>
      <c r="S179" s="86"/>
      <c r="T179" s="86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6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</row>
    <row r="180" spans="1:64" s="21" customFormat="1" ht="21.75" customHeight="1" hidden="1">
      <c r="A180" s="78" t="s">
        <v>216</v>
      </c>
      <c r="B180" s="79" t="s">
        <v>160</v>
      </c>
      <c r="C180" s="79" t="s">
        <v>130</v>
      </c>
      <c r="D180" s="80" t="s">
        <v>215</v>
      </c>
      <c r="E180" s="79"/>
      <c r="F180" s="81">
        <f>F181</f>
        <v>7763</v>
      </c>
      <c r="G180" s="81">
        <f>G181</f>
        <v>-7763</v>
      </c>
      <c r="H180" s="81">
        <f>H181</f>
        <v>0</v>
      </c>
      <c r="I180" s="81">
        <f aca="true" t="shared" si="147" ref="I180:N180">I181</f>
        <v>0</v>
      </c>
      <c r="J180" s="81">
        <f t="shared" si="147"/>
        <v>0</v>
      </c>
      <c r="K180" s="81">
        <f t="shared" si="147"/>
        <v>0</v>
      </c>
      <c r="L180" s="81">
        <f t="shared" si="147"/>
        <v>0</v>
      </c>
      <c r="M180" s="81">
        <f t="shared" si="147"/>
        <v>0</v>
      </c>
      <c r="N180" s="81">
        <f t="shared" si="147"/>
        <v>0</v>
      </c>
      <c r="O180" s="84"/>
      <c r="P180" s="84"/>
      <c r="Q180" s="84"/>
      <c r="R180" s="84"/>
      <c r="S180" s="86"/>
      <c r="T180" s="86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6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</row>
    <row r="181" spans="1:64" s="21" customFormat="1" ht="9" customHeight="1" hidden="1">
      <c r="A181" s="78" t="s">
        <v>357</v>
      </c>
      <c r="B181" s="79" t="s">
        <v>160</v>
      </c>
      <c r="C181" s="79" t="s">
        <v>130</v>
      </c>
      <c r="D181" s="80" t="s">
        <v>215</v>
      </c>
      <c r="E181" s="79" t="s">
        <v>154</v>
      </c>
      <c r="F181" s="71">
        <v>7763</v>
      </c>
      <c r="G181" s="71">
        <f>H181-F181</f>
        <v>-7763</v>
      </c>
      <c r="H181" s="71">
        <f>27054-27054</f>
        <v>0</v>
      </c>
      <c r="I181" s="84"/>
      <c r="J181" s="84"/>
      <c r="K181" s="84"/>
      <c r="L181" s="84"/>
      <c r="M181" s="71">
        <f>H181+J181+K181+L181</f>
        <v>0</v>
      </c>
      <c r="N181" s="72">
        <f>I181+L181</f>
        <v>0</v>
      </c>
      <c r="O181" s="84"/>
      <c r="P181" s="84"/>
      <c r="Q181" s="84"/>
      <c r="R181" s="84"/>
      <c r="S181" s="86"/>
      <c r="T181" s="86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6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</row>
    <row r="182" spans="1:64" s="21" customFormat="1" ht="53.25" customHeight="1">
      <c r="A182" s="78" t="s">
        <v>347</v>
      </c>
      <c r="B182" s="79" t="s">
        <v>160</v>
      </c>
      <c r="C182" s="79" t="s">
        <v>130</v>
      </c>
      <c r="D182" s="80" t="s">
        <v>196</v>
      </c>
      <c r="E182" s="79"/>
      <c r="F182" s="71"/>
      <c r="G182" s="71"/>
      <c r="H182" s="71"/>
      <c r="I182" s="84"/>
      <c r="J182" s="84"/>
      <c r="K182" s="84"/>
      <c r="L182" s="84"/>
      <c r="M182" s="71"/>
      <c r="N182" s="72"/>
      <c r="O182" s="84"/>
      <c r="P182" s="84"/>
      <c r="Q182" s="84"/>
      <c r="R182" s="84"/>
      <c r="S182" s="86"/>
      <c r="T182" s="86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6"/>
      <c r="AG182" s="84"/>
      <c r="AH182" s="84"/>
      <c r="AI182" s="84"/>
      <c r="AJ182" s="84"/>
      <c r="AK182" s="84"/>
      <c r="AL182" s="84"/>
      <c r="AM182" s="84"/>
      <c r="AN182" s="71">
        <f aca="true" t="shared" si="148" ref="AN182:AS182">AN183</f>
        <v>640</v>
      </c>
      <c r="AO182" s="71">
        <f t="shared" si="148"/>
        <v>0</v>
      </c>
      <c r="AP182" s="71">
        <f t="shared" si="148"/>
        <v>0</v>
      </c>
      <c r="AQ182" s="71">
        <f t="shared" si="148"/>
        <v>0</v>
      </c>
      <c r="AR182" s="71">
        <f t="shared" si="148"/>
        <v>640</v>
      </c>
      <c r="AS182" s="118">
        <f t="shared" si="148"/>
        <v>0</v>
      </c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</row>
    <row r="183" spans="1:64" s="21" customFormat="1" ht="102.75" customHeight="1">
      <c r="A183" s="124" t="s">
        <v>356</v>
      </c>
      <c r="B183" s="79" t="s">
        <v>160</v>
      </c>
      <c r="C183" s="79" t="s">
        <v>130</v>
      </c>
      <c r="D183" s="80" t="s">
        <v>196</v>
      </c>
      <c r="E183" s="79" t="s">
        <v>146</v>
      </c>
      <c r="F183" s="71"/>
      <c r="G183" s="71"/>
      <c r="H183" s="71"/>
      <c r="I183" s="84"/>
      <c r="J183" s="84"/>
      <c r="K183" s="84"/>
      <c r="L183" s="84"/>
      <c r="M183" s="71"/>
      <c r="N183" s="72"/>
      <c r="O183" s="84"/>
      <c r="P183" s="84"/>
      <c r="Q183" s="84"/>
      <c r="R183" s="84"/>
      <c r="S183" s="86"/>
      <c r="T183" s="86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6"/>
      <c r="AG183" s="84"/>
      <c r="AH183" s="84"/>
      <c r="AI183" s="84"/>
      <c r="AJ183" s="84"/>
      <c r="AK183" s="84"/>
      <c r="AL183" s="84"/>
      <c r="AM183" s="84"/>
      <c r="AN183" s="71">
        <v>640</v>
      </c>
      <c r="AO183" s="71"/>
      <c r="AP183" s="71"/>
      <c r="AQ183" s="71"/>
      <c r="AR183" s="71">
        <f>AL183+AN183+AO183+AP183+AQ183</f>
        <v>640</v>
      </c>
      <c r="AS183" s="71">
        <f>AM183+AQ183</f>
        <v>0</v>
      </c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</row>
    <row r="184" spans="1:64" s="21" customFormat="1" ht="121.5" customHeight="1">
      <c r="A184" s="124" t="s">
        <v>349</v>
      </c>
      <c r="B184" s="79" t="s">
        <v>160</v>
      </c>
      <c r="C184" s="79" t="s">
        <v>130</v>
      </c>
      <c r="D184" s="80" t="s">
        <v>348</v>
      </c>
      <c r="E184" s="79"/>
      <c r="F184" s="71"/>
      <c r="G184" s="71"/>
      <c r="H184" s="71"/>
      <c r="I184" s="84"/>
      <c r="J184" s="84"/>
      <c r="K184" s="84"/>
      <c r="L184" s="84"/>
      <c r="M184" s="71"/>
      <c r="N184" s="72"/>
      <c r="O184" s="84"/>
      <c r="P184" s="84"/>
      <c r="Q184" s="84"/>
      <c r="R184" s="84"/>
      <c r="S184" s="86"/>
      <c r="T184" s="86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6"/>
      <c r="AG184" s="84"/>
      <c r="AH184" s="84"/>
      <c r="AI184" s="84"/>
      <c r="AJ184" s="84"/>
      <c r="AK184" s="84"/>
      <c r="AL184" s="84"/>
      <c r="AM184" s="84"/>
      <c r="AN184" s="71">
        <f aca="true" t="shared" si="149" ref="AN184:AS184">AN185</f>
        <v>1750</v>
      </c>
      <c r="AO184" s="71">
        <f t="shared" si="149"/>
        <v>0</v>
      </c>
      <c r="AP184" s="71">
        <f t="shared" si="149"/>
        <v>0</v>
      </c>
      <c r="AQ184" s="71">
        <f t="shared" si="149"/>
        <v>600</v>
      </c>
      <c r="AR184" s="71">
        <f t="shared" si="149"/>
        <v>2350</v>
      </c>
      <c r="AS184" s="71">
        <f t="shared" si="149"/>
        <v>600</v>
      </c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</row>
    <row r="185" spans="1:64" s="21" customFormat="1" ht="102.75" customHeight="1">
      <c r="A185" s="124" t="s">
        <v>356</v>
      </c>
      <c r="B185" s="79" t="s">
        <v>160</v>
      </c>
      <c r="C185" s="79" t="s">
        <v>130</v>
      </c>
      <c r="D185" s="80" t="s">
        <v>348</v>
      </c>
      <c r="E185" s="79" t="s">
        <v>146</v>
      </c>
      <c r="F185" s="71"/>
      <c r="G185" s="71"/>
      <c r="H185" s="71"/>
      <c r="I185" s="84"/>
      <c r="J185" s="84"/>
      <c r="K185" s="84"/>
      <c r="L185" s="84"/>
      <c r="M185" s="71"/>
      <c r="N185" s="72"/>
      <c r="O185" s="84"/>
      <c r="P185" s="84"/>
      <c r="Q185" s="84"/>
      <c r="R185" s="84"/>
      <c r="S185" s="86"/>
      <c r="T185" s="86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6"/>
      <c r="AG185" s="84"/>
      <c r="AH185" s="84"/>
      <c r="AI185" s="84"/>
      <c r="AJ185" s="84"/>
      <c r="AK185" s="84"/>
      <c r="AL185" s="84"/>
      <c r="AM185" s="84"/>
      <c r="AN185" s="71">
        <v>1750</v>
      </c>
      <c r="AO185" s="71"/>
      <c r="AP185" s="71"/>
      <c r="AQ185" s="71">
        <v>600</v>
      </c>
      <c r="AR185" s="71">
        <f>AL185+AN185+AO185+AP185+AQ185</f>
        <v>2350</v>
      </c>
      <c r="AS185" s="71">
        <f>AM185+AQ185</f>
        <v>600</v>
      </c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</row>
    <row r="186" spans="1:64" s="21" customFormat="1" ht="67.5" customHeight="1">
      <c r="A186" s="124" t="s">
        <v>351</v>
      </c>
      <c r="B186" s="79" t="s">
        <v>160</v>
      </c>
      <c r="C186" s="79" t="s">
        <v>130</v>
      </c>
      <c r="D186" s="80" t="s">
        <v>350</v>
      </c>
      <c r="E186" s="79"/>
      <c r="F186" s="71"/>
      <c r="G186" s="71"/>
      <c r="H186" s="71"/>
      <c r="I186" s="84"/>
      <c r="J186" s="84"/>
      <c r="K186" s="84"/>
      <c r="L186" s="84"/>
      <c r="M186" s="71"/>
      <c r="N186" s="72"/>
      <c r="O186" s="84"/>
      <c r="P186" s="84"/>
      <c r="Q186" s="84"/>
      <c r="R186" s="84"/>
      <c r="S186" s="86"/>
      <c r="T186" s="86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6"/>
      <c r="AG186" s="84"/>
      <c r="AH186" s="84"/>
      <c r="AI186" s="84"/>
      <c r="AJ186" s="84"/>
      <c r="AK186" s="84"/>
      <c r="AL186" s="84"/>
      <c r="AM186" s="84"/>
      <c r="AN186" s="71">
        <f aca="true" t="shared" si="150" ref="AN186:AS186">AN187</f>
        <v>9279</v>
      </c>
      <c r="AO186" s="71">
        <f t="shared" si="150"/>
        <v>0</v>
      </c>
      <c r="AP186" s="71">
        <f t="shared" si="150"/>
        <v>0</v>
      </c>
      <c r="AQ186" s="71">
        <f t="shared" si="150"/>
        <v>0</v>
      </c>
      <c r="AR186" s="71">
        <f t="shared" si="150"/>
        <v>9279</v>
      </c>
      <c r="AS186" s="71">
        <f t="shared" si="150"/>
        <v>0</v>
      </c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</row>
    <row r="187" spans="1:64" s="21" customFormat="1" ht="102.75" customHeight="1">
      <c r="A187" s="124" t="s">
        <v>356</v>
      </c>
      <c r="B187" s="79" t="s">
        <v>160</v>
      </c>
      <c r="C187" s="79" t="s">
        <v>130</v>
      </c>
      <c r="D187" s="80" t="s">
        <v>350</v>
      </c>
      <c r="E187" s="79" t="s">
        <v>146</v>
      </c>
      <c r="F187" s="71"/>
      <c r="G187" s="71"/>
      <c r="H187" s="71"/>
      <c r="I187" s="84"/>
      <c r="J187" s="84"/>
      <c r="K187" s="84"/>
      <c r="L187" s="84"/>
      <c r="M187" s="71"/>
      <c r="N187" s="72"/>
      <c r="O187" s="84"/>
      <c r="P187" s="84"/>
      <c r="Q187" s="84"/>
      <c r="R187" s="84"/>
      <c r="S187" s="86"/>
      <c r="T187" s="86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6"/>
      <c r="AG187" s="84"/>
      <c r="AH187" s="84"/>
      <c r="AI187" s="84"/>
      <c r="AJ187" s="84"/>
      <c r="AK187" s="84"/>
      <c r="AL187" s="84"/>
      <c r="AM187" s="84"/>
      <c r="AN187" s="71">
        <v>9279</v>
      </c>
      <c r="AO187" s="71"/>
      <c r="AP187" s="71"/>
      <c r="AQ187" s="71"/>
      <c r="AR187" s="71">
        <f>AL187+AN187+AO187+AP187+AQ187</f>
        <v>9279</v>
      </c>
      <c r="AS187" s="71">
        <f>AM187+AQ187</f>
        <v>0</v>
      </c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</row>
    <row r="188" spans="1:45" ht="33">
      <c r="A188" s="78" t="s">
        <v>122</v>
      </c>
      <c r="B188" s="79" t="s">
        <v>160</v>
      </c>
      <c r="C188" s="79" t="s">
        <v>130</v>
      </c>
      <c r="D188" s="125" t="s">
        <v>124</v>
      </c>
      <c r="E188" s="79"/>
      <c r="F188" s="54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6"/>
      <c r="T188" s="56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6"/>
      <c r="AG188" s="55"/>
      <c r="AH188" s="55"/>
      <c r="AI188" s="55"/>
      <c r="AJ188" s="55"/>
      <c r="AK188" s="55"/>
      <c r="AL188" s="55"/>
      <c r="AM188" s="55"/>
      <c r="AN188" s="71">
        <f aca="true" t="shared" si="151" ref="AN188:AS188">AN189</f>
        <v>13250</v>
      </c>
      <c r="AO188" s="71">
        <f t="shared" si="151"/>
        <v>0</v>
      </c>
      <c r="AP188" s="71">
        <f t="shared" si="151"/>
        <v>0</v>
      </c>
      <c r="AQ188" s="71">
        <f t="shared" si="151"/>
        <v>0</v>
      </c>
      <c r="AR188" s="71">
        <f t="shared" si="151"/>
        <v>13250</v>
      </c>
      <c r="AS188" s="71">
        <f t="shared" si="151"/>
        <v>0</v>
      </c>
    </row>
    <row r="189" spans="1:45" ht="99">
      <c r="A189" s="78" t="s">
        <v>335</v>
      </c>
      <c r="B189" s="79" t="s">
        <v>160</v>
      </c>
      <c r="C189" s="79" t="s">
        <v>130</v>
      </c>
      <c r="D189" s="125" t="s">
        <v>333</v>
      </c>
      <c r="E189" s="79"/>
      <c r="F189" s="54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6"/>
      <c r="T189" s="56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6"/>
      <c r="AG189" s="55"/>
      <c r="AH189" s="55"/>
      <c r="AI189" s="55"/>
      <c r="AJ189" s="55"/>
      <c r="AK189" s="55"/>
      <c r="AL189" s="55"/>
      <c r="AM189" s="55"/>
      <c r="AN189" s="71">
        <f aca="true" t="shared" si="152" ref="AN189:AS189">AN190+AN191</f>
        <v>13250</v>
      </c>
      <c r="AO189" s="71">
        <f t="shared" si="152"/>
        <v>0</v>
      </c>
      <c r="AP189" s="71">
        <f t="shared" si="152"/>
        <v>0</v>
      </c>
      <c r="AQ189" s="71">
        <f t="shared" si="152"/>
        <v>0</v>
      </c>
      <c r="AR189" s="71">
        <f t="shared" si="152"/>
        <v>13250</v>
      </c>
      <c r="AS189" s="71">
        <f t="shared" si="152"/>
        <v>0</v>
      </c>
    </row>
    <row r="190" spans="1:45" ht="66">
      <c r="A190" s="78" t="s">
        <v>140</v>
      </c>
      <c r="B190" s="79" t="s">
        <v>160</v>
      </c>
      <c r="C190" s="79" t="s">
        <v>130</v>
      </c>
      <c r="D190" s="125" t="s">
        <v>333</v>
      </c>
      <c r="E190" s="79" t="s">
        <v>141</v>
      </c>
      <c r="F190" s="54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6"/>
      <c r="T190" s="56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6"/>
      <c r="AG190" s="55"/>
      <c r="AH190" s="55"/>
      <c r="AI190" s="55"/>
      <c r="AJ190" s="55"/>
      <c r="AK190" s="55"/>
      <c r="AL190" s="55"/>
      <c r="AM190" s="55"/>
      <c r="AN190" s="71">
        <v>7872</v>
      </c>
      <c r="AO190" s="71"/>
      <c r="AP190" s="71"/>
      <c r="AQ190" s="71"/>
      <c r="AR190" s="71">
        <f>AL190+AN190+AO190+AP190+AQ190</f>
        <v>7872</v>
      </c>
      <c r="AS190" s="71">
        <f>AM190+AQ190</f>
        <v>0</v>
      </c>
    </row>
    <row r="191" spans="1:45" ht="99">
      <c r="A191" s="124" t="s">
        <v>356</v>
      </c>
      <c r="B191" s="79" t="s">
        <v>160</v>
      </c>
      <c r="C191" s="79" t="s">
        <v>130</v>
      </c>
      <c r="D191" s="125" t="s">
        <v>333</v>
      </c>
      <c r="E191" s="79" t="s">
        <v>146</v>
      </c>
      <c r="F191" s="54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6"/>
      <c r="T191" s="56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6"/>
      <c r="AG191" s="55"/>
      <c r="AH191" s="55"/>
      <c r="AI191" s="55"/>
      <c r="AJ191" s="55"/>
      <c r="AK191" s="55"/>
      <c r="AL191" s="55"/>
      <c r="AM191" s="55"/>
      <c r="AN191" s="71">
        <v>5378</v>
      </c>
      <c r="AO191" s="71"/>
      <c r="AP191" s="71"/>
      <c r="AQ191" s="71"/>
      <c r="AR191" s="71">
        <f>AL191+AN191+AO191+AP191+AQ191</f>
        <v>5378</v>
      </c>
      <c r="AS191" s="71">
        <f>AM191+AQ191</f>
        <v>0</v>
      </c>
    </row>
    <row r="192" spans="1:45" ht="66">
      <c r="A192" s="78" t="s">
        <v>336</v>
      </c>
      <c r="B192" s="79" t="s">
        <v>160</v>
      </c>
      <c r="C192" s="79" t="s">
        <v>130</v>
      </c>
      <c r="D192" s="125" t="s">
        <v>334</v>
      </c>
      <c r="E192" s="79"/>
      <c r="F192" s="54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6"/>
      <c r="T192" s="56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6"/>
      <c r="AG192" s="55"/>
      <c r="AH192" s="55"/>
      <c r="AI192" s="55"/>
      <c r="AJ192" s="55"/>
      <c r="AK192" s="55"/>
      <c r="AL192" s="55"/>
      <c r="AM192" s="55"/>
      <c r="AN192" s="71">
        <f aca="true" t="shared" si="153" ref="AN192:AS192">AN193</f>
        <v>5378</v>
      </c>
      <c r="AO192" s="71">
        <f t="shared" si="153"/>
        <v>0</v>
      </c>
      <c r="AP192" s="71">
        <f t="shared" si="153"/>
        <v>0</v>
      </c>
      <c r="AQ192" s="71">
        <f t="shared" si="153"/>
        <v>0</v>
      </c>
      <c r="AR192" s="71">
        <f t="shared" si="153"/>
        <v>5378</v>
      </c>
      <c r="AS192" s="71">
        <f t="shared" si="153"/>
        <v>0</v>
      </c>
    </row>
    <row r="193" spans="1:45" ht="99">
      <c r="A193" s="124" t="s">
        <v>356</v>
      </c>
      <c r="B193" s="79" t="s">
        <v>160</v>
      </c>
      <c r="C193" s="79" t="s">
        <v>130</v>
      </c>
      <c r="D193" s="125" t="s">
        <v>334</v>
      </c>
      <c r="E193" s="79" t="s">
        <v>146</v>
      </c>
      <c r="F193" s="54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6"/>
      <c r="T193" s="56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6"/>
      <c r="AG193" s="55"/>
      <c r="AH193" s="55"/>
      <c r="AI193" s="55"/>
      <c r="AJ193" s="55"/>
      <c r="AK193" s="55"/>
      <c r="AL193" s="55"/>
      <c r="AM193" s="55"/>
      <c r="AN193" s="71">
        <v>5378</v>
      </c>
      <c r="AO193" s="71"/>
      <c r="AP193" s="71"/>
      <c r="AQ193" s="71"/>
      <c r="AR193" s="71">
        <f>AL193+AN193+AO193+AP193+AQ193</f>
        <v>5378</v>
      </c>
      <c r="AS193" s="71">
        <f>AM193+AQ193</f>
        <v>0</v>
      </c>
    </row>
    <row r="194" spans="1:45" ht="5.25" customHeight="1">
      <c r="A194" s="75"/>
      <c r="B194" s="79"/>
      <c r="C194" s="79"/>
      <c r="D194" s="125"/>
      <c r="E194" s="79"/>
      <c r="F194" s="54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6"/>
      <c r="T194" s="56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6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</row>
    <row r="195" spans="1:64" s="21" customFormat="1" ht="20.25" customHeight="1">
      <c r="A195" s="127" t="s">
        <v>162</v>
      </c>
      <c r="B195" s="66" t="s">
        <v>160</v>
      </c>
      <c r="C195" s="66" t="s">
        <v>134</v>
      </c>
      <c r="D195" s="76"/>
      <c r="E195" s="66"/>
      <c r="F195" s="77">
        <f aca="true" t="shared" si="154" ref="F195:M195">F196+F211</f>
        <v>647413</v>
      </c>
      <c r="G195" s="77">
        <f t="shared" si="154"/>
        <v>400815</v>
      </c>
      <c r="H195" s="77">
        <f t="shared" si="154"/>
        <v>1048228</v>
      </c>
      <c r="I195" s="77">
        <f t="shared" si="154"/>
        <v>0</v>
      </c>
      <c r="J195" s="77">
        <f t="shared" si="154"/>
        <v>-30000</v>
      </c>
      <c r="K195" s="77">
        <f t="shared" si="154"/>
        <v>0</v>
      </c>
      <c r="L195" s="77">
        <f t="shared" si="154"/>
        <v>0</v>
      </c>
      <c r="M195" s="77">
        <f t="shared" si="154"/>
        <v>1018228</v>
      </c>
      <c r="N195" s="77">
        <f aca="true" t="shared" si="155" ref="N195:S195">N196+N211</f>
        <v>0</v>
      </c>
      <c r="O195" s="77">
        <f t="shared" si="155"/>
        <v>-283</v>
      </c>
      <c r="P195" s="77">
        <f t="shared" si="155"/>
        <v>0</v>
      </c>
      <c r="Q195" s="77">
        <f t="shared" si="155"/>
        <v>0</v>
      </c>
      <c r="R195" s="77">
        <f t="shared" si="155"/>
        <v>0</v>
      </c>
      <c r="S195" s="77">
        <f t="shared" si="155"/>
        <v>1017945</v>
      </c>
      <c r="T195" s="77">
        <f aca="true" t="shared" si="156" ref="T195:AB195">T196+T211</f>
        <v>0</v>
      </c>
      <c r="U195" s="77">
        <f t="shared" si="156"/>
        <v>0</v>
      </c>
      <c r="V195" s="77">
        <f t="shared" si="156"/>
        <v>0</v>
      </c>
      <c r="W195" s="77">
        <f t="shared" si="156"/>
        <v>0</v>
      </c>
      <c r="X195" s="77">
        <f t="shared" si="156"/>
        <v>0</v>
      </c>
      <c r="Y195" s="77">
        <f t="shared" si="156"/>
        <v>-24961</v>
      </c>
      <c r="Z195" s="77">
        <f t="shared" si="156"/>
        <v>0</v>
      </c>
      <c r="AA195" s="77">
        <f t="shared" si="156"/>
        <v>0</v>
      </c>
      <c r="AB195" s="77">
        <f t="shared" si="156"/>
        <v>992984</v>
      </c>
      <c r="AC195" s="77">
        <f aca="true" t="shared" si="157" ref="AC195:AI195">AC196+AC211</f>
        <v>0</v>
      </c>
      <c r="AD195" s="77">
        <f t="shared" si="157"/>
        <v>0</v>
      </c>
      <c r="AE195" s="77">
        <f t="shared" si="157"/>
        <v>0</v>
      </c>
      <c r="AF195" s="77">
        <f t="shared" si="157"/>
        <v>-204979</v>
      </c>
      <c r="AG195" s="77">
        <f t="shared" si="157"/>
        <v>0</v>
      </c>
      <c r="AH195" s="77">
        <f t="shared" si="157"/>
        <v>0</v>
      </c>
      <c r="AI195" s="77">
        <f t="shared" si="157"/>
        <v>788005</v>
      </c>
      <c r="AJ195" s="77">
        <f>AJ196+AJ211</f>
        <v>0</v>
      </c>
      <c r="AK195" s="77">
        <f>AK196+AK211</f>
        <v>0</v>
      </c>
      <c r="AL195" s="77">
        <f>AL196+AL211</f>
        <v>788005</v>
      </c>
      <c r="AM195" s="77">
        <f aca="true" t="shared" si="158" ref="AM195:AS195">AM196+AM211</f>
        <v>0</v>
      </c>
      <c r="AN195" s="77">
        <f t="shared" si="158"/>
        <v>-4097</v>
      </c>
      <c r="AO195" s="77">
        <f>AO196+AO211</f>
        <v>0</v>
      </c>
      <c r="AP195" s="77">
        <f t="shared" si="158"/>
        <v>0</v>
      </c>
      <c r="AQ195" s="77">
        <f t="shared" si="158"/>
        <v>0</v>
      </c>
      <c r="AR195" s="77">
        <f t="shared" si="158"/>
        <v>783908</v>
      </c>
      <c r="AS195" s="77">
        <f t="shared" si="158"/>
        <v>0</v>
      </c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</row>
    <row r="196" spans="1:64" s="21" customFormat="1" ht="25.5" customHeight="1">
      <c r="A196" s="128" t="s">
        <v>162</v>
      </c>
      <c r="B196" s="79" t="s">
        <v>160</v>
      </c>
      <c r="C196" s="79" t="s">
        <v>134</v>
      </c>
      <c r="D196" s="129" t="s">
        <v>120</v>
      </c>
      <c r="E196" s="79"/>
      <c r="F196" s="81">
        <f>F197+F198+F201+F203+F205+F207</f>
        <v>647413</v>
      </c>
      <c r="G196" s="81">
        <f aca="true" t="shared" si="159" ref="G196:M196">G197+G198+G201+G203+G205+G207+G209</f>
        <v>396422</v>
      </c>
      <c r="H196" s="81">
        <f t="shared" si="159"/>
        <v>1043835</v>
      </c>
      <c r="I196" s="81">
        <f t="shared" si="159"/>
        <v>0</v>
      </c>
      <c r="J196" s="81">
        <f t="shared" si="159"/>
        <v>-30000</v>
      </c>
      <c r="K196" s="81">
        <f t="shared" si="159"/>
        <v>0</v>
      </c>
      <c r="L196" s="81">
        <f t="shared" si="159"/>
        <v>0</v>
      </c>
      <c r="M196" s="81">
        <f t="shared" si="159"/>
        <v>1013835</v>
      </c>
      <c r="N196" s="81">
        <f aca="true" t="shared" si="160" ref="N196:S196">N197+N198+N201+N203+N205+N207+N209</f>
        <v>0</v>
      </c>
      <c r="O196" s="81">
        <f t="shared" si="160"/>
        <v>-283</v>
      </c>
      <c r="P196" s="81"/>
      <c r="Q196" s="81">
        <f t="shared" si="160"/>
        <v>0</v>
      </c>
      <c r="R196" s="81">
        <f t="shared" si="160"/>
        <v>0</v>
      </c>
      <c r="S196" s="81">
        <f t="shared" si="160"/>
        <v>1013552</v>
      </c>
      <c r="T196" s="81">
        <f aca="true" t="shared" si="161" ref="T196:AB196">T197+T198+T201+T203+T205+T207+T209</f>
        <v>0</v>
      </c>
      <c r="U196" s="81">
        <f t="shared" si="161"/>
        <v>0</v>
      </c>
      <c r="V196" s="81">
        <f t="shared" si="161"/>
        <v>0</v>
      </c>
      <c r="W196" s="81">
        <f t="shared" si="161"/>
        <v>0</v>
      </c>
      <c r="X196" s="81">
        <f t="shared" si="161"/>
        <v>0</v>
      </c>
      <c r="Y196" s="81">
        <f t="shared" si="161"/>
        <v>-24961</v>
      </c>
      <c r="Z196" s="81">
        <f t="shared" si="161"/>
        <v>0</v>
      </c>
      <c r="AA196" s="81">
        <f t="shared" si="161"/>
        <v>0</v>
      </c>
      <c r="AB196" s="81">
        <f t="shared" si="161"/>
        <v>988591</v>
      </c>
      <c r="AC196" s="81">
        <f aca="true" t="shared" si="162" ref="AC196:AI196">AC197+AC198+AC201+AC203+AC205+AC207+AC209</f>
        <v>0</v>
      </c>
      <c r="AD196" s="81">
        <f t="shared" si="162"/>
        <v>0</v>
      </c>
      <c r="AE196" s="81">
        <f t="shared" si="162"/>
        <v>0</v>
      </c>
      <c r="AF196" s="81">
        <f t="shared" si="162"/>
        <v>-205079</v>
      </c>
      <c r="AG196" s="81">
        <f t="shared" si="162"/>
        <v>0</v>
      </c>
      <c r="AH196" s="81">
        <f t="shared" si="162"/>
        <v>0</v>
      </c>
      <c r="AI196" s="81">
        <f t="shared" si="162"/>
        <v>783512</v>
      </c>
      <c r="AJ196" s="81">
        <f>AJ197+AJ198+AJ201+AJ203+AJ205+AJ207+AJ209</f>
        <v>0</v>
      </c>
      <c r="AK196" s="81">
        <f>AK197+AK198+AK201+AK203+AK205+AK207+AK209</f>
        <v>0</v>
      </c>
      <c r="AL196" s="81">
        <f>AL197+AL198+AL201+AL203+AL205+AL207+AL209</f>
        <v>783512</v>
      </c>
      <c r="AM196" s="81">
        <f aca="true" t="shared" si="163" ref="AM196:AS196">AM197+AM198+AM201+AM203+AM205+AM207+AM209</f>
        <v>0</v>
      </c>
      <c r="AN196" s="81">
        <f t="shared" si="163"/>
        <v>-4097</v>
      </c>
      <c r="AO196" s="81">
        <f>AO197+AO198+AO201+AO203+AO205+AO207+AO209</f>
        <v>0</v>
      </c>
      <c r="AP196" s="81">
        <f t="shared" si="163"/>
        <v>0</v>
      </c>
      <c r="AQ196" s="81">
        <f t="shared" si="163"/>
        <v>0</v>
      </c>
      <c r="AR196" s="81">
        <f t="shared" si="163"/>
        <v>779415</v>
      </c>
      <c r="AS196" s="81">
        <f t="shared" si="163"/>
        <v>0</v>
      </c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</row>
    <row r="197" spans="1:64" s="21" customFormat="1" ht="67.5" customHeight="1">
      <c r="A197" s="124" t="s">
        <v>140</v>
      </c>
      <c r="B197" s="79" t="s">
        <v>160</v>
      </c>
      <c r="C197" s="79" t="s">
        <v>134</v>
      </c>
      <c r="D197" s="129" t="s">
        <v>120</v>
      </c>
      <c r="E197" s="79" t="s">
        <v>141</v>
      </c>
      <c r="F197" s="71">
        <v>607117</v>
      </c>
      <c r="G197" s="71">
        <f>H197-F197</f>
        <v>386255</v>
      </c>
      <c r="H197" s="71">
        <v>993372</v>
      </c>
      <c r="I197" s="72"/>
      <c r="J197" s="71">
        <v>-30000</v>
      </c>
      <c r="K197" s="84"/>
      <c r="L197" s="84"/>
      <c r="M197" s="71">
        <f>H197+J197+K197+L197</f>
        <v>963372</v>
      </c>
      <c r="N197" s="72">
        <f>I197+L197</f>
        <v>0</v>
      </c>
      <c r="O197" s="72">
        <v>-283</v>
      </c>
      <c r="P197" s="72"/>
      <c r="Q197" s="84"/>
      <c r="R197" s="84"/>
      <c r="S197" s="71">
        <f>M197+O197+P197+Q197+R197</f>
        <v>963089</v>
      </c>
      <c r="T197" s="71">
        <f>N197+R197</f>
        <v>0</v>
      </c>
      <c r="U197" s="84"/>
      <c r="V197" s="84"/>
      <c r="W197" s="84"/>
      <c r="X197" s="84"/>
      <c r="Y197" s="71">
        <v>-24961</v>
      </c>
      <c r="Z197" s="84"/>
      <c r="AA197" s="84"/>
      <c r="AB197" s="71">
        <f>S197+U197+V197+W197+X197+Y197+Z197+AA197</f>
        <v>938128</v>
      </c>
      <c r="AC197" s="71">
        <f>T197+Z197+AA197</f>
        <v>0</v>
      </c>
      <c r="AD197" s="84"/>
      <c r="AE197" s="84"/>
      <c r="AF197" s="71">
        <f>-198476-5689</f>
        <v>-204165</v>
      </c>
      <c r="AG197" s="84"/>
      <c r="AH197" s="84"/>
      <c r="AI197" s="71">
        <f>AB197+AD197+AE197+AF197+AG197+AH197</f>
        <v>733963</v>
      </c>
      <c r="AJ197" s="71">
        <f>AC197+AH197</f>
        <v>0</v>
      </c>
      <c r="AK197" s="84"/>
      <c r="AL197" s="71">
        <f>AI197+AK197</f>
        <v>733963</v>
      </c>
      <c r="AM197" s="71">
        <f>AJ197</f>
        <v>0</v>
      </c>
      <c r="AN197" s="71">
        <f>-14159-804-1000</f>
        <v>-15963</v>
      </c>
      <c r="AO197" s="71"/>
      <c r="AP197" s="84"/>
      <c r="AQ197" s="84"/>
      <c r="AR197" s="71">
        <f>AL197+AN197+AO197+AP197+AQ197</f>
        <v>718000</v>
      </c>
      <c r="AS197" s="71">
        <f>AM197+AQ197</f>
        <v>0</v>
      </c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</row>
    <row r="198" spans="1:64" s="17" customFormat="1" ht="64.5" customHeight="1">
      <c r="A198" s="124" t="s">
        <v>337</v>
      </c>
      <c r="B198" s="79" t="s">
        <v>160</v>
      </c>
      <c r="C198" s="79" t="s">
        <v>134</v>
      </c>
      <c r="D198" s="129" t="s">
        <v>208</v>
      </c>
      <c r="E198" s="79"/>
      <c r="F198" s="81">
        <f>F199</f>
        <v>1832</v>
      </c>
      <c r="G198" s="81">
        <f>G199</f>
        <v>-1832</v>
      </c>
      <c r="H198" s="81">
        <f>H199</f>
        <v>0</v>
      </c>
      <c r="I198" s="81">
        <f aca="true" t="shared" si="164" ref="I198:N198">I199</f>
        <v>0</v>
      </c>
      <c r="J198" s="81">
        <f t="shared" si="164"/>
        <v>0</v>
      </c>
      <c r="K198" s="81">
        <f t="shared" si="164"/>
        <v>0</v>
      </c>
      <c r="L198" s="81">
        <f t="shared" si="164"/>
        <v>0</v>
      </c>
      <c r="M198" s="81">
        <f t="shared" si="164"/>
        <v>0</v>
      </c>
      <c r="N198" s="81">
        <f t="shared" si="164"/>
        <v>0</v>
      </c>
      <c r="O198" s="97"/>
      <c r="P198" s="97"/>
      <c r="Q198" s="97"/>
      <c r="R198" s="97"/>
      <c r="S198" s="99"/>
      <c r="T198" s="99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9"/>
      <c r="AG198" s="97"/>
      <c r="AH198" s="97"/>
      <c r="AI198" s="97"/>
      <c r="AJ198" s="97"/>
      <c r="AK198" s="97"/>
      <c r="AL198" s="97"/>
      <c r="AM198" s="97"/>
      <c r="AN198" s="71">
        <f aca="true" t="shared" si="165" ref="AN198:AS198">AN199+AN200</f>
        <v>11866</v>
      </c>
      <c r="AO198" s="71">
        <f t="shared" si="165"/>
        <v>0</v>
      </c>
      <c r="AP198" s="71">
        <f t="shared" si="165"/>
        <v>0</v>
      </c>
      <c r="AQ198" s="71">
        <f t="shared" si="165"/>
        <v>0</v>
      </c>
      <c r="AR198" s="71">
        <f t="shared" si="165"/>
        <v>11866</v>
      </c>
      <c r="AS198" s="71">
        <f t="shared" si="165"/>
        <v>0</v>
      </c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</row>
    <row r="199" spans="1:64" s="17" customFormat="1" ht="18.75" customHeight="1" hidden="1">
      <c r="A199" s="124" t="s">
        <v>356</v>
      </c>
      <c r="B199" s="79" t="s">
        <v>160</v>
      </c>
      <c r="C199" s="79" t="s">
        <v>134</v>
      </c>
      <c r="D199" s="129" t="s">
        <v>208</v>
      </c>
      <c r="E199" s="79" t="s">
        <v>146</v>
      </c>
      <c r="F199" s="71">
        <v>1832</v>
      </c>
      <c r="G199" s="71">
        <f>H199-F199</f>
        <v>-1832</v>
      </c>
      <c r="H199" s="71">
        <f>2752-2752</f>
        <v>0</v>
      </c>
      <c r="I199" s="97"/>
      <c r="J199" s="97"/>
      <c r="K199" s="97"/>
      <c r="L199" s="97"/>
      <c r="M199" s="71">
        <f>H199+J199+K199+L199</f>
        <v>0</v>
      </c>
      <c r="N199" s="72">
        <f>I199+L199</f>
        <v>0</v>
      </c>
      <c r="O199" s="97"/>
      <c r="P199" s="97"/>
      <c r="Q199" s="97"/>
      <c r="R199" s="97"/>
      <c r="S199" s="99"/>
      <c r="T199" s="99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9"/>
      <c r="AG199" s="97"/>
      <c r="AH199" s="97"/>
      <c r="AI199" s="97"/>
      <c r="AJ199" s="97"/>
      <c r="AK199" s="97"/>
      <c r="AL199" s="97"/>
      <c r="AM199" s="97"/>
      <c r="AN199" s="71"/>
      <c r="AO199" s="71"/>
      <c r="AP199" s="71"/>
      <c r="AQ199" s="71"/>
      <c r="AR199" s="71"/>
      <c r="AS199" s="71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</row>
    <row r="200" spans="1:64" s="17" customFormat="1" ht="102.75" customHeight="1">
      <c r="A200" s="124" t="s">
        <v>275</v>
      </c>
      <c r="B200" s="79" t="s">
        <v>160</v>
      </c>
      <c r="C200" s="79" t="s">
        <v>134</v>
      </c>
      <c r="D200" s="129" t="s">
        <v>208</v>
      </c>
      <c r="E200" s="79" t="s">
        <v>276</v>
      </c>
      <c r="F200" s="71"/>
      <c r="G200" s="71"/>
      <c r="H200" s="71"/>
      <c r="I200" s="97"/>
      <c r="J200" s="97"/>
      <c r="K200" s="97"/>
      <c r="L200" s="97"/>
      <c r="M200" s="71"/>
      <c r="N200" s="72"/>
      <c r="O200" s="97"/>
      <c r="P200" s="97"/>
      <c r="Q200" s="97"/>
      <c r="R200" s="97"/>
      <c r="S200" s="99"/>
      <c r="T200" s="99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9"/>
      <c r="AG200" s="97"/>
      <c r="AH200" s="97"/>
      <c r="AI200" s="97"/>
      <c r="AJ200" s="97"/>
      <c r="AK200" s="97"/>
      <c r="AL200" s="97"/>
      <c r="AM200" s="97"/>
      <c r="AN200" s="71">
        <f>11866</f>
        <v>11866</v>
      </c>
      <c r="AO200" s="71"/>
      <c r="AP200" s="71"/>
      <c r="AQ200" s="71"/>
      <c r="AR200" s="71">
        <f>AL200+AN200+AO200+AP200+AQ200</f>
        <v>11866</v>
      </c>
      <c r="AS200" s="71">
        <f>AM200+AQ200</f>
        <v>0</v>
      </c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</row>
    <row r="201" spans="1:64" s="17" customFormat="1" ht="17.25" customHeight="1" hidden="1">
      <c r="A201" s="124" t="s">
        <v>230</v>
      </c>
      <c r="B201" s="79" t="s">
        <v>160</v>
      </c>
      <c r="C201" s="79" t="s">
        <v>134</v>
      </c>
      <c r="D201" s="129" t="s">
        <v>209</v>
      </c>
      <c r="E201" s="79"/>
      <c r="F201" s="81">
        <f>F202</f>
        <v>1591</v>
      </c>
      <c r="G201" s="81">
        <f>G202</f>
        <v>-1591</v>
      </c>
      <c r="H201" s="81">
        <f>H202</f>
        <v>0</v>
      </c>
      <c r="I201" s="81">
        <f aca="true" t="shared" si="166" ref="I201:N201">I202</f>
        <v>0</v>
      </c>
      <c r="J201" s="81">
        <f t="shared" si="166"/>
        <v>0</v>
      </c>
      <c r="K201" s="81">
        <f t="shared" si="166"/>
        <v>0</v>
      </c>
      <c r="L201" s="81">
        <f t="shared" si="166"/>
        <v>0</v>
      </c>
      <c r="M201" s="81">
        <f t="shared" si="166"/>
        <v>0</v>
      </c>
      <c r="N201" s="81">
        <f t="shared" si="166"/>
        <v>0</v>
      </c>
      <c r="O201" s="97"/>
      <c r="P201" s="97"/>
      <c r="Q201" s="97"/>
      <c r="R201" s="97"/>
      <c r="S201" s="99"/>
      <c r="T201" s="99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9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</row>
    <row r="202" spans="1:64" s="17" customFormat="1" ht="22.5" customHeight="1" hidden="1">
      <c r="A202" s="124" t="s">
        <v>356</v>
      </c>
      <c r="B202" s="79" t="s">
        <v>160</v>
      </c>
      <c r="C202" s="79" t="s">
        <v>134</v>
      </c>
      <c r="D202" s="129" t="s">
        <v>209</v>
      </c>
      <c r="E202" s="79" t="s">
        <v>146</v>
      </c>
      <c r="F202" s="71">
        <v>1591</v>
      </c>
      <c r="G202" s="71">
        <f>H202-F202</f>
        <v>-1591</v>
      </c>
      <c r="H202" s="72">
        <f>653-653</f>
        <v>0</v>
      </c>
      <c r="I202" s="97"/>
      <c r="J202" s="97"/>
      <c r="K202" s="97"/>
      <c r="L202" s="97"/>
      <c r="M202" s="71">
        <f>H202+J202+K202+L202</f>
        <v>0</v>
      </c>
      <c r="N202" s="72">
        <f>I202+L202</f>
        <v>0</v>
      </c>
      <c r="O202" s="97"/>
      <c r="P202" s="97"/>
      <c r="Q202" s="97"/>
      <c r="R202" s="97"/>
      <c r="S202" s="99"/>
      <c r="T202" s="99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9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</row>
    <row r="203" spans="1:64" s="17" customFormat="1" ht="17.25" customHeight="1" hidden="1">
      <c r="A203" s="124" t="s">
        <v>231</v>
      </c>
      <c r="B203" s="79" t="s">
        <v>160</v>
      </c>
      <c r="C203" s="79" t="s">
        <v>134</v>
      </c>
      <c r="D203" s="129" t="s">
        <v>210</v>
      </c>
      <c r="E203" s="79"/>
      <c r="F203" s="81">
        <f>F204</f>
        <v>8739</v>
      </c>
      <c r="G203" s="81">
        <f>G204</f>
        <v>-8739</v>
      </c>
      <c r="H203" s="81">
        <f aca="true" t="shared" si="167" ref="H203:N203">H204</f>
        <v>0</v>
      </c>
      <c r="I203" s="81">
        <f t="shared" si="167"/>
        <v>0</v>
      </c>
      <c r="J203" s="81">
        <f t="shared" si="167"/>
        <v>0</v>
      </c>
      <c r="K203" s="81">
        <f t="shared" si="167"/>
        <v>0</v>
      </c>
      <c r="L203" s="81">
        <f t="shared" si="167"/>
        <v>0</v>
      </c>
      <c r="M203" s="81">
        <f t="shared" si="167"/>
        <v>0</v>
      </c>
      <c r="N203" s="81">
        <f t="shared" si="167"/>
        <v>0</v>
      </c>
      <c r="O203" s="97"/>
      <c r="P203" s="97"/>
      <c r="Q203" s="97"/>
      <c r="R203" s="97"/>
      <c r="S203" s="99"/>
      <c r="T203" s="99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9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</row>
    <row r="204" spans="1:64" s="17" customFormat="1" ht="15.75" customHeight="1" hidden="1">
      <c r="A204" s="124" t="s">
        <v>356</v>
      </c>
      <c r="B204" s="79" t="s">
        <v>160</v>
      </c>
      <c r="C204" s="79" t="s">
        <v>134</v>
      </c>
      <c r="D204" s="129" t="s">
        <v>210</v>
      </c>
      <c r="E204" s="79" t="s">
        <v>146</v>
      </c>
      <c r="F204" s="71">
        <v>8739</v>
      </c>
      <c r="G204" s="71">
        <f>H204-F204</f>
        <v>-8739</v>
      </c>
      <c r="H204" s="71">
        <f>8945-8945</f>
        <v>0</v>
      </c>
      <c r="I204" s="97"/>
      <c r="J204" s="97"/>
      <c r="K204" s="97"/>
      <c r="L204" s="97"/>
      <c r="M204" s="71">
        <f>H204+J204+K204+L204</f>
        <v>0</v>
      </c>
      <c r="N204" s="72">
        <f>I204+L204</f>
        <v>0</v>
      </c>
      <c r="O204" s="97"/>
      <c r="P204" s="97"/>
      <c r="Q204" s="97"/>
      <c r="R204" s="97"/>
      <c r="S204" s="99"/>
      <c r="T204" s="99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9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 spans="1:64" s="17" customFormat="1" ht="18.75" customHeight="1" hidden="1">
      <c r="A205" s="124" t="s">
        <v>273</v>
      </c>
      <c r="B205" s="79" t="s">
        <v>160</v>
      </c>
      <c r="C205" s="79" t="s">
        <v>134</v>
      </c>
      <c r="D205" s="129" t="s">
        <v>211</v>
      </c>
      <c r="E205" s="79"/>
      <c r="F205" s="81">
        <f>F206</f>
        <v>20384</v>
      </c>
      <c r="G205" s="81">
        <f>G206</f>
        <v>-20384</v>
      </c>
      <c r="H205" s="81">
        <f aca="true" t="shared" si="168" ref="H205:N205">H206</f>
        <v>0</v>
      </c>
      <c r="I205" s="81">
        <f t="shared" si="168"/>
        <v>0</v>
      </c>
      <c r="J205" s="81">
        <f t="shared" si="168"/>
        <v>0</v>
      </c>
      <c r="K205" s="81">
        <f t="shared" si="168"/>
        <v>0</v>
      </c>
      <c r="L205" s="81">
        <f t="shared" si="168"/>
        <v>0</v>
      </c>
      <c r="M205" s="81">
        <f t="shared" si="168"/>
        <v>0</v>
      </c>
      <c r="N205" s="81">
        <f t="shared" si="168"/>
        <v>0</v>
      </c>
      <c r="O205" s="97"/>
      <c r="P205" s="97"/>
      <c r="Q205" s="97"/>
      <c r="R205" s="97"/>
      <c r="S205" s="99"/>
      <c r="T205" s="99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9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</row>
    <row r="206" spans="1:64" s="17" customFormat="1" ht="14.25" customHeight="1" hidden="1">
      <c r="A206" s="124" t="s">
        <v>356</v>
      </c>
      <c r="B206" s="79" t="s">
        <v>160</v>
      </c>
      <c r="C206" s="79" t="s">
        <v>134</v>
      </c>
      <c r="D206" s="129" t="s">
        <v>211</v>
      </c>
      <c r="E206" s="79" t="s">
        <v>146</v>
      </c>
      <c r="F206" s="71">
        <v>20384</v>
      </c>
      <c r="G206" s="71">
        <f>H206-F206</f>
        <v>-20384</v>
      </c>
      <c r="H206" s="71"/>
      <c r="I206" s="97"/>
      <c r="J206" s="97"/>
      <c r="K206" s="97"/>
      <c r="L206" s="97"/>
      <c r="M206" s="71">
        <f>H206+J206+K206+L206</f>
        <v>0</v>
      </c>
      <c r="N206" s="72">
        <f>I206+L206</f>
        <v>0</v>
      </c>
      <c r="O206" s="97"/>
      <c r="P206" s="97"/>
      <c r="Q206" s="97"/>
      <c r="R206" s="97"/>
      <c r="S206" s="99"/>
      <c r="T206" s="99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9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</row>
    <row r="207" spans="1:64" s="17" customFormat="1" ht="39" customHeight="1">
      <c r="A207" s="124" t="s">
        <v>222</v>
      </c>
      <c r="B207" s="79" t="s">
        <v>160</v>
      </c>
      <c r="C207" s="79" t="s">
        <v>134</v>
      </c>
      <c r="D207" s="129" t="s">
        <v>221</v>
      </c>
      <c r="E207" s="79"/>
      <c r="F207" s="81">
        <f>F208</f>
        <v>7750</v>
      </c>
      <c r="G207" s="81">
        <f>G208</f>
        <v>3421</v>
      </c>
      <c r="H207" s="81">
        <f>H208</f>
        <v>11171</v>
      </c>
      <c r="I207" s="81">
        <f aca="true" t="shared" si="169" ref="I207:AS207">I208</f>
        <v>0</v>
      </c>
      <c r="J207" s="81">
        <f t="shared" si="169"/>
        <v>0</v>
      </c>
      <c r="K207" s="81">
        <f t="shared" si="169"/>
        <v>0</v>
      </c>
      <c r="L207" s="81">
        <f t="shared" si="169"/>
        <v>0</v>
      </c>
      <c r="M207" s="81">
        <f t="shared" si="169"/>
        <v>11171</v>
      </c>
      <c r="N207" s="81">
        <f t="shared" si="169"/>
        <v>0</v>
      </c>
      <c r="O207" s="81">
        <f t="shared" si="169"/>
        <v>0</v>
      </c>
      <c r="P207" s="81"/>
      <c r="Q207" s="81">
        <f t="shared" si="169"/>
        <v>0</v>
      </c>
      <c r="R207" s="81">
        <f t="shared" si="169"/>
        <v>0</v>
      </c>
      <c r="S207" s="81">
        <f t="shared" si="169"/>
        <v>11171</v>
      </c>
      <c r="T207" s="81">
        <f t="shared" si="169"/>
        <v>0</v>
      </c>
      <c r="U207" s="81">
        <f t="shared" si="169"/>
        <v>0</v>
      </c>
      <c r="V207" s="81">
        <f t="shared" si="169"/>
        <v>0</v>
      </c>
      <c r="W207" s="81">
        <f t="shared" si="169"/>
        <v>0</v>
      </c>
      <c r="X207" s="81">
        <f t="shared" si="169"/>
        <v>0</v>
      </c>
      <c r="Y207" s="81">
        <f t="shared" si="169"/>
        <v>0</v>
      </c>
      <c r="Z207" s="81">
        <f t="shared" si="169"/>
        <v>0</v>
      </c>
      <c r="AA207" s="81">
        <f t="shared" si="169"/>
        <v>0</v>
      </c>
      <c r="AB207" s="81">
        <f t="shared" si="169"/>
        <v>11171</v>
      </c>
      <c r="AC207" s="81">
        <f t="shared" si="169"/>
        <v>0</v>
      </c>
      <c r="AD207" s="81">
        <f t="shared" si="169"/>
        <v>0</v>
      </c>
      <c r="AE207" s="81">
        <f t="shared" si="169"/>
        <v>0</v>
      </c>
      <c r="AF207" s="81">
        <f t="shared" si="169"/>
        <v>0</v>
      </c>
      <c r="AG207" s="81">
        <f t="shared" si="169"/>
        <v>0</v>
      </c>
      <c r="AH207" s="81">
        <f t="shared" si="169"/>
        <v>0</v>
      </c>
      <c r="AI207" s="81">
        <f t="shared" si="169"/>
        <v>11171</v>
      </c>
      <c r="AJ207" s="81">
        <f t="shared" si="169"/>
        <v>0</v>
      </c>
      <c r="AK207" s="81">
        <f t="shared" si="169"/>
        <v>0</v>
      </c>
      <c r="AL207" s="81">
        <f t="shared" si="169"/>
        <v>11171</v>
      </c>
      <c r="AM207" s="81">
        <f t="shared" si="169"/>
        <v>0</v>
      </c>
      <c r="AN207" s="81">
        <f t="shared" si="169"/>
        <v>0</v>
      </c>
      <c r="AO207" s="81">
        <f t="shared" si="169"/>
        <v>0</v>
      </c>
      <c r="AP207" s="81">
        <f t="shared" si="169"/>
        <v>0</v>
      </c>
      <c r="AQ207" s="81">
        <f t="shared" si="169"/>
        <v>0</v>
      </c>
      <c r="AR207" s="81">
        <f t="shared" si="169"/>
        <v>11171</v>
      </c>
      <c r="AS207" s="81">
        <f t="shared" si="169"/>
        <v>0</v>
      </c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 spans="1:64" s="17" customFormat="1" ht="102" customHeight="1">
      <c r="A208" s="124" t="s">
        <v>356</v>
      </c>
      <c r="B208" s="79" t="s">
        <v>160</v>
      </c>
      <c r="C208" s="79" t="s">
        <v>134</v>
      </c>
      <c r="D208" s="129" t="s">
        <v>221</v>
      </c>
      <c r="E208" s="79" t="s">
        <v>146</v>
      </c>
      <c r="F208" s="71">
        <v>7750</v>
      </c>
      <c r="G208" s="71">
        <f>H208-F208</f>
        <v>3421</v>
      </c>
      <c r="H208" s="71">
        <v>11171</v>
      </c>
      <c r="I208" s="97"/>
      <c r="J208" s="97"/>
      <c r="K208" s="97"/>
      <c r="L208" s="97"/>
      <c r="M208" s="71">
        <f>H208+J208+K208+L208</f>
        <v>11171</v>
      </c>
      <c r="N208" s="72">
        <f>I208+L208</f>
        <v>0</v>
      </c>
      <c r="O208" s="97"/>
      <c r="P208" s="97"/>
      <c r="Q208" s="97"/>
      <c r="R208" s="97"/>
      <c r="S208" s="71">
        <f>M208+O208+P208+Q208+R208</f>
        <v>11171</v>
      </c>
      <c r="T208" s="71">
        <f>N208+R208</f>
        <v>0</v>
      </c>
      <c r="U208" s="97"/>
      <c r="V208" s="97"/>
      <c r="W208" s="97"/>
      <c r="X208" s="97"/>
      <c r="Y208" s="97"/>
      <c r="Z208" s="97"/>
      <c r="AA208" s="97"/>
      <c r="AB208" s="71">
        <f>S208+U208+V208+W208+X208+Y208+Z208+AA208</f>
        <v>11171</v>
      </c>
      <c r="AC208" s="71">
        <f>T208+Z208+AA208</f>
        <v>0</v>
      </c>
      <c r="AD208" s="97"/>
      <c r="AE208" s="97"/>
      <c r="AF208" s="99"/>
      <c r="AG208" s="97"/>
      <c r="AH208" s="97"/>
      <c r="AI208" s="71">
        <f>AB208+AD208+AE208+AF208+AG208+AH208</f>
        <v>11171</v>
      </c>
      <c r="AJ208" s="71">
        <f>AC208+AH208</f>
        <v>0</v>
      </c>
      <c r="AK208" s="97"/>
      <c r="AL208" s="71">
        <f>AI208+AK208</f>
        <v>11171</v>
      </c>
      <c r="AM208" s="71">
        <f>AJ208</f>
        <v>0</v>
      </c>
      <c r="AN208" s="97"/>
      <c r="AO208" s="97"/>
      <c r="AP208" s="97"/>
      <c r="AQ208" s="97"/>
      <c r="AR208" s="71">
        <f>AL208+AN208+AO208+AP208+AQ208</f>
        <v>11171</v>
      </c>
      <c r="AS208" s="71">
        <f>AM208+AQ208</f>
        <v>0</v>
      </c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</row>
    <row r="209" spans="1:64" s="17" customFormat="1" ht="45" customHeight="1">
      <c r="A209" s="124" t="s">
        <v>272</v>
      </c>
      <c r="B209" s="79" t="s">
        <v>160</v>
      </c>
      <c r="C209" s="79" t="s">
        <v>134</v>
      </c>
      <c r="D209" s="129" t="s">
        <v>274</v>
      </c>
      <c r="E209" s="79"/>
      <c r="F209" s="81">
        <f>F210</f>
        <v>0</v>
      </c>
      <c r="G209" s="81">
        <f>G210</f>
        <v>39292</v>
      </c>
      <c r="H209" s="81">
        <f>H210</f>
        <v>39292</v>
      </c>
      <c r="I209" s="81">
        <f aca="true" t="shared" si="170" ref="I209:AS209">I210</f>
        <v>0</v>
      </c>
      <c r="J209" s="81">
        <f t="shared" si="170"/>
        <v>0</v>
      </c>
      <c r="K209" s="81">
        <f t="shared" si="170"/>
        <v>0</v>
      </c>
      <c r="L209" s="81">
        <f t="shared" si="170"/>
        <v>0</v>
      </c>
      <c r="M209" s="81">
        <f t="shared" si="170"/>
        <v>39292</v>
      </c>
      <c r="N209" s="81">
        <f t="shared" si="170"/>
        <v>0</v>
      </c>
      <c r="O209" s="81">
        <f t="shared" si="170"/>
        <v>0</v>
      </c>
      <c r="P209" s="81"/>
      <c r="Q209" s="81">
        <f t="shared" si="170"/>
        <v>0</v>
      </c>
      <c r="R209" s="81">
        <f t="shared" si="170"/>
        <v>0</v>
      </c>
      <c r="S209" s="81">
        <f t="shared" si="170"/>
        <v>39292</v>
      </c>
      <c r="T209" s="81">
        <f t="shared" si="170"/>
        <v>0</v>
      </c>
      <c r="U209" s="81">
        <f t="shared" si="170"/>
        <v>0</v>
      </c>
      <c r="V209" s="81">
        <f t="shared" si="170"/>
        <v>0</v>
      </c>
      <c r="W209" s="81">
        <f t="shared" si="170"/>
        <v>0</v>
      </c>
      <c r="X209" s="81">
        <f t="shared" si="170"/>
        <v>0</v>
      </c>
      <c r="Y209" s="81">
        <f t="shared" si="170"/>
        <v>0</v>
      </c>
      <c r="Z209" s="81">
        <f t="shared" si="170"/>
        <v>0</v>
      </c>
      <c r="AA209" s="81">
        <f t="shared" si="170"/>
        <v>0</v>
      </c>
      <c r="AB209" s="81">
        <f t="shared" si="170"/>
        <v>39292</v>
      </c>
      <c r="AC209" s="81">
        <f t="shared" si="170"/>
        <v>0</v>
      </c>
      <c r="AD209" s="81">
        <f t="shared" si="170"/>
        <v>0</v>
      </c>
      <c r="AE209" s="81">
        <f t="shared" si="170"/>
        <v>0</v>
      </c>
      <c r="AF209" s="81">
        <f t="shared" si="170"/>
        <v>-914</v>
      </c>
      <c r="AG209" s="81">
        <f t="shared" si="170"/>
        <v>0</v>
      </c>
      <c r="AH209" s="81">
        <f t="shared" si="170"/>
        <v>0</v>
      </c>
      <c r="AI209" s="81">
        <f t="shared" si="170"/>
        <v>38378</v>
      </c>
      <c r="AJ209" s="81">
        <f t="shared" si="170"/>
        <v>0</v>
      </c>
      <c r="AK209" s="81">
        <f t="shared" si="170"/>
        <v>0</v>
      </c>
      <c r="AL209" s="81">
        <f t="shared" si="170"/>
        <v>38378</v>
      </c>
      <c r="AM209" s="81">
        <f t="shared" si="170"/>
        <v>0</v>
      </c>
      <c r="AN209" s="81">
        <f t="shared" si="170"/>
        <v>0</v>
      </c>
      <c r="AO209" s="81">
        <f t="shared" si="170"/>
        <v>0</v>
      </c>
      <c r="AP209" s="81">
        <f t="shared" si="170"/>
        <v>0</v>
      </c>
      <c r="AQ209" s="81">
        <f t="shared" si="170"/>
        <v>0</v>
      </c>
      <c r="AR209" s="81">
        <f t="shared" si="170"/>
        <v>38378</v>
      </c>
      <c r="AS209" s="81">
        <f t="shared" si="170"/>
        <v>0</v>
      </c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</row>
    <row r="210" spans="1:64" s="17" customFormat="1" ht="108" customHeight="1">
      <c r="A210" s="124" t="s">
        <v>356</v>
      </c>
      <c r="B210" s="79" t="s">
        <v>160</v>
      </c>
      <c r="C210" s="79" t="s">
        <v>134</v>
      </c>
      <c r="D210" s="129" t="s">
        <v>274</v>
      </c>
      <c r="E210" s="79" t="s">
        <v>146</v>
      </c>
      <c r="F210" s="71"/>
      <c r="G210" s="71">
        <f>H210-F210</f>
        <v>39292</v>
      </c>
      <c r="H210" s="71">
        <v>39292</v>
      </c>
      <c r="I210" s="97"/>
      <c r="J210" s="97"/>
      <c r="K210" s="97"/>
      <c r="L210" s="97"/>
      <c r="M210" s="71">
        <f>H210+J210+K210+L210</f>
        <v>39292</v>
      </c>
      <c r="N210" s="72">
        <f>I210+L210</f>
        <v>0</v>
      </c>
      <c r="O210" s="97"/>
      <c r="P210" s="97"/>
      <c r="Q210" s="97"/>
      <c r="R210" s="97"/>
      <c r="S210" s="71">
        <f>M210+O210+P210+Q210+R210</f>
        <v>39292</v>
      </c>
      <c r="T210" s="71">
        <f>N210+R210</f>
        <v>0</v>
      </c>
      <c r="U210" s="97"/>
      <c r="V210" s="97"/>
      <c r="W210" s="97"/>
      <c r="X210" s="97"/>
      <c r="Y210" s="97"/>
      <c r="Z210" s="97"/>
      <c r="AA210" s="97"/>
      <c r="AB210" s="71">
        <f>S210+U210+V210+W210+X210+Y210+Z210+AA210</f>
        <v>39292</v>
      </c>
      <c r="AC210" s="71">
        <f>T210+Z210+AA210</f>
        <v>0</v>
      </c>
      <c r="AD210" s="97"/>
      <c r="AE210" s="97"/>
      <c r="AF210" s="71">
        <v>-914</v>
      </c>
      <c r="AG210" s="97"/>
      <c r="AH210" s="97"/>
      <c r="AI210" s="71">
        <f>AB210+AD210+AE210+AF210+AG210+AH210</f>
        <v>38378</v>
      </c>
      <c r="AJ210" s="71">
        <f>AC210+AH210</f>
        <v>0</v>
      </c>
      <c r="AK210" s="97"/>
      <c r="AL210" s="71">
        <f>AI210+AK210</f>
        <v>38378</v>
      </c>
      <c r="AM210" s="71">
        <f>AJ210</f>
        <v>0</v>
      </c>
      <c r="AN210" s="97"/>
      <c r="AO210" s="97"/>
      <c r="AP210" s="97"/>
      <c r="AQ210" s="97"/>
      <c r="AR210" s="71">
        <f>AL210+AN210+AO210+AP210+AQ210</f>
        <v>38378</v>
      </c>
      <c r="AS210" s="71">
        <f>AM210+AQ210</f>
        <v>0</v>
      </c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</row>
    <row r="211" spans="1:64" s="17" customFormat="1" ht="34.5" customHeight="1">
      <c r="A211" s="78" t="s">
        <v>122</v>
      </c>
      <c r="B211" s="79" t="s">
        <v>160</v>
      </c>
      <c r="C211" s="79" t="s">
        <v>134</v>
      </c>
      <c r="D211" s="80" t="s">
        <v>123</v>
      </c>
      <c r="E211" s="79"/>
      <c r="F211" s="71">
        <f>F212</f>
        <v>0</v>
      </c>
      <c r="G211" s="71">
        <f>G212</f>
        <v>4393</v>
      </c>
      <c r="H211" s="71">
        <f>H212</f>
        <v>4393</v>
      </c>
      <c r="I211" s="71">
        <f aca="true" t="shared" si="171" ref="I211:AS211">I212</f>
        <v>0</v>
      </c>
      <c r="J211" s="71">
        <f t="shared" si="171"/>
        <v>0</v>
      </c>
      <c r="K211" s="71">
        <f t="shared" si="171"/>
        <v>0</v>
      </c>
      <c r="L211" s="71">
        <f t="shared" si="171"/>
        <v>0</v>
      </c>
      <c r="M211" s="71">
        <f t="shared" si="171"/>
        <v>4393</v>
      </c>
      <c r="N211" s="71">
        <f t="shared" si="171"/>
        <v>0</v>
      </c>
      <c r="O211" s="71">
        <f t="shared" si="171"/>
        <v>0</v>
      </c>
      <c r="P211" s="71"/>
      <c r="Q211" s="71">
        <f t="shared" si="171"/>
        <v>0</v>
      </c>
      <c r="R211" s="71">
        <f t="shared" si="171"/>
        <v>0</v>
      </c>
      <c r="S211" s="71">
        <f t="shared" si="171"/>
        <v>4393</v>
      </c>
      <c r="T211" s="71">
        <f t="shared" si="171"/>
        <v>0</v>
      </c>
      <c r="U211" s="71">
        <f t="shared" si="171"/>
        <v>0</v>
      </c>
      <c r="V211" s="71">
        <f t="shared" si="171"/>
        <v>0</v>
      </c>
      <c r="W211" s="71">
        <f t="shared" si="171"/>
        <v>0</v>
      </c>
      <c r="X211" s="71">
        <f t="shared" si="171"/>
        <v>0</v>
      </c>
      <c r="Y211" s="71">
        <f t="shared" si="171"/>
        <v>0</v>
      </c>
      <c r="Z211" s="71">
        <f t="shared" si="171"/>
        <v>0</v>
      </c>
      <c r="AA211" s="71">
        <f t="shared" si="171"/>
        <v>0</v>
      </c>
      <c r="AB211" s="71">
        <f t="shared" si="171"/>
        <v>4393</v>
      </c>
      <c r="AC211" s="71">
        <f t="shared" si="171"/>
        <v>0</v>
      </c>
      <c r="AD211" s="71">
        <f t="shared" si="171"/>
        <v>0</v>
      </c>
      <c r="AE211" s="71">
        <f t="shared" si="171"/>
        <v>0</v>
      </c>
      <c r="AF211" s="71">
        <f t="shared" si="171"/>
        <v>100</v>
      </c>
      <c r="AG211" s="71">
        <f t="shared" si="171"/>
        <v>0</v>
      </c>
      <c r="AH211" s="71">
        <f t="shared" si="171"/>
        <v>0</v>
      </c>
      <c r="AI211" s="71">
        <f t="shared" si="171"/>
        <v>4493</v>
      </c>
      <c r="AJ211" s="71">
        <f t="shared" si="171"/>
        <v>0</v>
      </c>
      <c r="AK211" s="71">
        <f t="shared" si="171"/>
        <v>0</v>
      </c>
      <c r="AL211" s="71">
        <f t="shared" si="171"/>
        <v>4493</v>
      </c>
      <c r="AM211" s="71">
        <f t="shared" si="171"/>
        <v>0</v>
      </c>
      <c r="AN211" s="71">
        <f t="shared" si="171"/>
        <v>0</v>
      </c>
      <c r="AO211" s="71">
        <f t="shared" si="171"/>
        <v>0</v>
      </c>
      <c r="AP211" s="71">
        <f t="shared" si="171"/>
        <v>0</v>
      </c>
      <c r="AQ211" s="71">
        <f t="shared" si="171"/>
        <v>0</v>
      </c>
      <c r="AR211" s="71">
        <f t="shared" si="171"/>
        <v>4493</v>
      </c>
      <c r="AS211" s="71">
        <f t="shared" si="171"/>
        <v>0</v>
      </c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</row>
    <row r="212" spans="1:64" s="17" customFormat="1" ht="72" customHeight="1">
      <c r="A212" s="78" t="s">
        <v>140</v>
      </c>
      <c r="B212" s="79" t="s">
        <v>160</v>
      </c>
      <c r="C212" s="79" t="s">
        <v>134</v>
      </c>
      <c r="D212" s="80" t="s">
        <v>123</v>
      </c>
      <c r="E212" s="79" t="s">
        <v>141</v>
      </c>
      <c r="F212" s="71"/>
      <c r="G212" s="71">
        <f>H212-F212</f>
        <v>4393</v>
      </c>
      <c r="H212" s="71">
        <v>4393</v>
      </c>
      <c r="I212" s="97"/>
      <c r="J212" s="97"/>
      <c r="K212" s="97"/>
      <c r="L212" s="97"/>
      <c r="M212" s="71">
        <f>H212+J212+K212+L212</f>
        <v>4393</v>
      </c>
      <c r="N212" s="72">
        <f>I212+L212</f>
        <v>0</v>
      </c>
      <c r="O212" s="97"/>
      <c r="P212" s="97"/>
      <c r="Q212" s="97"/>
      <c r="R212" s="97"/>
      <c r="S212" s="71">
        <f>M212+O212+P212+Q212+R212</f>
        <v>4393</v>
      </c>
      <c r="T212" s="71">
        <f>N212+R212</f>
        <v>0</v>
      </c>
      <c r="U212" s="97"/>
      <c r="V212" s="97"/>
      <c r="W212" s="97"/>
      <c r="X212" s="97"/>
      <c r="Y212" s="97"/>
      <c r="Z212" s="97"/>
      <c r="AA212" s="97"/>
      <c r="AB212" s="71">
        <f>S212+U212+V212+W212+X212+Y212+Z212+AA212</f>
        <v>4393</v>
      </c>
      <c r="AC212" s="71">
        <f>T212+Z212+AA212</f>
        <v>0</v>
      </c>
      <c r="AD212" s="97"/>
      <c r="AE212" s="97"/>
      <c r="AF212" s="71">
        <v>100</v>
      </c>
      <c r="AG212" s="97"/>
      <c r="AH212" s="97"/>
      <c r="AI212" s="71">
        <f>AB212+AD212+AE212+AF212+AG212+AH212</f>
        <v>4493</v>
      </c>
      <c r="AJ212" s="71">
        <f>AC212+AH212</f>
        <v>0</v>
      </c>
      <c r="AK212" s="97"/>
      <c r="AL212" s="71">
        <f>AI212+AK212</f>
        <v>4493</v>
      </c>
      <c r="AM212" s="71">
        <f>AJ212</f>
        <v>0</v>
      </c>
      <c r="AN212" s="97"/>
      <c r="AO212" s="97"/>
      <c r="AP212" s="97"/>
      <c r="AQ212" s="97"/>
      <c r="AR212" s="71">
        <f>AL212+AN212+AO212+AP212+AQ212</f>
        <v>4493</v>
      </c>
      <c r="AS212" s="71">
        <f>AM212+AQ212</f>
        <v>0</v>
      </c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</row>
    <row r="213" spans="1:64" s="17" customFormat="1" ht="16.5" customHeight="1">
      <c r="A213" s="124"/>
      <c r="B213" s="79"/>
      <c r="C213" s="79"/>
      <c r="D213" s="129"/>
      <c r="E213" s="79"/>
      <c r="F213" s="98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9"/>
      <c r="T213" s="99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9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</row>
    <row r="214" spans="1:64" s="19" customFormat="1" ht="40.5" customHeight="1">
      <c r="A214" s="122" t="s">
        <v>55</v>
      </c>
      <c r="B214" s="66" t="s">
        <v>160</v>
      </c>
      <c r="C214" s="66" t="s">
        <v>160</v>
      </c>
      <c r="D214" s="76"/>
      <c r="E214" s="66"/>
      <c r="F214" s="77">
        <f aca="true" t="shared" si="172" ref="F214:U215">F215</f>
        <v>4068</v>
      </c>
      <c r="G214" s="77">
        <f t="shared" si="172"/>
        <v>11821</v>
      </c>
      <c r="H214" s="77">
        <f t="shared" si="172"/>
        <v>15889</v>
      </c>
      <c r="I214" s="77">
        <f t="shared" si="172"/>
        <v>0</v>
      </c>
      <c r="J214" s="77">
        <f t="shared" si="172"/>
        <v>0</v>
      </c>
      <c r="K214" s="77">
        <f t="shared" si="172"/>
        <v>0</v>
      </c>
      <c r="L214" s="77">
        <f t="shared" si="172"/>
        <v>0</v>
      </c>
      <c r="M214" s="77">
        <f t="shared" si="172"/>
        <v>15889</v>
      </c>
      <c r="N214" s="77">
        <f t="shared" si="172"/>
        <v>0</v>
      </c>
      <c r="O214" s="77">
        <f t="shared" si="172"/>
        <v>0</v>
      </c>
      <c r="P214" s="77"/>
      <c r="Q214" s="77">
        <f t="shared" si="172"/>
        <v>0</v>
      </c>
      <c r="R214" s="77">
        <f t="shared" si="172"/>
        <v>0</v>
      </c>
      <c r="S214" s="77">
        <f t="shared" si="172"/>
        <v>15889</v>
      </c>
      <c r="T214" s="77">
        <f t="shared" si="172"/>
        <v>0</v>
      </c>
      <c r="U214" s="77">
        <f t="shared" si="172"/>
        <v>0</v>
      </c>
      <c r="V214" s="77">
        <f aca="true" t="shared" si="173" ref="T214:AJ215">V215</f>
        <v>0</v>
      </c>
      <c r="W214" s="77">
        <f t="shared" si="173"/>
        <v>0</v>
      </c>
      <c r="X214" s="77">
        <f t="shared" si="173"/>
        <v>0</v>
      </c>
      <c r="Y214" s="77">
        <f t="shared" si="173"/>
        <v>0</v>
      </c>
      <c r="Z214" s="77">
        <f t="shared" si="173"/>
        <v>0</v>
      </c>
      <c r="AA214" s="77">
        <f t="shared" si="173"/>
        <v>0</v>
      </c>
      <c r="AB214" s="77">
        <f t="shared" si="173"/>
        <v>15889</v>
      </c>
      <c r="AC214" s="77">
        <f t="shared" si="173"/>
        <v>0</v>
      </c>
      <c r="AD214" s="77">
        <f t="shared" si="173"/>
        <v>3</v>
      </c>
      <c r="AE214" s="77">
        <f t="shared" si="173"/>
        <v>820</v>
      </c>
      <c r="AF214" s="77">
        <f t="shared" si="173"/>
        <v>747</v>
      </c>
      <c r="AG214" s="77">
        <f t="shared" si="173"/>
        <v>0</v>
      </c>
      <c r="AH214" s="77">
        <f t="shared" si="173"/>
        <v>0</v>
      </c>
      <c r="AI214" s="77">
        <f t="shared" si="173"/>
        <v>17459</v>
      </c>
      <c r="AJ214" s="77">
        <f t="shared" si="173"/>
        <v>0</v>
      </c>
      <c r="AK214" s="77">
        <f>AK215</f>
        <v>0</v>
      </c>
      <c r="AL214" s="77">
        <f>AL215</f>
        <v>17459</v>
      </c>
      <c r="AM214" s="77">
        <f aca="true" t="shared" si="174" ref="AM214:AS214">AM215</f>
        <v>0</v>
      </c>
      <c r="AN214" s="77">
        <f t="shared" si="174"/>
        <v>0</v>
      </c>
      <c r="AO214" s="77">
        <f t="shared" si="174"/>
        <v>815</v>
      </c>
      <c r="AP214" s="77">
        <f t="shared" si="174"/>
        <v>3</v>
      </c>
      <c r="AQ214" s="77">
        <f t="shared" si="174"/>
        <v>0</v>
      </c>
      <c r="AR214" s="77">
        <f t="shared" si="174"/>
        <v>18277</v>
      </c>
      <c r="AS214" s="77">
        <f t="shared" si="174"/>
        <v>0</v>
      </c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</row>
    <row r="215" spans="1:45" ht="87" customHeight="1">
      <c r="A215" s="123" t="s">
        <v>135</v>
      </c>
      <c r="B215" s="79" t="s">
        <v>160</v>
      </c>
      <c r="C215" s="79" t="s">
        <v>160</v>
      </c>
      <c r="D215" s="80" t="s">
        <v>163</v>
      </c>
      <c r="E215" s="79"/>
      <c r="F215" s="81">
        <f t="shared" si="172"/>
        <v>4068</v>
      </c>
      <c r="G215" s="81">
        <f t="shared" si="172"/>
        <v>11821</v>
      </c>
      <c r="H215" s="81">
        <f t="shared" si="172"/>
        <v>15889</v>
      </c>
      <c r="I215" s="81">
        <f t="shared" si="172"/>
        <v>0</v>
      </c>
      <c r="J215" s="81">
        <f t="shared" si="172"/>
        <v>0</v>
      </c>
      <c r="K215" s="81">
        <f t="shared" si="172"/>
        <v>0</v>
      </c>
      <c r="L215" s="81">
        <f t="shared" si="172"/>
        <v>0</v>
      </c>
      <c r="M215" s="81">
        <f t="shared" si="172"/>
        <v>15889</v>
      </c>
      <c r="N215" s="81">
        <f t="shared" si="172"/>
        <v>0</v>
      </c>
      <c r="O215" s="81">
        <f t="shared" si="172"/>
        <v>0</v>
      </c>
      <c r="P215" s="81"/>
      <c r="Q215" s="81">
        <f t="shared" si="172"/>
        <v>0</v>
      </c>
      <c r="R215" s="81">
        <f t="shared" si="172"/>
        <v>0</v>
      </c>
      <c r="S215" s="81">
        <f t="shared" si="172"/>
        <v>15889</v>
      </c>
      <c r="T215" s="81">
        <f t="shared" si="173"/>
        <v>0</v>
      </c>
      <c r="U215" s="81">
        <f t="shared" si="173"/>
        <v>0</v>
      </c>
      <c r="V215" s="81">
        <f t="shared" si="173"/>
        <v>0</v>
      </c>
      <c r="W215" s="81">
        <f t="shared" si="173"/>
        <v>0</v>
      </c>
      <c r="X215" s="81">
        <f t="shared" si="173"/>
        <v>0</v>
      </c>
      <c r="Y215" s="81">
        <f t="shared" si="173"/>
        <v>0</v>
      </c>
      <c r="Z215" s="81">
        <f t="shared" si="173"/>
        <v>0</v>
      </c>
      <c r="AA215" s="81">
        <f t="shared" si="173"/>
        <v>0</v>
      </c>
      <c r="AB215" s="81">
        <f t="shared" si="173"/>
        <v>15889</v>
      </c>
      <c r="AC215" s="81">
        <f aca="true" t="shared" si="175" ref="AC215:AS215">AC216</f>
        <v>0</v>
      </c>
      <c r="AD215" s="81">
        <f t="shared" si="175"/>
        <v>3</v>
      </c>
      <c r="AE215" s="81">
        <f t="shared" si="175"/>
        <v>820</v>
      </c>
      <c r="AF215" s="81">
        <f t="shared" si="175"/>
        <v>747</v>
      </c>
      <c r="AG215" s="81">
        <f t="shared" si="175"/>
        <v>0</v>
      </c>
      <c r="AH215" s="81">
        <f t="shared" si="175"/>
        <v>0</v>
      </c>
      <c r="AI215" s="81">
        <f t="shared" si="175"/>
        <v>17459</v>
      </c>
      <c r="AJ215" s="81">
        <f t="shared" si="175"/>
        <v>0</v>
      </c>
      <c r="AK215" s="81">
        <f t="shared" si="175"/>
        <v>0</v>
      </c>
      <c r="AL215" s="81">
        <f t="shared" si="175"/>
        <v>17459</v>
      </c>
      <c r="AM215" s="81">
        <f t="shared" si="175"/>
        <v>0</v>
      </c>
      <c r="AN215" s="81">
        <f t="shared" si="175"/>
        <v>0</v>
      </c>
      <c r="AO215" s="81">
        <f t="shared" si="175"/>
        <v>815</v>
      </c>
      <c r="AP215" s="81">
        <f t="shared" si="175"/>
        <v>3</v>
      </c>
      <c r="AQ215" s="81">
        <f t="shared" si="175"/>
        <v>0</v>
      </c>
      <c r="AR215" s="81">
        <f t="shared" si="175"/>
        <v>18277</v>
      </c>
      <c r="AS215" s="81">
        <f t="shared" si="175"/>
        <v>0</v>
      </c>
    </row>
    <row r="216" spans="1:64" s="17" customFormat="1" ht="40.5" customHeight="1">
      <c r="A216" s="123" t="s">
        <v>131</v>
      </c>
      <c r="B216" s="79" t="s">
        <v>160</v>
      </c>
      <c r="C216" s="79" t="s">
        <v>160</v>
      </c>
      <c r="D216" s="80" t="s">
        <v>126</v>
      </c>
      <c r="E216" s="79" t="s">
        <v>132</v>
      </c>
      <c r="F216" s="71">
        <v>4068</v>
      </c>
      <c r="G216" s="71">
        <f>H216-F216</f>
        <v>11821</v>
      </c>
      <c r="H216" s="71">
        <v>15889</v>
      </c>
      <c r="I216" s="97"/>
      <c r="J216" s="97"/>
      <c r="K216" s="97"/>
      <c r="L216" s="97"/>
      <c r="M216" s="71">
        <f>H216+J216+K216+L216</f>
        <v>15889</v>
      </c>
      <c r="N216" s="72">
        <f>I216+L216</f>
        <v>0</v>
      </c>
      <c r="O216" s="97"/>
      <c r="P216" s="97"/>
      <c r="Q216" s="97"/>
      <c r="R216" s="97"/>
      <c r="S216" s="71">
        <f>M216+O216+P216+Q216+R216</f>
        <v>15889</v>
      </c>
      <c r="T216" s="71">
        <f>N216+R216</f>
        <v>0</v>
      </c>
      <c r="U216" s="97"/>
      <c r="V216" s="72"/>
      <c r="W216" s="97"/>
      <c r="X216" s="97"/>
      <c r="Y216" s="97"/>
      <c r="Z216" s="97"/>
      <c r="AA216" s="97"/>
      <c r="AB216" s="71">
        <f>S216+U216+V216+W216+X216+Y216+Z216+AA216</f>
        <v>15889</v>
      </c>
      <c r="AC216" s="71">
        <f>T216+Z216+AA216</f>
        <v>0</v>
      </c>
      <c r="AD216" s="72">
        <v>3</v>
      </c>
      <c r="AE216" s="72">
        <v>820</v>
      </c>
      <c r="AF216" s="71">
        <f>747</f>
        <v>747</v>
      </c>
      <c r="AG216" s="97"/>
      <c r="AH216" s="97"/>
      <c r="AI216" s="71">
        <f>AB216+AD216+AE216+AF216+AG216+AH216</f>
        <v>17459</v>
      </c>
      <c r="AJ216" s="71">
        <f>AC216+AH216</f>
        <v>0</v>
      </c>
      <c r="AK216" s="97"/>
      <c r="AL216" s="71">
        <f>AI216+AK216</f>
        <v>17459</v>
      </c>
      <c r="AM216" s="71">
        <f>AJ216</f>
        <v>0</v>
      </c>
      <c r="AN216" s="97"/>
      <c r="AO216" s="72">
        <f>99+716</f>
        <v>815</v>
      </c>
      <c r="AP216" s="72">
        <v>3</v>
      </c>
      <c r="AQ216" s="97"/>
      <c r="AR216" s="71">
        <f>AL216+AN216+AO216+AP216+AQ216</f>
        <v>18277</v>
      </c>
      <c r="AS216" s="71">
        <f>AM216+AQ216</f>
        <v>0</v>
      </c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</row>
    <row r="217" spans="1:45" ht="11.25" customHeight="1">
      <c r="A217" s="103"/>
      <c r="B217" s="104"/>
      <c r="C217" s="104"/>
      <c r="D217" s="105"/>
      <c r="E217" s="104"/>
      <c r="F217" s="54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6"/>
      <c r="T217" s="56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6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</row>
    <row r="218" spans="1:64" s="11" customFormat="1" ht="44.25" customHeight="1">
      <c r="A218" s="57" t="s">
        <v>56</v>
      </c>
      <c r="B218" s="58" t="s">
        <v>57</v>
      </c>
      <c r="C218" s="58"/>
      <c r="D218" s="59"/>
      <c r="E218" s="58"/>
      <c r="F218" s="107">
        <f aca="true" t="shared" si="176" ref="F218:N218">F220+F224</f>
        <v>14450</v>
      </c>
      <c r="G218" s="107">
        <f t="shared" si="176"/>
        <v>41507</v>
      </c>
      <c r="H218" s="107">
        <f t="shared" si="176"/>
        <v>55957</v>
      </c>
      <c r="I218" s="107">
        <f t="shared" si="176"/>
        <v>35500</v>
      </c>
      <c r="J218" s="107">
        <f t="shared" si="176"/>
        <v>0</v>
      </c>
      <c r="K218" s="107">
        <f t="shared" si="176"/>
        <v>0</v>
      </c>
      <c r="L218" s="107">
        <f t="shared" si="176"/>
        <v>0</v>
      </c>
      <c r="M218" s="107">
        <f t="shared" si="176"/>
        <v>55957</v>
      </c>
      <c r="N218" s="107">
        <f t="shared" si="176"/>
        <v>35500</v>
      </c>
      <c r="O218" s="107">
        <f aca="true" t="shared" si="177" ref="O218:T218">O220+O224</f>
        <v>0</v>
      </c>
      <c r="P218" s="107">
        <f t="shared" si="177"/>
        <v>0</v>
      </c>
      <c r="Q218" s="107">
        <f t="shared" si="177"/>
        <v>0</v>
      </c>
      <c r="R218" s="107">
        <f t="shared" si="177"/>
        <v>0</v>
      </c>
      <c r="S218" s="107">
        <f t="shared" si="177"/>
        <v>55957</v>
      </c>
      <c r="T218" s="107">
        <f t="shared" si="177"/>
        <v>35500</v>
      </c>
      <c r="U218" s="107">
        <f aca="true" t="shared" si="178" ref="U218:AB218">U220+U224</f>
        <v>0</v>
      </c>
      <c r="V218" s="107">
        <f t="shared" si="178"/>
        <v>0</v>
      </c>
      <c r="W218" s="107">
        <f t="shared" si="178"/>
        <v>0</v>
      </c>
      <c r="X218" s="107">
        <f t="shared" si="178"/>
        <v>0</v>
      </c>
      <c r="Y218" s="107">
        <f t="shared" si="178"/>
        <v>0</v>
      </c>
      <c r="Z218" s="107">
        <f t="shared" si="178"/>
        <v>0</v>
      </c>
      <c r="AA218" s="107">
        <f t="shared" si="178"/>
        <v>-35500</v>
      </c>
      <c r="AB218" s="107">
        <f t="shared" si="178"/>
        <v>20457</v>
      </c>
      <c r="AC218" s="107">
        <f aca="true" t="shared" si="179" ref="AC218:AI218">AC220+AC224</f>
        <v>0</v>
      </c>
      <c r="AD218" s="107">
        <f t="shared" si="179"/>
        <v>0</v>
      </c>
      <c r="AE218" s="107">
        <f t="shared" si="179"/>
        <v>0</v>
      </c>
      <c r="AF218" s="107">
        <f t="shared" si="179"/>
        <v>-6657</v>
      </c>
      <c r="AG218" s="107">
        <f t="shared" si="179"/>
        <v>0</v>
      </c>
      <c r="AH218" s="107">
        <f t="shared" si="179"/>
        <v>0</v>
      </c>
      <c r="AI218" s="107">
        <f t="shared" si="179"/>
        <v>13800</v>
      </c>
      <c r="AJ218" s="107">
        <f>AJ220+AJ224</f>
        <v>0</v>
      </c>
      <c r="AK218" s="107">
        <f>AK220+AK224</f>
        <v>0</v>
      </c>
      <c r="AL218" s="107">
        <f>AL220+AL224</f>
        <v>13800</v>
      </c>
      <c r="AM218" s="107">
        <f aca="true" t="shared" si="180" ref="AM218:AS218">AM220+AM224</f>
        <v>0</v>
      </c>
      <c r="AN218" s="107">
        <f t="shared" si="180"/>
        <v>0</v>
      </c>
      <c r="AO218" s="107">
        <f>AO220+AO224</f>
        <v>0</v>
      </c>
      <c r="AP218" s="107">
        <f t="shared" si="180"/>
        <v>0</v>
      </c>
      <c r="AQ218" s="107">
        <f t="shared" si="180"/>
        <v>0</v>
      </c>
      <c r="AR218" s="107">
        <f t="shared" si="180"/>
        <v>13800</v>
      </c>
      <c r="AS218" s="107">
        <f t="shared" si="180"/>
        <v>0</v>
      </c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</row>
    <row r="219" spans="1:64" s="11" customFormat="1" ht="5.25" customHeight="1" hidden="1">
      <c r="A219" s="57"/>
      <c r="B219" s="58"/>
      <c r="C219" s="58"/>
      <c r="D219" s="59"/>
      <c r="E219" s="58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</row>
    <row r="220" spans="1:64" s="11" customFormat="1" ht="40.5" customHeight="1" hidden="1">
      <c r="A220" s="65" t="s">
        <v>265</v>
      </c>
      <c r="B220" s="66" t="s">
        <v>152</v>
      </c>
      <c r="C220" s="66" t="s">
        <v>130</v>
      </c>
      <c r="D220" s="76"/>
      <c r="E220" s="58"/>
      <c r="F220" s="130">
        <f aca="true" t="shared" si="181" ref="F220:U221">F221</f>
        <v>0</v>
      </c>
      <c r="G220" s="130">
        <f t="shared" si="181"/>
        <v>0</v>
      </c>
      <c r="H220" s="130">
        <f t="shared" si="181"/>
        <v>0</v>
      </c>
      <c r="I220" s="130">
        <f t="shared" si="181"/>
        <v>0</v>
      </c>
      <c r="J220" s="130">
        <f t="shared" si="181"/>
        <v>0</v>
      </c>
      <c r="K220" s="130">
        <f t="shared" si="181"/>
        <v>0</v>
      </c>
      <c r="L220" s="130">
        <f t="shared" si="181"/>
        <v>0</v>
      </c>
      <c r="M220" s="130">
        <f t="shared" si="181"/>
        <v>0</v>
      </c>
      <c r="N220" s="130">
        <f t="shared" si="181"/>
        <v>0</v>
      </c>
      <c r="O220" s="130">
        <f t="shared" si="181"/>
        <v>0</v>
      </c>
      <c r="P220" s="130">
        <f t="shared" si="181"/>
        <v>0</v>
      </c>
      <c r="Q220" s="130">
        <f t="shared" si="181"/>
        <v>0</v>
      </c>
      <c r="R220" s="130">
        <f t="shared" si="181"/>
        <v>0</v>
      </c>
      <c r="S220" s="130">
        <f t="shared" si="181"/>
        <v>0</v>
      </c>
      <c r="T220" s="130">
        <f t="shared" si="181"/>
        <v>0</v>
      </c>
      <c r="U220" s="130">
        <f t="shared" si="181"/>
        <v>0</v>
      </c>
      <c r="V220" s="130">
        <f aca="true" t="shared" si="182" ref="U220:AJ221">V221</f>
        <v>0</v>
      </c>
      <c r="W220" s="130">
        <f t="shared" si="182"/>
        <v>0</v>
      </c>
      <c r="X220" s="130">
        <f t="shared" si="182"/>
        <v>0</v>
      </c>
      <c r="Y220" s="130">
        <f t="shared" si="182"/>
        <v>0</v>
      </c>
      <c r="Z220" s="130">
        <f t="shared" si="182"/>
        <v>0</v>
      </c>
      <c r="AA220" s="130">
        <f t="shared" si="182"/>
        <v>0</v>
      </c>
      <c r="AB220" s="130">
        <f t="shared" si="182"/>
        <v>0</v>
      </c>
      <c r="AC220" s="130">
        <f t="shared" si="182"/>
        <v>0</v>
      </c>
      <c r="AD220" s="130">
        <f t="shared" si="182"/>
        <v>0</v>
      </c>
      <c r="AE220" s="130">
        <f t="shared" si="182"/>
        <v>0</v>
      </c>
      <c r="AF220" s="130">
        <f t="shared" si="182"/>
        <v>0</v>
      </c>
      <c r="AG220" s="130">
        <f t="shared" si="182"/>
        <v>0</v>
      </c>
      <c r="AH220" s="130">
        <f t="shared" si="182"/>
        <v>0</v>
      </c>
      <c r="AI220" s="130">
        <f t="shared" si="182"/>
        <v>0</v>
      </c>
      <c r="AJ220" s="130">
        <f t="shared" si="182"/>
        <v>0</v>
      </c>
      <c r="AK220" s="130">
        <f aca="true" t="shared" si="183" ref="AJ220:AS221">AK221</f>
        <v>0</v>
      </c>
      <c r="AL220" s="130">
        <f t="shared" si="183"/>
        <v>0</v>
      </c>
      <c r="AM220" s="130">
        <f t="shared" si="183"/>
        <v>0</v>
      </c>
      <c r="AN220" s="130">
        <f t="shared" si="183"/>
        <v>0</v>
      </c>
      <c r="AO220" s="130">
        <f t="shared" si="183"/>
        <v>0</v>
      </c>
      <c r="AP220" s="130">
        <f t="shared" si="183"/>
        <v>0</v>
      </c>
      <c r="AQ220" s="130">
        <f t="shared" si="183"/>
        <v>0</v>
      </c>
      <c r="AR220" s="130">
        <f t="shared" si="183"/>
        <v>0</v>
      </c>
      <c r="AS220" s="130">
        <f t="shared" si="183"/>
        <v>0</v>
      </c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</row>
    <row r="221" spans="1:64" s="11" customFormat="1" ht="36.75" customHeight="1" hidden="1">
      <c r="A221" s="78" t="s">
        <v>264</v>
      </c>
      <c r="B221" s="79" t="s">
        <v>152</v>
      </c>
      <c r="C221" s="79" t="s">
        <v>130</v>
      </c>
      <c r="D221" s="80" t="s">
        <v>263</v>
      </c>
      <c r="E221" s="79"/>
      <c r="F221" s="71">
        <f t="shared" si="181"/>
        <v>0</v>
      </c>
      <c r="G221" s="71">
        <f t="shared" si="181"/>
        <v>0</v>
      </c>
      <c r="H221" s="71">
        <f t="shared" si="181"/>
        <v>0</v>
      </c>
      <c r="I221" s="71">
        <f t="shared" si="181"/>
        <v>0</v>
      </c>
      <c r="J221" s="71">
        <f t="shared" si="181"/>
        <v>0</v>
      </c>
      <c r="K221" s="71">
        <f t="shared" si="181"/>
        <v>0</v>
      </c>
      <c r="L221" s="71">
        <f t="shared" si="181"/>
        <v>0</v>
      </c>
      <c r="M221" s="71">
        <f t="shared" si="181"/>
        <v>0</v>
      </c>
      <c r="N221" s="71">
        <f t="shared" si="181"/>
        <v>0</v>
      </c>
      <c r="O221" s="71">
        <f t="shared" si="181"/>
        <v>0</v>
      </c>
      <c r="P221" s="71">
        <f t="shared" si="181"/>
        <v>0</v>
      </c>
      <c r="Q221" s="71">
        <f t="shared" si="181"/>
        <v>0</v>
      </c>
      <c r="R221" s="71">
        <f t="shared" si="181"/>
        <v>0</v>
      </c>
      <c r="S221" s="71">
        <f t="shared" si="181"/>
        <v>0</v>
      </c>
      <c r="T221" s="71">
        <f t="shared" si="181"/>
        <v>0</v>
      </c>
      <c r="U221" s="71">
        <f t="shared" si="182"/>
        <v>0</v>
      </c>
      <c r="V221" s="71">
        <f t="shared" si="182"/>
        <v>0</v>
      </c>
      <c r="W221" s="71">
        <f t="shared" si="182"/>
        <v>0</v>
      </c>
      <c r="X221" s="71">
        <f t="shared" si="182"/>
        <v>0</v>
      </c>
      <c r="Y221" s="71">
        <f t="shared" si="182"/>
        <v>0</v>
      </c>
      <c r="Z221" s="71">
        <f t="shared" si="182"/>
        <v>0</v>
      </c>
      <c r="AA221" s="71">
        <f t="shared" si="182"/>
        <v>0</v>
      </c>
      <c r="AB221" s="71">
        <f t="shared" si="182"/>
        <v>0</v>
      </c>
      <c r="AC221" s="71">
        <f t="shared" si="182"/>
        <v>0</v>
      </c>
      <c r="AD221" s="71">
        <f t="shared" si="182"/>
        <v>0</v>
      </c>
      <c r="AE221" s="71">
        <f t="shared" si="182"/>
        <v>0</v>
      </c>
      <c r="AF221" s="71">
        <f t="shared" si="182"/>
        <v>0</v>
      </c>
      <c r="AG221" s="71">
        <f t="shared" si="182"/>
        <v>0</v>
      </c>
      <c r="AH221" s="71">
        <f t="shared" si="182"/>
        <v>0</v>
      </c>
      <c r="AI221" s="71">
        <f t="shared" si="182"/>
        <v>0</v>
      </c>
      <c r="AJ221" s="71">
        <f t="shared" si="183"/>
        <v>0</v>
      </c>
      <c r="AK221" s="71">
        <f t="shared" si="183"/>
        <v>0</v>
      </c>
      <c r="AL221" s="71">
        <f t="shared" si="183"/>
        <v>0</v>
      </c>
      <c r="AM221" s="71">
        <f t="shared" si="183"/>
        <v>0</v>
      </c>
      <c r="AN221" s="71">
        <f t="shared" si="183"/>
        <v>0</v>
      </c>
      <c r="AO221" s="71">
        <f t="shared" si="183"/>
        <v>0</v>
      </c>
      <c r="AP221" s="71">
        <f t="shared" si="183"/>
        <v>0</v>
      </c>
      <c r="AQ221" s="71">
        <f t="shared" si="183"/>
        <v>0</v>
      </c>
      <c r="AR221" s="71">
        <f t="shared" si="183"/>
        <v>0</v>
      </c>
      <c r="AS221" s="71">
        <f t="shared" si="183"/>
        <v>0</v>
      </c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</row>
    <row r="222" spans="1:64" s="11" customFormat="1" ht="72.75" customHeight="1" hidden="1">
      <c r="A222" s="78" t="s">
        <v>140</v>
      </c>
      <c r="B222" s="79" t="s">
        <v>152</v>
      </c>
      <c r="C222" s="79" t="s">
        <v>130</v>
      </c>
      <c r="D222" s="80" t="s">
        <v>263</v>
      </c>
      <c r="E222" s="79" t="s">
        <v>141</v>
      </c>
      <c r="F222" s="71"/>
      <c r="G222" s="71">
        <f>H222-F222</f>
        <v>0</v>
      </c>
      <c r="H222" s="71">
        <f>16019-16019</f>
        <v>0</v>
      </c>
      <c r="I222" s="87">
        <f aca="true" t="shared" si="184" ref="I222:AS222">6524-6524</f>
        <v>0</v>
      </c>
      <c r="J222" s="87">
        <f t="shared" si="184"/>
        <v>0</v>
      </c>
      <c r="K222" s="87">
        <f t="shared" si="184"/>
        <v>0</v>
      </c>
      <c r="L222" s="87">
        <f t="shared" si="184"/>
        <v>0</v>
      </c>
      <c r="M222" s="87">
        <f t="shared" si="184"/>
        <v>0</v>
      </c>
      <c r="N222" s="87">
        <f t="shared" si="184"/>
        <v>0</v>
      </c>
      <c r="O222" s="87">
        <f t="shared" si="184"/>
        <v>0</v>
      </c>
      <c r="P222" s="87">
        <f t="shared" si="184"/>
        <v>0</v>
      </c>
      <c r="Q222" s="87">
        <f t="shared" si="184"/>
        <v>0</v>
      </c>
      <c r="R222" s="87">
        <f t="shared" si="184"/>
        <v>0</v>
      </c>
      <c r="S222" s="87">
        <f t="shared" si="184"/>
        <v>0</v>
      </c>
      <c r="T222" s="87">
        <f t="shared" si="184"/>
        <v>0</v>
      </c>
      <c r="U222" s="87">
        <f t="shared" si="184"/>
        <v>0</v>
      </c>
      <c r="V222" s="87">
        <f t="shared" si="184"/>
        <v>0</v>
      </c>
      <c r="W222" s="87">
        <f t="shared" si="184"/>
        <v>0</v>
      </c>
      <c r="X222" s="87">
        <f t="shared" si="184"/>
        <v>0</v>
      </c>
      <c r="Y222" s="87">
        <f t="shared" si="184"/>
        <v>0</v>
      </c>
      <c r="Z222" s="87">
        <f t="shared" si="184"/>
        <v>0</v>
      </c>
      <c r="AA222" s="87">
        <f t="shared" si="184"/>
        <v>0</v>
      </c>
      <c r="AB222" s="87">
        <f t="shared" si="184"/>
        <v>0</v>
      </c>
      <c r="AC222" s="87">
        <f t="shared" si="184"/>
        <v>0</v>
      </c>
      <c r="AD222" s="87">
        <f t="shared" si="184"/>
        <v>0</v>
      </c>
      <c r="AE222" s="87">
        <f t="shared" si="184"/>
        <v>0</v>
      </c>
      <c r="AF222" s="87">
        <f t="shared" si="184"/>
        <v>0</v>
      </c>
      <c r="AG222" s="87">
        <f t="shared" si="184"/>
        <v>0</v>
      </c>
      <c r="AH222" s="87">
        <f t="shared" si="184"/>
        <v>0</v>
      </c>
      <c r="AI222" s="87">
        <f t="shared" si="184"/>
        <v>0</v>
      </c>
      <c r="AJ222" s="87">
        <f t="shared" si="184"/>
        <v>0</v>
      </c>
      <c r="AK222" s="87">
        <f t="shared" si="184"/>
        <v>0</v>
      </c>
      <c r="AL222" s="87">
        <f t="shared" si="184"/>
        <v>0</v>
      </c>
      <c r="AM222" s="87">
        <f t="shared" si="184"/>
        <v>0</v>
      </c>
      <c r="AN222" s="87">
        <f t="shared" si="184"/>
        <v>0</v>
      </c>
      <c r="AO222" s="87">
        <f t="shared" si="184"/>
        <v>0</v>
      </c>
      <c r="AP222" s="87">
        <f t="shared" si="184"/>
        <v>0</v>
      </c>
      <c r="AQ222" s="87">
        <f t="shared" si="184"/>
        <v>0</v>
      </c>
      <c r="AR222" s="87">
        <f t="shared" si="184"/>
        <v>0</v>
      </c>
      <c r="AS222" s="87">
        <f t="shared" si="184"/>
        <v>0</v>
      </c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</row>
    <row r="223" spans="1:64" s="11" customFormat="1" ht="8.25" customHeight="1" hidden="1">
      <c r="A223" s="57"/>
      <c r="B223" s="58"/>
      <c r="C223" s="58"/>
      <c r="D223" s="59"/>
      <c r="E223" s="58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</row>
    <row r="224" spans="1:64" s="15" customFormat="1" ht="45.75" customHeight="1">
      <c r="A224" s="65" t="s">
        <v>164</v>
      </c>
      <c r="B224" s="66" t="s">
        <v>152</v>
      </c>
      <c r="C224" s="66" t="s">
        <v>160</v>
      </c>
      <c r="D224" s="76"/>
      <c r="E224" s="66"/>
      <c r="F224" s="68">
        <f aca="true" t="shared" si="185" ref="F224:N224">F225+F227</f>
        <v>14450</v>
      </c>
      <c r="G224" s="68">
        <f t="shared" si="185"/>
        <v>41507</v>
      </c>
      <c r="H224" s="68">
        <f t="shared" si="185"/>
        <v>55957</v>
      </c>
      <c r="I224" s="68">
        <f t="shared" si="185"/>
        <v>35500</v>
      </c>
      <c r="J224" s="68">
        <f t="shared" si="185"/>
        <v>0</v>
      </c>
      <c r="K224" s="68">
        <f t="shared" si="185"/>
        <v>0</v>
      </c>
      <c r="L224" s="68">
        <f t="shared" si="185"/>
        <v>0</v>
      </c>
      <c r="M224" s="68">
        <f t="shared" si="185"/>
        <v>55957</v>
      </c>
      <c r="N224" s="68">
        <f t="shared" si="185"/>
        <v>35500</v>
      </c>
      <c r="O224" s="68">
        <f aca="true" t="shared" si="186" ref="O224:T224">O225+O227</f>
        <v>0</v>
      </c>
      <c r="P224" s="68">
        <f t="shared" si="186"/>
        <v>0</v>
      </c>
      <c r="Q224" s="68">
        <f t="shared" si="186"/>
        <v>0</v>
      </c>
      <c r="R224" s="68">
        <f t="shared" si="186"/>
        <v>0</v>
      </c>
      <c r="S224" s="68">
        <f t="shared" si="186"/>
        <v>55957</v>
      </c>
      <c r="T224" s="68">
        <f t="shared" si="186"/>
        <v>35500</v>
      </c>
      <c r="U224" s="68">
        <f aca="true" t="shared" si="187" ref="U224:AB224">U225+U227</f>
        <v>0</v>
      </c>
      <c r="V224" s="68">
        <f t="shared" si="187"/>
        <v>0</v>
      </c>
      <c r="W224" s="68">
        <f t="shared" si="187"/>
        <v>0</v>
      </c>
      <c r="X224" s="68">
        <f t="shared" si="187"/>
        <v>0</v>
      </c>
      <c r="Y224" s="68">
        <f t="shared" si="187"/>
        <v>0</v>
      </c>
      <c r="Z224" s="68">
        <f t="shared" si="187"/>
        <v>0</v>
      </c>
      <c r="AA224" s="68">
        <f t="shared" si="187"/>
        <v>-35500</v>
      </c>
      <c r="AB224" s="68">
        <f t="shared" si="187"/>
        <v>20457</v>
      </c>
      <c r="AC224" s="68">
        <f aca="true" t="shared" si="188" ref="AC224:AI224">AC225+AC227</f>
        <v>0</v>
      </c>
      <c r="AD224" s="68">
        <f t="shared" si="188"/>
        <v>0</v>
      </c>
      <c r="AE224" s="68">
        <f t="shared" si="188"/>
        <v>0</v>
      </c>
      <c r="AF224" s="68">
        <f t="shared" si="188"/>
        <v>-6657</v>
      </c>
      <c r="AG224" s="68">
        <f t="shared" si="188"/>
        <v>0</v>
      </c>
      <c r="AH224" s="68">
        <f t="shared" si="188"/>
        <v>0</v>
      </c>
      <c r="AI224" s="68">
        <f t="shared" si="188"/>
        <v>13800</v>
      </c>
      <c r="AJ224" s="68">
        <f>AJ225+AJ227</f>
        <v>0</v>
      </c>
      <c r="AK224" s="68">
        <f>AK225+AK227</f>
        <v>0</v>
      </c>
      <c r="AL224" s="68">
        <f>AL225+AL227</f>
        <v>13800</v>
      </c>
      <c r="AM224" s="68">
        <f aca="true" t="shared" si="189" ref="AM224:AS224">AM225+AM227</f>
        <v>0</v>
      </c>
      <c r="AN224" s="68">
        <f t="shared" si="189"/>
        <v>0</v>
      </c>
      <c r="AO224" s="68">
        <f>AO225+AO227</f>
        <v>0</v>
      </c>
      <c r="AP224" s="68">
        <f t="shared" si="189"/>
        <v>0</v>
      </c>
      <c r="AQ224" s="68">
        <f t="shared" si="189"/>
        <v>0</v>
      </c>
      <c r="AR224" s="68">
        <f t="shared" si="189"/>
        <v>13800</v>
      </c>
      <c r="AS224" s="68">
        <f t="shared" si="189"/>
        <v>0</v>
      </c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</row>
    <row r="225" spans="1:64" s="17" customFormat="1" ht="39" customHeight="1">
      <c r="A225" s="78" t="s">
        <v>165</v>
      </c>
      <c r="B225" s="79" t="s">
        <v>152</v>
      </c>
      <c r="C225" s="79" t="s">
        <v>160</v>
      </c>
      <c r="D225" s="80" t="s">
        <v>121</v>
      </c>
      <c r="E225" s="79"/>
      <c r="F225" s="71">
        <f aca="true" t="shared" si="190" ref="F225:AS225">F226</f>
        <v>11151</v>
      </c>
      <c r="G225" s="71">
        <f t="shared" si="190"/>
        <v>6007</v>
      </c>
      <c r="H225" s="71">
        <f t="shared" si="190"/>
        <v>17158</v>
      </c>
      <c r="I225" s="71">
        <f t="shared" si="190"/>
        <v>0</v>
      </c>
      <c r="J225" s="71">
        <f t="shared" si="190"/>
        <v>0</v>
      </c>
      <c r="K225" s="71">
        <f t="shared" si="190"/>
        <v>0</v>
      </c>
      <c r="L225" s="71">
        <f t="shared" si="190"/>
        <v>0</v>
      </c>
      <c r="M225" s="71">
        <f t="shared" si="190"/>
        <v>17158</v>
      </c>
      <c r="N225" s="71">
        <f t="shared" si="190"/>
        <v>0</v>
      </c>
      <c r="O225" s="71">
        <f t="shared" si="190"/>
        <v>0</v>
      </c>
      <c r="P225" s="71"/>
      <c r="Q225" s="71">
        <f t="shared" si="190"/>
        <v>0</v>
      </c>
      <c r="R225" s="71">
        <f t="shared" si="190"/>
        <v>0</v>
      </c>
      <c r="S225" s="71">
        <f t="shared" si="190"/>
        <v>17158</v>
      </c>
      <c r="T225" s="71">
        <f t="shared" si="190"/>
        <v>0</v>
      </c>
      <c r="U225" s="71">
        <f t="shared" si="190"/>
        <v>0</v>
      </c>
      <c r="V225" s="71">
        <f t="shared" si="190"/>
        <v>0</v>
      </c>
      <c r="W225" s="71">
        <f t="shared" si="190"/>
        <v>0</v>
      </c>
      <c r="X225" s="71">
        <f t="shared" si="190"/>
        <v>0</v>
      </c>
      <c r="Y225" s="71">
        <f t="shared" si="190"/>
        <v>0</v>
      </c>
      <c r="Z225" s="71">
        <f t="shared" si="190"/>
        <v>0</v>
      </c>
      <c r="AA225" s="71">
        <f t="shared" si="190"/>
        <v>0</v>
      </c>
      <c r="AB225" s="71">
        <f t="shared" si="190"/>
        <v>17158</v>
      </c>
      <c r="AC225" s="71">
        <f t="shared" si="190"/>
        <v>0</v>
      </c>
      <c r="AD225" s="71">
        <f t="shared" si="190"/>
        <v>0</v>
      </c>
      <c r="AE225" s="71">
        <f t="shared" si="190"/>
        <v>0</v>
      </c>
      <c r="AF225" s="71">
        <f t="shared" si="190"/>
        <v>-3358</v>
      </c>
      <c r="AG225" s="71">
        <f t="shared" si="190"/>
        <v>0</v>
      </c>
      <c r="AH225" s="71">
        <f t="shared" si="190"/>
        <v>0</v>
      </c>
      <c r="AI225" s="71">
        <f t="shared" si="190"/>
        <v>13800</v>
      </c>
      <c r="AJ225" s="71">
        <f t="shared" si="190"/>
        <v>0</v>
      </c>
      <c r="AK225" s="71">
        <f t="shared" si="190"/>
        <v>0</v>
      </c>
      <c r="AL225" s="71">
        <f t="shared" si="190"/>
        <v>13800</v>
      </c>
      <c r="AM225" s="71">
        <f t="shared" si="190"/>
        <v>0</v>
      </c>
      <c r="AN225" s="71">
        <f t="shared" si="190"/>
        <v>0</v>
      </c>
      <c r="AO225" s="71">
        <f t="shared" si="190"/>
        <v>0</v>
      </c>
      <c r="AP225" s="71">
        <f t="shared" si="190"/>
        <v>0</v>
      </c>
      <c r="AQ225" s="71">
        <f t="shared" si="190"/>
        <v>0</v>
      </c>
      <c r="AR225" s="71">
        <f t="shared" si="190"/>
        <v>13800</v>
      </c>
      <c r="AS225" s="71">
        <f t="shared" si="190"/>
        <v>0</v>
      </c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</row>
    <row r="226" spans="1:64" s="19" customFormat="1" ht="72" customHeight="1">
      <c r="A226" s="78" t="s">
        <v>140</v>
      </c>
      <c r="B226" s="79" t="s">
        <v>152</v>
      </c>
      <c r="C226" s="79" t="s">
        <v>160</v>
      </c>
      <c r="D226" s="80" t="s">
        <v>121</v>
      </c>
      <c r="E226" s="79" t="s">
        <v>141</v>
      </c>
      <c r="F226" s="71">
        <v>11151</v>
      </c>
      <c r="G226" s="71">
        <f>H226-F226</f>
        <v>6007</v>
      </c>
      <c r="H226" s="71">
        <v>17158</v>
      </c>
      <c r="I226" s="73"/>
      <c r="J226" s="73"/>
      <c r="K226" s="73"/>
      <c r="L226" s="73"/>
      <c r="M226" s="71">
        <f>H226+J226+K226+L226</f>
        <v>17158</v>
      </c>
      <c r="N226" s="72">
        <f>I226+L226</f>
        <v>0</v>
      </c>
      <c r="O226" s="73"/>
      <c r="P226" s="73"/>
      <c r="Q226" s="73"/>
      <c r="R226" s="73"/>
      <c r="S226" s="71">
        <f>M226+O226+P226+Q226+R226</f>
        <v>17158</v>
      </c>
      <c r="T226" s="71">
        <f>N226+R226</f>
        <v>0</v>
      </c>
      <c r="U226" s="73"/>
      <c r="V226" s="73"/>
      <c r="W226" s="73"/>
      <c r="X226" s="73"/>
      <c r="Y226" s="73"/>
      <c r="Z226" s="73"/>
      <c r="AA226" s="73"/>
      <c r="AB226" s="71">
        <f>S226+U226+V226+W226+X226+Y226+Z226+AA226</f>
        <v>17158</v>
      </c>
      <c r="AC226" s="71">
        <f>T226+Z226+AA226</f>
        <v>0</v>
      </c>
      <c r="AD226" s="73"/>
      <c r="AE226" s="73"/>
      <c r="AF226" s="71">
        <v>-3358</v>
      </c>
      <c r="AG226" s="73"/>
      <c r="AH226" s="73"/>
      <c r="AI226" s="71">
        <f>AB226+AD226+AE226+AF226+AG226+AH226</f>
        <v>13800</v>
      </c>
      <c r="AJ226" s="71">
        <f>AC226+AH226</f>
        <v>0</v>
      </c>
      <c r="AK226" s="73"/>
      <c r="AL226" s="71">
        <f>AI226+AK226</f>
        <v>13800</v>
      </c>
      <c r="AM226" s="71">
        <f>AJ226</f>
        <v>0</v>
      </c>
      <c r="AN226" s="73"/>
      <c r="AO226" s="73"/>
      <c r="AP226" s="73"/>
      <c r="AQ226" s="73"/>
      <c r="AR226" s="71">
        <f>AL226+AN226+AO226+AP226+AQ226</f>
        <v>13800</v>
      </c>
      <c r="AS226" s="71">
        <f>AM226+AQ226</f>
        <v>0</v>
      </c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</row>
    <row r="227" spans="1:64" s="19" customFormat="1" ht="28.5" customHeight="1" hidden="1">
      <c r="A227" s="78" t="s">
        <v>216</v>
      </c>
      <c r="B227" s="79" t="s">
        <v>152</v>
      </c>
      <c r="C227" s="79" t="s">
        <v>160</v>
      </c>
      <c r="D227" s="80" t="s">
        <v>215</v>
      </c>
      <c r="E227" s="79"/>
      <c r="F227" s="71">
        <f aca="true" t="shared" si="191" ref="F227:AJ227">F228</f>
        <v>3299</v>
      </c>
      <c r="G227" s="71">
        <f t="shared" si="191"/>
        <v>35500</v>
      </c>
      <c r="H227" s="71">
        <f t="shared" si="191"/>
        <v>38799</v>
      </c>
      <c r="I227" s="71">
        <f t="shared" si="191"/>
        <v>35500</v>
      </c>
      <c r="J227" s="71">
        <f t="shared" si="191"/>
        <v>0</v>
      </c>
      <c r="K227" s="71">
        <f t="shared" si="191"/>
        <v>0</v>
      </c>
      <c r="L227" s="71">
        <f t="shared" si="191"/>
        <v>0</v>
      </c>
      <c r="M227" s="71">
        <f t="shared" si="191"/>
        <v>38799</v>
      </c>
      <c r="N227" s="71">
        <f t="shared" si="191"/>
        <v>35500</v>
      </c>
      <c r="O227" s="71">
        <f t="shared" si="191"/>
        <v>0</v>
      </c>
      <c r="P227" s="71"/>
      <c r="Q227" s="71">
        <f t="shared" si="191"/>
        <v>0</v>
      </c>
      <c r="R227" s="71">
        <f t="shared" si="191"/>
        <v>0</v>
      </c>
      <c r="S227" s="71">
        <f t="shared" si="191"/>
        <v>38799</v>
      </c>
      <c r="T227" s="71">
        <f t="shared" si="191"/>
        <v>35500</v>
      </c>
      <c r="U227" s="71">
        <f t="shared" si="191"/>
        <v>0</v>
      </c>
      <c r="V227" s="71">
        <f t="shared" si="191"/>
        <v>0</v>
      </c>
      <c r="W227" s="71">
        <f t="shared" si="191"/>
        <v>0</v>
      </c>
      <c r="X227" s="71">
        <f t="shared" si="191"/>
        <v>0</v>
      </c>
      <c r="Y227" s="71">
        <f t="shared" si="191"/>
        <v>0</v>
      </c>
      <c r="Z227" s="71">
        <f t="shared" si="191"/>
        <v>0</v>
      </c>
      <c r="AA227" s="71">
        <f t="shared" si="191"/>
        <v>-35500</v>
      </c>
      <c r="AB227" s="71">
        <f t="shared" si="191"/>
        <v>3299</v>
      </c>
      <c r="AC227" s="71">
        <f t="shared" si="191"/>
        <v>0</v>
      </c>
      <c r="AD227" s="71">
        <f t="shared" si="191"/>
        <v>0</v>
      </c>
      <c r="AE227" s="71">
        <f t="shared" si="191"/>
        <v>0</v>
      </c>
      <c r="AF227" s="71">
        <f t="shared" si="191"/>
        <v>-3299</v>
      </c>
      <c r="AG227" s="71">
        <f t="shared" si="191"/>
        <v>0</v>
      </c>
      <c r="AH227" s="71">
        <f t="shared" si="191"/>
        <v>0</v>
      </c>
      <c r="AI227" s="71">
        <f t="shared" si="191"/>
        <v>0</v>
      </c>
      <c r="AJ227" s="71">
        <f t="shared" si="191"/>
        <v>0</v>
      </c>
      <c r="AK227" s="73"/>
      <c r="AL227" s="73"/>
      <c r="AM227" s="73"/>
      <c r="AN227" s="73"/>
      <c r="AO227" s="73"/>
      <c r="AP227" s="73"/>
      <c r="AQ227" s="73"/>
      <c r="AR227" s="73"/>
      <c r="AS227" s="73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</row>
    <row r="228" spans="1:64" s="19" customFormat="1" ht="73.5" customHeight="1" hidden="1">
      <c r="A228" s="78" t="s">
        <v>166</v>
      </c>
      <c r="B228" s="79" t="s">
        <v>152</v>
      </c>
      <c r="C228" s="79" t="s">
        <v>160</v>
      </c>
      <c r="D228" s="80" t="s">
        <v>215</v>
      </c>
      <c r="E228" s="79" t="s">
        <v>167</v>
      </c>
      <c r="F228" s="71">
        <v>3299</v>
      </c>
      <c r="G228" s="71">
        <f>H228-F228</f>
        <v>35500</v>
      </c>
      <c r="H228" s="71">
        <f>3299+35500</f>
        <v>38799</v>
      </c>
      <c r="I228" s="71">
        <v>35500</v>
      </c>
      <c r="J228" s="73"/>
      <c r="K228" s="73"/>
      <c r="L228" s="73"/>
      <c r="M228" s="71">
        <f>H228+J228+K228+L228</f>
        <v>38799</v>
      </c>
      <c r="N228" s="71">
        <f>I228+L228</f>
        <v>35500</v>
      </c>
      <c r="O228" s="73"/>
      <c r="P228" s="73"/>
      <c r="Q228" s="73"/>
      <c r="R228" s="73"/>
      <c r="S228" s="71">
        <f>M228+O228+P228+Q228+R228</f>
        <v>38799</v>
      </c>
      <c r="T228" s="71">
        <f>N228+R228</f>
        <v>35500</v>
      </c>
      <c r="U228" s="73"/>
      <c r="V228" s="73"/>
      <c r="W228" s="73"/>
      <c r="X228" s="73"/>
      <c r="Y228" s="73"/>
      <c r="Z228" s="73"/>
      <c r="AA228" s="71">
        <v>-35500</v>
      </c>
      <c r="AB228" s="71">
        <f>S228+U228+V228+W228+X228+Y228+Z228+AA228</f>
        <v>3299</v>
      </c>
      <c r="AC228" s="71">
        <f>T228+Z228+AA228</f>
        <v>0</v>
      </c>
      <c r="AD228" s="73"/>
      <c r="AE228" s="73"/>
      <c r="AF228" s="71">
        <v>-3299</v>
      </c>
      <c r="AG228" s="73"/>
      <c r="AH228" s="73"/>
      <c r="AI228" s="71">
        <f>AB228+AD228+AE228+AF228+AG228+AH228</f>
        <v>0</v>
      </c>
      <c r="AJ228" s="71">
        <f>AC228+AH228</f>
        <v>0</v>
      </c>
      <c r="AK228" s="73"/>
      <c r="AL228" s="73"/>
      <c r="AM228" s="73"/>
      <c r="AN228" s="73"/>
      <c r="AO228" s="73"/>
      <c r="AP228" s="73"/>
      <c r="AQ228" s="73"/>
      <c r="AR228" s="73"/>
      <c r="AS228" s="73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</row>
    <row r="229" spans="1:45" ht="9" customHeight="1">
      <c r="A229" s="103"/>
      <c r="B229" s="104"/>
      <c r="C229" s="104"/>
      <c r="D229" s="105"/>
      <c r="E229" s="104"/>
      <c r="F229" s="54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6"/>
      <c r="T229" s="56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6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</row>
    <row r="230" spans="1:64" s="11" customFormat="1" ht="20.25">
      <c r="A230" s="57" t="s">
        <v>58</v>
      </c>
      <c r="B230" s="58" t="s">
        <v>59</v>
      </c>
      <c r="C230" s="58"/>
      <c r="D230" s="59"/>
      <c r="E230" s="58"/>
      <c r="F230" s="131">
        <f aca="true" t="shared" si="192" ref="F230:N230">F232+F238+F246+F250+F254+F267</f>
        <v>2210337</v>
      </c>
      <c r="G230" s="131">
        <f t="shared" si="192"/>
        <v>269869</v>
      </c>
      <c r="H230" s="131">
        <f t="shared" si="192"/>
        <v>2480206</v>
      </c>
      <c r="I230" s="131">
        <f t="shared" si="192"/>
        <v>14275</v>
      </c>
      <c r="J230" s="131">
        <f t="shared" si="192"/>
        <v>0</v>
      </c>
      <c r="K230" s="131">
        <f t="shared" si="192"/>
        <v>0</v>
      </c>
      <c r="L230" s="131">
        <f t="shared" si="192"/>
        <v>0</v>
      </c>
      <c r="M230" s="131">
        <f t="shared" si="192"/>
        <v>2480206</v>
      </c>
      <c r="N230" s="131">
        <f t="shared" si="192"/>
        <v>14275</v>
      </c>
      <c r="O230" s="131">
        <f aca="true" t="shared" si="193" ref="O230:T230">O232+O238+O246+O250+O254+O267</f>
        <v>283</v>
      </c>
      <c r="P230" s="131">
        <f t="shared" si="193"/>
        <v>0</v>
      </c>
      <c r="Q230" s="131">
        <f t="shared" si="193"/>
        <v>0</v>
      </c>
      <c r="R230" s="131">
        <f t="shared" si="193"/>
        <v>0</v>
      </c>
      <c r="S230" s="131">
        <f t="shared" si="193"/>
        <v>2480489</v>
      </c>
      <c r="T230" s="131">
        <f t="shared" si="193"/>
        <v>14275</v>
      </c>
      <c r="U230" s="131">
        <f aca="true" t="shared" si="194" ref="U230:AC230">U232+U238+U246+U250+U254+U267</f>
        <v>0</v>
      </c>
      <c r="V230" s="131">
        <f t="shared" si="194"/>
        <v>0</v>
      </c>
      <c r="W230" s="131">
        <f t="shared" si="194"/>
        <v>0</v>
      </c>
      <c r="X230" s="131">
        <f t="shared" si="194"/>
        <v>0</v>
      </c>
      <c r="Y230" s="131">
        <f t="shared" si="194"/>
        <v>0</v>
      </c>
      <c r="Z230" s="131">
        <f t="shared" si="194"/>
        <v>0</v>
      </c>
      <c r="AA230" s="131">
        <f t="shared" si="194"/>
        <v>170790</v>
      </c>
      <c r="AB230" s="131">
        <f t="shared" si="194"/>
        <v>2651279</v>
      </c>
      <c r="AC230" s="131">
        <f t="shared" si="194"/>
        <v>185065</v>
      </c>
      <c r="AD230" s="131">
        <f aca="true" t="shared" si="195" ref="AD230:AJ230">AD232+AD238+AD246+AD250+AD254+AD267</f>
        <v>81</v>
      </c>
      <c r="AE230" s="131">
        <f t="shared" si="195"/>
        <v>35496</v>
      </c>
      <c r="AF230" s="131">
        <f t="shared" si="195"/>
        <v>-228335</v>
      </c>
      <c r="AG230" s="131">
        <f t="shared" si="195"/>
        <v>0</v>
      </c>
      <c r="AH230" s="131">
        <f t="shared" si="195"/>
        <v>0</v>
      </c>
      <c r="AI230" s="131">
        <f t="shared" si="195"/>
        <v>2458521</v>
      </c>
      <c r="AJ230" s="131">
        <f t="shared" si="195"/>
        <v>185065</v>
      </c>
      <c r="AK230" s="131">
        <f aca="true" t="shared" si="196" ref="AK230:AS230">AK232+AK238+AK246+AK250+AK254+AK267</f>
        <v>0</v>
      </c>
      <c r="AL230" s="131">
        <f t="shared" si="196"/>
        <v>2458521</v>
      </c>
      <c r="AM230" s="131">
        <f t="shared" si="196"/>
        <v>185065</v>
      </c>
      <c r="AN230" s="131">
        <f t="shared" si="196"/>
        <v>1000</v>
      </c>
      <c r="AO230" s="131">
        <f>AO232+AO238+AO246+AO250+AO254+AO267</f>
        <v>24357</v>
      </c>
      <c r="AP230" s="131">
        <f t="shared" si="196"/>
        <v>53</v>
      </c>
      <c r="AQ230" s="131">
        <f t="shared" si="196"/>
        <v>87385</v>
      </c>
      <c r="AR230" s="131">
        <f t="shared" si="196"/>
        <v>2571316</v>
      </c>
      <c r="AS230" s="131">
        <f t="shared" si="196"/>
        <v>272450</v>
      </c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</row>
    <row r="231" spans="1:64" s="11" customFormat="1" ht="12" customHeight="1">
      <c r="A231" s="57"/>
      <c r="B231" s="58"/>
      <c r="C231" s="58"/>
      <c r="D231" s="59"/>
      <c r="E231" s="58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  <c r="Z231" s="131"/>
      <c r="AA231" s="131"/>
      <c r="AB231" s="131"/>
      <c r="AC231" s="131"/>
      <c r="AD231" s="131"/>
      <c r="AE231" s="131"/>
      <c r="AF231" s="131"/>
      <c r="AG231" s="131"/>
      <c r="AH231" s="131"/>
      <c r="AI231" s="131"/>
      <c r="AJ231" s="131"/>
      <c r="AK231" s="131"/>
      <c r="AL231" s="131"/>
      <c r="AM231" s="131"/>
      <c r="AN231" s="131"/>
      <c r="AO231" s="131"/>
      <c r="AP231" s="131"/>
      <c r="AQ231" s="131"/>
      <c r="AR231" s="131"/>
      <c r="AS231" s="131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</row>
    <row r="232" spans="1:64" s="11" customFormat="1" ht="22.5" customHeight="1">
      <c r="A232" s="65" t="s">
        <v>60</v>
      </c>
      <c r="B232" s="66" t="s">
        <v>138</v>
      </c>
      <c r="C232" s="66" t="s">
        <v>129</v>
      </c>
      <c r="D232" s="76"/>
      <c r="E232" s="66"/>
      <c r="F232" s="77">
        <f aca="true" t="shared" si="197" ref="F232:N232">F235+F233</f>
        <v>937522</v>
      </c>
      <c r="G232" s="77">
        <f t="shared" si="197"/>
        <v>18188</v>
      </c>
      <c r="H232" s="77">
        <f t="shared" si="197"/>
        <v>955710</v>
      </c>
      <c r="I232" s="77">
        <f t="shared" si="197"/>
        <v>14275</v>
      </c>
      <c r="J232" s="77">
        <f t="shared" si="197"/>
        <v>-61744</v>
      </c>
      <c r="K232" s="77">
        <f t="shared" si="197"/>
        <v>0</v>
      </c>
      <c r="L232" s="77">
        <f t="shared" si="197"/>
        <v>0</v>
      </c>
      <c r="M232" s="77">
        <f t="shared" si="197"/>
        <v>893966</v>
      </c>
      <c r="N232" s="77">
        <f t="shared" si="197"/>
        <v>14275</v>
      </c>
      <c r="O232" s="77">
        <f aca="true" t="shared" si="198" ref="O232:T232">O235+O233</f>
        <v>0</v>
      </c>
      <c r="P232" s="77">
        <f t="shared" si="198"/>
        <v>0</v>
      </c>
      <c r="Q232" s="77">
        <f t="shared" si="198"/>
        <v>0</v>
      </c>
      <c r="R232" s="77">
        <f t="shared" si="198"/>
        <v>0</v>
      </c>
      <c r="S232" s="77">
        <f t="shared" si="198"/>
        <v>893966</v>
      </c>
      <c r="T232" s="77">
        <f t="shared" si="198"/>
        <v>14275</v>
      </c>
      <c r="U232" s="77">
        <f aca="true" t="shared" si="199" ref="U232:AC232">U235+U233</f>
        <v>0</v>
      </c>
      <c r="V232" s="77">
        <f t="shared" si="199"/>
        <v>0</v>
      </c>
      <c r="W232" s="77">
        <f t="shared" si="199"/>
        <v>0</v>
      </c>
      <c r="X232" s="77">
        <f t="shared" si="199"/>
        <v>0</v>
      </c>
      <c r="Y232" s="77">
        <f t="shared" si="199"/>
        <v>0</v>
      </c>
      <c r="Z232" s="77">
        <f t="shared" si="199"/>
        <v>0</v>
      </c>
      <c r="AA232" s="77">
        <f t="shared" si="199"/>
        <v>0</v>
      </c>
      <c r="AB232" s="77">
        <f t="shared" si="199"/>
        <v>893966</v>
      </c>
      <c r="AC232" s="77">
        <f t="shared" si="199"/>
        <v>14275</v>
      </c>
      <c r="AD232" s="77">
        <f aca="true" t="shared" si="200" ref="AD232:AJ232">AD235+AD233</f>
        <v>1</v>
      </c>
      <c r="AE232" s="77">
        <f t="shared" si="200"/>
        <v>9273</v>
      </c>
      <c r="AF232" s="77">
        <f t="shared" si="200"/>
        <v>-43874</v>
      </c>
      <c r="AG232" s="77">
        <f t="shared" si="200"/>
        <v>0</v>
      </c>
      <c r="AH232" s="77">
        <f t="shared" si="200"/>
        <v>0</v>
      </c>
      <c r="AI232" s="77">
        <f t="shared" si="200"/>
        <v>859366</v>
      </c>
      <c r="AJ232" s="77">
        <f t="shared" si="200"/>
        <v>14275</v>
      </c>
      <c r="AK232" s="77">
        <f aca="true" t="shared" si="201" ref="AK232:AS232">AK235+AK233</f>
        <v>0</v>
      </c>
      <c r="AL232" s="77">
        <f t="shared" si="201"/>
        <v>859366</v>
      </c>
      <c r="AM232" s="77">
        <f t="shared" si="201"/>
        <v>14275</v>
      </c>
      <c r="AN232" s="77">
        <f t="shared" si="201"/>
        <v>440</v>
      </c>
      <c r="AO232" s="77">
        <f>AO235+AO233</f>
        <v>2649</v>
      </c>
      <c r="AP232" s="77">
        <f t="shared" si="201"/>
        <v>0</v>
      </c>
      <c r="AQ232" s="77">
        <f t="shared" si="201"/>
        <v>0</v>
      </c>
      <c r="AR232" s="77">
        <f t="shared" si="201"/>
        <v>862455</v>
      </c>
      <c r="AS232" s="77">
        <f t="shared" si="201"/>
        <v>14275</v>
      </c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</row>
    <row r="233" spans="1:64" s="11" customFormat="1" ht="57" customHeight="1">
      <c r="A233" s="78" t="s">
        <v>153</v>
      </c>
      <c r="B233" s="79" t="s">
        <v>138</v>
      </c>
      <c r="C233" s="79" t="s">
        <v>129</v>
      </c>
      <c r="D233" s="80" t="s">
        <v>39</v>
      </c>
      <c r="E233" s="132"/>
      <c r="F233" s="81">
        <f aca="true" t="shared" si="202" ref="F233:AS233">F234</f>
        <v>1983</v>
      </c>
      <c r="G233" s="81">
        <f t="shared" si="202"/>
        <v>4100</v>
      </c>
      <c r="H233" s="81">
        <f t="shared" si="202"/>
        <v>6083</v>
      </c>
      <c r="I233" s="81">
        <f t="shared" si="202"/>
        <v>0</v>
      </c>
      <c r="J233" s="81">
        <f t="shared" si="202"/>
        <v>0</v>
      </c>
      <c r="K233" s="81">
        <f t="shared" si="202"/>
        <v>0</v>
      </c>
      <c r="L233" s="81">
        <f t="shared" si="202"/>
        <v>0</v>
      </c>
      <c r="M233" s="81">
        <f t="shared" si="202"/>
        <v>6083</v>
      </c>
      <c r="N233" s="81">
        <f t="shared" si="202"/>
        <v>0</v>
      </c>
      <c r="O233" s="81">
        <f t="shared" si="202"/>
        <v>0</v>
      </c>
      <c r="P233" s="81"/>
      <c r="Q233" s="81">
        <f t="shared" si="202"/>
        <v>0</v>
      </c>
      <c r="R233" s="81">
        <f t="shared" si="202"/>
        <v>0</v>
      </c>
      <c r="S233" s="81">
        <f t="shared" si="202"/>
        <v>6083</v>
      </c>
      <c r="T233" s="81">
        <f t="shared" si="202"/>
        <v>0</v>
      </c>
      <c r="U233" s="81">
        <f t="shared" si="202"/>
        <v>0</v>
      </c>
      <c r="V233" s="81">
        <f t="shared" si="202"/>
        <v>0</v>
      </c>
      <c r="W233" s="81">
        <f t="shared" si="202"/>
        <v>0</v>
      </c>
      <c r="X233" s="81">
        <f t="shared" si="202"/>
        <v>0</v>
      </c>
      <c r="Y233" s="81">
        <f t="shared" si="202"/>
        <v>0</v>
      </c>
      <c r="Z233" s="81">
        <f t="shared" si="202"/>
        <v>0</v>
      </c>
      <c r="AA233" s="81">
        <f t="shared" si="202"/>
        <v>0</v>
      </c>
      <c r="AB233" s="81">
        <f t="shared" si="202"/>
        <v>6083</v>
      </c>
      <c r="AC233" s="81">
        <f t="shared" si="202"/>
        <v>0</v>
      </c>
      <c r="AD233" s="81">
        <f t="shared" si="202"/>
        <v>0</v>
      </c>
      <c r="AE233" s="81">
        <f t="shared" si="202"/>
        <v>0</v>
      </c>
      <c r="AF233" s="81">
        <f t="shared" si="202"/>
        <v>-5623</v>
      </c>
      <c r="AG233" s="81">
        <f t="shared" si="202"/>
        <v>0</v>
      </c>
      <c r="AH233" s="81">
        <f t="shared" si="202"/>
        <v>0</v>
      </c>
      <c r="AI233" s="81">
        <f t="shared" si="202"/>
        <v>460</v>
      </c>
      <c r="AJ233" s="81">
        <f t="shared" si="202"/>
        <v>0</v>
      </c>
      <c r="AK233" s="81">
        <f t="shared" si="202"/>
        <v>0</v>
      </c>
      <c r="AL233" s="81">
        <f t="shared" si="202"/>
        <v>460</v>
      </c>
      <c r="AM233" s="81">
        <f t="shared" si="202"/>
        <v>0</v>
      </c>
      <c r="AN233" s="81">
        <f t="shared" si="202"/>
        <v>0</v>
      </c>
      <c r="AO233" s="81">
        <f t="shared" si="202"/>
        <v>0</v>
      </c>
      <c r="AP233" s="81">
        <f t="shared" si="202"/>
        <v>0</v>
      </c>
      <c r="AQ233" s="81">
        <f t="shared" si="202"/>
        <v>0</v>
      </c>
      <c r="AR233" s="81">
        <f t="shared" si="202"/>
        <v>460</v>
      </c>
      <c r="AS233" s="81">
        <f t="shared" si="202"/>
        <v>0</v>
      </c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</row>
    <row r="234" spans="1:64" s="11" customFormat="1" ht="102.75" customHeight="1">
      <c r="A234" s="78" t="s">
        <v>357</v>
      </c>
      <c r="B234" s="79" t="s">
        <v>138</v>
      </c>
      <c r="C234" s="79" t="s">
        <v>129</v>
      </c>
      <c r="D234" s="80" t="s">
        <v>39</v>
      </c>
      <c r="E234" s="79" t="s">
        <v>154</v>
      </c>
      <c r="F234" s="81">
        <v>1983</v>
      </c>
      <c r="G234" s="71">
        <f>H234-F234</f>
        <v>4100</v>
      </c>
      <c r="H234" s="82">
        <v>6083</v>
      </c>
      <c r="I234" s="133"/>
      <c r="J234" s="134"/>
      <c r="K234" s="133"/>
      <c r="L234" s="133"/>
      <c r="M234" s="71">
        <f>H234+J234+K234+L234</f>
        <v>6083</v>
      </c>
      <c r="N234" s="72">
        <f>I234+L234</f>
        <v>0</v>
      </c>
      <c r="O234" s="133"/>
      <c r="P234" s="133"/>
      <c r="Q234" s="135"/>
      <c r="R234" s="135"/>
      <c r="S234" s="71">
        <f>M234+O234+P234+Q234+R234</f>
        <v>6083</v>
      </c>
      <c r="T234" s="71">
        <f>N234+R234</f>
        <v>0</v>
      </c>
      <c r="U234" s="135"/>
      <c r="V234" s="135"/>
      <c r="W234" s="135"/>
      <c r="X234" s="135"/>
      <c r="Y234" s="135"/>
      <c r="Z234" s="135"/>
      <c r="AA234" s="135"/>
      <c r="AB234" s="71">
        <f>S234+U234+V234+W234+X234+Y234+Z234+AA234</f>
        <v>6083</v>
      </c>
      <c r="AC234" s="71">
        <f>T234+Z234+AA234</f>
        <v>0</v>
      </c>
      <c r="AD234" s="135"/>
      <c r="AE234" s="135"/>
      <c r="AF234" s="71">
        <v>-5623</v>
      </c>
      <c r="AG234" s="135"/>
      <c r="AH234" s="135"/>
      <c r="AI234" s="71">
        <f>AB234+AD234+AE234+AF234+AG234+AH234</f>
        <v>460</v>
      </c>
      <c r="AJ234" s="71">
        <f>AC234+AH234</f>
        <v>0</v>
      </c>
      <c r="AK234" s="135"/>
      <c r="AL234" s="71">
        <f>AI234+AK234</f>
        <v>460</v>
      </c>
      <c r="AM234" s="71">
        <f>AJ234</f>
        <v>0</v>
      </c>
      <c r="AN234" s="135"/>
      <c r="AO234" s="135"/>
      <c r="AP234" s="135"/>
      <c r="AQ234" s="135"/>
      <c r="AR234" s="71">
        <f>AL234+AN234+AO234+AP234+AQ234</f>
        <v>460</v>
      </c>
      <c r="AS234" s="71">
        <f>AM234+AQ234</f>
        <v>0</v>
      </c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</row>
    <row r="235" spans="1:64" s="11" customFormat="1" ht="20.25">
      <c r="A235" s="78" t="s">
        <v>61</v>
      </c>
      <c r="B235" s="79" t="s">
        <v>138</v>
      </c>
      <c r="C235" s="79" t="s">
        <v>129</v>
      </c>
      <c r="D235" s="80" t="s">
        <v>62</v>
      </c>
      <c r="E235" s="79"/>
      <c r="F235" s="81">
        <f aca="true" t="shared" si="203" ref="F235:AS235">F236</f>
        <v>935539</v>
      </c>
      <c r="G235" s="81">
        <f t="shared" si="203"/>
        <v>14088</v>
      </c>
      <c r="H235" s="81">
        <f t="shared" si="203"/>
        <v>949627</v>
      </c>
      <c r="I235" s="81">
        <f t="shared" si="203"/>
        <v>14275</v>
      </c>
      <c r="J235" s="81">
        <f t="shared" si="203"/>
        <v>-61744</v>
      </c>
      <c r="K235" s="81">
        <f t="shared" si="203"/>
        <v>0</v>
      </c>
      <c r="L235" s="81">
        <f t="shared" si="203"/>
        <v>0</v>
      </c>
      <c r="M235" s="81">
        <f t="shared" si="203"/>
        <v>887883</v>
      </c>
      <c r="N235" s="81">
        <f t="shared" si="203"/>
        <v>14275</v>
      </c>
      <c r="O235" s="81">
        <f t="shared" si="203"/>
        <v>0</v>
      </c>
      <c r="P235" s="81">
        <f t="shared" si="203"/>
        <v>0</v>
      </c>
      <c r="Q235" s="81">
        <f t="shared" si="203"/>
        <v>0</v>
      </c>
      <c r="R235" s="81">
        <f t="shared" si="203"/>
        <v>0</v>
      </c>
      <c r="S235" s="81">
        <f t="shared" si="203"/>
        <v>887883</v>
      </c>
      <c r="T235" s="81">
        <f t="shared" si="203"/>
        <v>14275</v>
      </c>
      <c r="U235" s="81">
        <f t="shared" si="203"/>
        <v>0</v>
      </c>
      <c r="V235" s="81">
        <f t="shared" si="203"/>
        <v>0</v>
      </c>
      <c r="W235" s="81">
        <f t="shared" si="203"/>
        <v>0</v>
      </c>
      <c r="X235" s="81">
        <f t="shared" si="203"/>
        <v>0</v>
      </c>
      <c r="Y235" s="81">
        <f t="shared" si="203"/>
        <v>0</v>
      </c>
      <c r="Z235" s="81">
        <f t="shared" si="203"/>
        <v>0</v>
      </c>
      <c r="AA235" s="81">
        <f t="shared" si="203"/>
        <v>0</v>
      </c>
      <c r="AB235" s="81">
        <f t="shared" si="203"/>
        <v>887883</v>
      </c>
      <c r="AC235" s="81">
        <f t="shared" si="203"/>
        <v>14275</v>
      </c>
      <c r="AD235" s="81">
        <f t="shared" si="203"/>
        <v>1</v>
      </c>
      <c r="AE235" s="81">
        <f t="shared" si="203"/>
        <v>9273</v>
      </c>
      <c r="AF235" s="81">
        <f t="shared" si="203"/>
        <v>-38251</v>
      </c>
      <c r="AG235" s="81">
        <f t="shared" si="203"/>
        <v>0</v>
      </c>
      <c r="AH235" s="81">
        <f t="shared" si="203"/>
        <v>0</v>
      </c>
      <c r="AI235" s="81">
        <f t="shared" si="203"/>
        <v>858906</v>
      </c>
      <c r="AJ235" s="81">
        <f t="shared" si="203"/>
        <v>14275</v>
      </c>
      <c r="AK235" s="81">
        <f t="shared" si="203"/>
        <v>0</v>
      </c>
      <c r="AL235" s="81">
        <f t="shared" si="203"/>
        <v>858906</v>
      </c>
      <c r="AM235" s="81">
        <f t="shared" si="203"/>
        <v>14275</v>
      </c>
      <c r="AN235" s="81">
        <f t="shared" si="203"/>
        <v>440</v>
      </c>
      <c r="AO235" s="81">
        <f t="shared" si="203"/>
        <v>2649</v>
      </c>
      <c r="AP235" s="81">
        <f t="shared" si="203"/>
        <v>0</v>
      </c>
      <c r="AQ235" s="81">
        <f t="shared" si="203"/>
        <v>0</v>
      </c>
      <c r="AR235" s="81">
        <f t="shared" si="203"/>
        <v>861995</v>
      </c>
      <c r="AS235" s="81">
        <f t="shared" si="203"/>
        <v>14275</v>
      </c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</row>
    <row r="236" spans="1:64" s="11" customFormat="1" ht="36" customHeight="1">
      <c r="A236" s="78" t="s">
        <v>131</v>
      </c>
      <c r="B236" s="79" t="s">
        <v>138</v>
      </c>
      <c r="C236" s="79" t="s">
        <v>129</v>
      </c>
      <c r="D236" s="80" t="s">
        <v>62</v>
      </c>
      <c r="E236" s="79" t="s">
        <v>132</v>
      </c>
      <c r="F236" s="81">
        <v>935539</v>
      </c>
      <c r="G236" s="71">
        <f>H236-F236</f>
        <v>14088</v>
      </c>
      <c r="H236" s="82">
        <f>14275+935352</f>
        <v>949627</v>
      </c>
      <c r="I236" s="82">
        <v>14275</v>
      </c>
      <c r="J236" s="82">
        <v>-61744</v>
      </c>
      <c r="K236" s="133"/>
      <c r="L236" s="133"/>
      <c r="M236" s="71">
        <f>H236+J236+K236+L236</f>
        <v>887883</v>
      </c>
      <c r="N236" s="71">
        <f>I236+L236</f>
        <v>14275</v>
      </c>
      <c r="O236" s="133"/>
      <c r="P236" s="82"/>
      <c r="Q236" s="71"/>
      <c r="R236" s="135"/>
      <c r="S236" s="71">
        <f>M236+O236+P236+Q236+R236</f>
        <v>887883</v>
      </c>
      <c r="T236" s="71">
        <f>N236+R236</f>
        <v>14275</v>
      </c>
      <c r="U236" s="71"/>
      <c r="V236" s="71"/>
      <c r="W236" s="135"/>
      <c r="X236" s="135"/>
      <c r="Y236" s="135"/>
      <c r="Z236" s="135"/>
      <c r="AA236" s="135"/>
      <c r="AB236" s="71">
        <f>S236+U236+V236+W236+X236+Y236+Z236+AA236</f>
        <v>887883</v>
      </c>
      <c r="AC236" s="71">
        <f>T236+Z236+AA236</f>
        <v>14275</v>
      </c>
      <c r="AD236" s="72">
        <v>1</v>
      </c>
      <c r="AE236" s="71">
        <v>9273</v>
      </c>
      <c r="AF236" s="71">
        <v>-38251</v>
      </c>
      <c r="AG236" s="135"/>
      <c r="AH236" s="135"/>
      <c r="AI236" s="71">
        <f>AB236+AD236+AE236+AF236+AG236+AH236</f>
        <v>858906</v>
      </c>
      <c r="AJ236" s="71">
        <f>AC236+AH236</f>
        <v>14275</v>
      </c>
      <c r="AK236" s="135"/>
      <c r="AL236" s="71">
        <f>AI236+AK236</f>
        <v>858906</v>
      </c>
      <c r="AM236" s="71">
        <f>AJ236</f>
        <v>14275</v>
      </c>
      <c r="AN236" s="72">
        <v>440</v>
      </c>
      <c r="AO236" s="71">
        <v>2649</v>
      </c>
      <c r="AP236" s="135"/>
      <c r="AQ236" s="135"/>
      <c r="AR236" s="71">
        <f>AL236+AN236+AO236+AP236+AQ236</f>
        <v>861995</v>
      </c>
      <c r="AS236" s="71">
        <f>AM236+AQ236</f>
        <v>14275</v>
      </c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</row>
    <row r="237" spans="1:45" ht="15">
      <c r="A237" s="103"/>
      <c r="B237" s="104"/>
      <c r="C237" s="104"/>
      <c r="D237" s="105"/>
      <c r="E237" s="104"/>
      <c r="F237" s="56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55"/>
      <c r="R237" s="55"/>
      <c r="S237" s="56"/>
      <c r="T237" s="56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6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</row>
    <row r="238" spans="1:64" s="15" customFormat="1" ht="18.75">
      <c r="A238" s="65" t="s">
        <v>63</v>
      </c>
      <c r="B238" s="66" t="s">
        <v>138</v>
      </c>
      <c r="C238" s="66" t="s">
        <v>130</v>
      </c>
      <c r="D238" s="76"/>
      <c r="E238" s="66"/>
      <c r="F238" s="77">
        <f aca="true" t="shared" si="204" ref="F238:M238">F243+F241+F239</f>
        <v>977813</v>
      </c>
      <c r="G238" s="77">
        <f t="shared" si="204"/>
        <v>206112</v>
      </c>
      <c r="H238" s="77">
        <f t="shared" si="204"/>
        <v>1183925</v>
      </c>
      <c r="I238" s="77">
        <f t="shared" si="204"/>
        <v>0</v>
      </c>
      <c r="J238" s="77">
        <f t="shared" si="204"/>
        <v>-143356</v>
      </c>
      <c r="K238" s="77">
        <f t="shared" si="204"/>
        <v>0</v>
      </c>
      <c r="L238" s="77">
        <f t="shared" si="204"/>
        <v>0</v>
      </c>
      <c r="M238" s="77">
        <f t="shared" si="204"/>
        <v>1040569</v>
      </c>
      <c r="N238" s="77">
        <f aca="true" t="shared" si="205" ref="N238:S238">N243+N241+N239</f>
        <v>0</v>
      </c>
      <c r="O238" s="77">
        <f t="shared" si="205"/>
        <v>0</v>
      </c>
      <c r="P238" s="77">
        <f t="shared" si="205"/>
        <v>0</v>
      </c>
      <c r="Q238" s="77">
        <f t="shared" si="205"/>
        <v>0</v>
      </c>
      <c r="R238" s="77">
        <f t="shared" si="205"/>
        <v>0</v>
      </c>
      <c r="S238" s="77">
        <f t="shared" si="205"/>
        <v>1040569</v>
      </c>
      <c r="T238" s="77">
        <f aca="true" t="shared" si="206" ref="T238:AC238">T243+T241+T239</f>
        <v>0</v>
      </c>
      <c r="U238" s="77">
        <f t="shared" si="206"/>
        <v>0</v>
      </c>
      <c r="V238" s="77">
        <f t="shared" si="206"/>
        <v>0</v>
      </c>
      <c r="W238" s="77">
        <f t="shared" si="206"/>
        <v>0</v>
      </c>
      <c r="X238" s="77">
        <f t="shared" si="206"/>
        <v>0</v>
      </c>
      <c r="Y238" s="77">
        <f t="shared" si="206"/>
        <v>0</v>
      </c>
      <c r="Z238" s="77">
        <f t="shared" si="206"/>
        <v>0</v>
      </c>
      <c r="AA238" s="77">
        <f t="shared" si="206"/>
        <v>4500</v>
      </c>
      <c r="AB238" s="77">
        <f t="shared" si="206"/>
        <v>1045069</v>
      </c>
      <c r="AC238" s="77">
        <f t="shared" si="206"/>
        <v>4500</v>
      </c>
      <c r="AD238" s="77">
        <f aca="true" t="shared" si="207" ref="AD238:AJ238">AD243+AD241+AD239</f>
        <v>69</v>
      </c>
      <c r="AE238" s="77">
        <f t="shared" si="207"/>
        <v>25901</v>
      </c>
      <c r="AF238" s="77">
        <f t="shared" si="207"/>
        <v>-99905</v>
      </c>
      <c r="AG238" s="77">
        <f t="shared" si="207"/>
        <v>0</v>
      </c>
      <c r="AH238" s="77">
        <f t="shared" si="207"/>
        <v>0</v>
      </c>
      <c r="AI238" s="77">
        <f t="shared" si="207"/>
        <v>971134</v>
      </c>
      <c r="AJ238" s="77">
        <f t="shared" si="207"/>
        <v>4500</v>
      </c>
      <c r="AK238" s="77">
        <f aca="true" t="shared" si="208" ref="AK238:AS238">AK243+AK241+AK239</f>
        <v>0</v>
      </c>
      <c r="AL238" s="77">
        <f t="shared" si="208"/>
        <v>971134</v>
      </c>
      <c r="AM238" s="77">
        <f t="shared" si="208"/>
        <v>4500</v>
      </c>
      <c r="AN238" s="77">
        <f t="shared" si="208"/>
        <v>560</v>
      </c>
      <c r="AO238" s="77">
        <f>AO243+AO241+AO239</f>
        <v>21704</v>
      </c>
      <c r="AP238" s="77">
        <f t="shared" si="208"/>
        <v>47</v>
      </c>
      <c r="AQ238" s="77">
        <f t="shared" si="208"/>
        <v>5347</v>
      </c>
      <c r="AR238" s="77">
        <f t="shared" si="208"/>
        <v>998792</v>
      </c>
      <c r="AS238" s="77">
        <f t="shared" si="208"/>
        <v>9847</v>
      </c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</row>
    <row r="239" spans="1:64" s="15" customFormat="1" ht="55.5" customHeight="1">
      <c r="A239" s="78" t="s">
        <v>153</v>
      </c>
      <c r="B239" s="79" t="s">
        <v>138</v>
      </c>
      <c r="C239" s="79" t="s">
        <v>130</v>
      </c>
      <c r="D239" s="80" t="s">
        <v>39</v>
      </c>
      <c r="E239" s="132"/>
      <c r="F239" s="81">
        <f>F240</f>
        <v>12620</v>
      </c>
      <c r="G239" s="81">
        <f>G240</f>
        <v>26104</v>
      </c>
      <c r="H239" s="81">
        <f>H240</f>
        <v>38724</v>
      </c>
      <c r="I239" s="81">
        <f aca="true" t="shared" si="209" ref="I239:AS239">I240</f>
        <v>0</v>
      </c>
      <c r="J239" s="81">
        <f t="shared" si="209"/>
        <v>0</v>
      </c>
      <c r="K239" s="81">
        <f t="shared" si="209"/>
        <v>0</v>
      </c>
      <c r="L239" s="81">
        <f t="shared" si="209"/>
        <v>0</v>
      </c>
      <c r="M239" s="81">
        <f t="shared" si="209"/>
        <v>38724</v>
      </c>
      <c r="N239" s="81">
        <f t="shared" si="209"/>
        <v>0</v>
      </c>
      <c r="O239" s="81">
        <f t="shared" si="209"/>
        <v>0</v>
      </c>
      <c r="P239" s="81">
        <f t="shared" si="209"/>
        <v>0</v>
      </c>
      <c r="Q239" s="81">
        <f t="shared" si="209"/>
        <v>0</v>
      </c>
      <c r="R239" s="81">
        <f t="shared" si="209"/>
        <v>0</v>
      </c>
      <c r="S239" s="81">
        <f t="shared" si="209"/>
        <v>38724</v>
      </c>
      <c r="T239" s="81">
        <f t="shared" si="209"/>
        <v>0</v>
      </c>
      <c r="U239" s="81">
        <f t="shared" si="209"/>
        <v>0</v>
      </c>
      <c r="V239" s="81">
        <f t="shared" si="209"/>
        <v>0</v>
      </c>
      <c r="W239" s="81">
        <f t="shared" si="209"/>
        <v>0</v>
      </c>
      <c r="X239" s="81">
        <f t="shared" si="209"/>
        <v>0</v>
      </c>
      <c r="Y239" s="81">
        <f t="shared" si="209"/>
        <v>0</v>
      </c>
      <c r="Z239" s="81">
        <f t="shared" si="209"/>
        <v>0</v>
      </c>
      <c r="AA239" s="81">
        <f t="shared" si="209"/>
        <v>0</v>
      </c>
      <c r="AB239" s="81">
        <f t="shared" si="209"/>
        <v>38724</v>
      </c>
      <c r="AC239" s="81">
        <f t="shared" si="209"/>
        <v>0</v>
      </c>
      <c r="AD239" s="81">
        <f t="shared" si="209"/>
        <v>0</v>
      </c>
      <c r="AE239" s="81">
        <f t="shared" si="209"/>
        <v>0</v>
      </c>
      <c r="AF239" s="81">
        <f t="shared" si="209"/>
        <v>-37224</v>
      </c>
      <c r="AG239" s="81">
        <f t="shared" si="209"/>
        <v>0</v>
      </c>
      <c r="AH239" s="81">
        <f t="shared" si="209"/>
        <v>0</v>
      </c>
      <c r="AI239" s="81">
        <f t="shared" si="209"/>
        <v>1500</v>
      </c>
      <c r="AJ239" s="81">
        <f t="shared" si="209"/>
        <v>0</v>
      </c>
      <c r="AK239" s="81">
        <f t="shared" si="209"/>
        <v>0</v>
      </c>
      <c r="AL239" s="81">
        <f t="shared" si="209"/>
        <v>1500</v>
      </c>
      <c r="AM239" s="81">
        <f t="shared" si="209"/>
        <v>0</v>
      </c>
      <c r="AN239" s="81">
        <f t="shared" si="209"/>
        <v>0</v>
      </c>
      <c r="AO239" s="81">
        <f t="shared" si="209"/>
        <v>0</v>
      </c>
      <c r="AP239" s="81">
        <f t="shared" si="209"/>
        <v>0</v>
      </c>
      <c r="AQ239" s="81">
        <f t="shared" si="209"/>
        <v>0</v>
      </c>
      <c r="AR239" s="81">
        <f t="shared" si="209"/>
        <v>1500</v>
      </c>
      <c r="AS239" s="81">
        <f t="shared" si="209"/>
        <v>0</v>
      </c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</row>
    <row r="240" spans="1:64" s="15" customFormat="1" ht="103.5" customHeight="1">
      <c r="A240" s="78" t="s">
        <v>357</v>
      </c>
      <c r="B240" s="79" t="s">
        <v>138</v>
      </c>
      <c r="C240" s="79" t="s">
        <v>130</v>
      </c>
      <c r="D240" s="80" t="s">
        <v>39</v>
      </c>
      <c r="E240" s="79" t="s">
        <v>154</v>
      </c>
      <c r="F240" s="87">
        <v>12620</v>
      </c>
      <c r="G240" s="71">
        <f>H240-F240</f>
        <v>26104</v>
      </c>
      <c r="H240" s="88">
        <v>38724</v>
      </c>
      <c r="I240" s="136"/>
      <c r="J240" s="136"/>
      <c r="K240" s="136"/>
      <c r="L240" s="136"/>
      <c r="M240" s="71">
        <f>H240+J240+K240+L240</f>
        <v>38724</v>
      </c>
      <c r="N240" s="72">
        <f>I240+L240</f>
        <v>0</v>
      </c>
      <c r="O240" s="136"/>
      <c r="P240" s="136"/>
      <c r="Q240" s="101"/>
      <c r="R240" s="101"/>
      <c r="S240" s="71">
        <f>M240+O240+P240+Q240+R240</f>
        <v>38724</v>
      </c>
      <c r="T240" s="71">
        <f>N240+R240</f>
        <v>0</v>
      </c>
      <c r="U240" s="101"/>
      <c r="V240" s="101"/>
      <c r="W240" s="101"/>
      <c r="X240" s="101"/>
      <c r="Y240" s="101"/>
      <c r="Z240" s="101"/>
      <c r="AA240" s="101"/>
      <c r="AB240" s="71">
        <f>S240+U240+V240+W240+X240+Y240+Z240+AA240</f>
        <v>38724</v>
      </c>
      <c r="AC240" s="71">
        <f>T240+Z240+AA240</f>
        <v>0</v>
      </c>
      <c r="AD240" s="101"/>
      <c r="AE240" s="101"/>
      <c r="AF240" s="71">
        <f>-22208-15016</f>
        <v>-37224</v>
      </c>
      <c r="AG240" s="101"/>
      <c r="AH240" s="101"/>
      <c r="AI240" s="71">
        <f>AB240+AD240+AE240+AF240+AG240+AH240</f>
        <v>1500</v>
      </c>
      <c r="AJ240" s="71">
        <f>AC240+AH240</f>
        <v>0</v>
      </c>
      <c r="AK240" s="101"/>
      <c r="AL240" s="71">
        <f>AI240+AK240</f>
        <v>1500</v>
      </c>
      <c r="AM240" s="71">
        <f>AJ240</f>
        <v>0</v>
      </c>
      <c r="AN240" s="101"/>
      <c r="AO240" s="101"/>
      <c r="AP240" s="101"/>
      <c r="AQ240" s="101"/>
      <c r="AR240" s="71">
        <f>AL240+AN240+AO240+AP240+AQ240</f>
        <v>1500</v>
      </c>
      <c r="AS240" s="71">
        <f>AM240+AQ240</f>
        <v>0</v>
      </c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</row>
    <row r="241" spans="1:64" s="15" customFormat="1" ht="44.25" customHeight="1">
      <c r="A241" s="78" t="s">
        <v>64</v>
      </c>
      <c r="B241" s="79" t="s">
        <v>138</v>
      </c>
      <c r="C241" s="79" t="s">
        <v>130</v>
      </c>
      <c r="D241" s="80" t="s">
        <v>65</v>
      </c>
      <c r="E241" s="79"/>
      <c r="F241" s="81">
        <f>F242</f>
        <v>540409</v>
      </c>
      <c r="G241" s="81">
        <f>G242</f>
        <v>57133</v>
      </c>
      <c r="H241" s="81">
        <f>H242</f>
        <v>597542</v>
      </c>
      <c r="I241" s="81">
        <f aca="true" t="shared" si="210" ref="I241:AS241">I242</f>
        <v>0</v>
      </c>
      <c r="J241" s="81">
        <f t="shared" si="210"/>
        <v>-119779</v>
      </c>
      <c r="K241" s="81">
        <f t="shared" si="210"/>
        <v>0</v>
      </c>
      <c r="L241" s="81">
        <f t="shared" si="210"/>
        <v>0</v>
      </c>
      <c r="M241" s="81">
        <f t="shared" si="210"/>
        <v>477763</v>
      </c>
      <c r="N241" s="81">
        <f t="shared" si="210"/>
        <v>0</v>
      </c>
      <c r="O241" s="81">
        <f t="shared" si="210"/>
        <v>0</v>
      </c>
      <c r="P241" s="81">
        <f t="shared" si="210"/>
        <v>0</v>
      </c>
      <c r="Q241" s="81">
        <f t="shared" si="210"/>
        <v>0</v>
      </c>
      <c r="R241" s="81">
        <f t="shared" si="210"/>
        <v>0</v>
      </c>
      <c r="S241" s="81">
        <f t="shared" si="210"/>
        <v>477763</v>
      </c>
      <c r="T241" s="81">
        <f t="shared" si="210"/>
        <v>0</v>
      </c>
      <c r="U241" s="81">
        <f t="shared" si="210"/>
        <v>0</v>
      </c>
      <c r="V241" s="81">
        <f t="shared" si="210"/>
        <v>0</v>
      </c>
      <c r="W241" s="81">
        <f t="shared" si="210"/>
        <v>0</v>
      </c>
      <c r="X241" s="81">
        <f t="shared" si="210"/>
        <v>0</v>
      </c>
      <c r="Y241" s="81">
        <f t="shared" si="210"/>
        <v>0</v>
      </c>
      <c r="Z241" s="81">
        <f t="shared" si="210"/>
        <v>0</v>
      </c>
      <c r="AA241" s="81">
        <f t="shared" si="210"/>
        <v>0</v>
      </c>
      <c r="AB241" s="81">
        <f t="shared" si="210"/>
        <v>477763</v>
      </c>
      <c r="AC241" s="81">
        <f t="shared" si="210"/>
        <v>0</v>
      </c>
      <c r="AD241" s="81">
        <f t="shared" si="210"/>
        <v>33</v>
      </c>
      <c r="AE241" s="81">
        <f t="shared" si="210"/>
        <v>23559</v>
      </c>
      <c r="AF241" s="81">
        <f t="shared" si="210"/>
        <v>-24170</v>
      </c>
      <c r="AG241" s="81">
        <f t="shared" si="210"/>
        <v>0</v>
      </c>
      <c r="AH241" s="81">
        <f t="shared" si="210"/>
        <v>0</v>
      </c>
      <c r="AI241" s="81">
        <f t="shared" si="210"/>
        <v>477185</v>
      </c>
      <c r="AJ241" s="81">
        <f t="shared" si="210"/>
        <v>0</v>
      </c>
      <c r="AK241" s="81">
        <f t="shared" si="210"/>
        <v>0</v>
      </c>
      <c r="AL241" s="81">
        <f t="shared" si="210"/>
        <v>477185</v>
      </c>
      <c r="AM241" s="81">
        <f t="shared" si="210"/>
        <v>0</v>
      </c>
      <c r="AN241" s="81">
        <f t="shared" si="210"/>
        <v>560</v>
      </c>
      <c r="AO241" s="81">
        <f t="shared" si="210"/>
        <v>20372</v>
      </c>
      <c r="AP241" s="81">
        <f t="shared" si="210"/>
        <v>15</v>
      </c>
      <c r="AQ241" s="81">
        <f t="shared" si="210"/>
        <v>0</v>
      </c>
      <c r="AR241" s="81">
        <f t="shared" si="210"/>
        <v>498132</v>
      </c>
      <c r="AS241" s="81">
        <f t="shared" si="210"/>
        <v>0</v>
      </c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</row>
    <row r="242" spans="1:64" s="15" customFormat="1" ht="33.75">
      <c r="A242" s="78" t="s">
        <v>131</v>
      </c>
      <c r="B242" s="79" t="s">
        <v>138</v>
      </c>
      <c r="C242" s="79" t="s">
        <v>130</v>
      </c>
      <c r="D242" s="80" t="s">
        <v>65</v>
      </c>
      <c r="E242" s="79" t="s">
        <v>132</v>
      </c>
      <c r="F242" s="87">
        <v>540409</v>
      </c>
      <c r="G242" s="71">
        <f>H242-F242</f>
        <v>57133</v>
      </c>
      <c r="H242" s="88">
        <f>602192+11413-3000-13063</f>
        <v>597542</v>
      </c>
      <c r="I242" s="136"/>
      <c r="J242" s="88">
        <v>-119779</v>
      </c>
      <c r="K242" s="136"/>
      <c r="L242" s="136"/>
      <c r="M242" s="71">
        <f>H242+J242+K242+L242</f>
        <v>477763</v>
      </c>
      <c r="N242" s="72">
        <f>I242+L242</f>
        <v>0</v>
      </c>
      <c r="O242" s="136"/>
      <c r="P242" s="87"/>
      <c r="Q242" s="71"/>
      <c r="R242" s="101"/>
      <c r="S242" s="71">
        <f>M242+O242+P242+Q242+R242</f>
        <v>477763</v>
      </c>
      <c r="T242" s="71">
        <f>N242+R242</f>
        <v>0</v>
      </c>
      <c r="U242" s="71"/>
      <c r="V242" s="71"/>
      <c r="W242" s="101"/>
      <c r="X242" s="101"/>
      <c r="Y242" s="101"/>
      <c r="Z242" s="101"/>
      <c r="AA242" s="101"/>
      <c r="AB242" s="71">
        <f>S242+U242+V242+W242+X242+Y242+Z242+AA242</f>
        <v>477763</v>
      </c>
      <c r="AC242" s="71">
        <f>T242+Z242+AA242</f>
        <v>0</v>
      </c>
      <c r="AD242" s="71">
        <f>31+2</f>
        <v>33</v>
      </c>
      <c r="AE242" s="71">
        <f>23259+300</f>
        <v>23559</v>
      </c>
      <c r="AF242" s="71">
        <f>-21133-3037</f>
        <v>-24170</v>
      </c>
      <c r="AG242" s="101"/>
      <c r="AH242" s="101"/>
      <c r="AI242" s="71">
        <f>AB242+AD242+AE242+AF242+AG242+AH242</f>
        <v>477185</v>
      </c>
      <c r="AJ242" s="71">
        <f>AC242+AH242</f>
        <v>0</v>
      </c>
      <c r="AK242" s="101"/>
      <c r="AL242" s="71">
        <f>AI242+AK242</f>
        <v>477185</v>
      </c>
      <c r="AM242" s="71">
        <f>AJ242</f>
        <v>0</v>
      </c>
      <c r="AN242" s="72">
        <v>560</v>
      </c>
      <c r="AO242" s="71">
        <f>20095+277</f>
        <v>20372</v>
      </c>
      <c r="AP242" s="71">
        <f>14+1</f>
        <v>15</v>
      </c>
      <c r="AQ242" s="101"/>
      <c r="AR242" s="71">
        <f>AL242+AN242+AO242+AP242+AQ242</f>
        <v>498132</v>
      </c>
      <c r="AS242" s="71">
        <f>AM242+AQ242</f>
        <v>0</v>
      </c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</row>
    <row r="243" spans="1:64" s="15" customFormat="1" ht="36" customHeight="1">
      <c r="A243" s="78" t="s">
        <v>66</v>
      </c>
      <c r="B243" s="79" t="s">
        <v>138</v>
      </c>
      <c r="C243" s="79" t="s">
        <v>130</v>
      </c>
      <c r="D243" s="80" t="s">
        <v>67</v>
      </c>
      <c r="E243" s="79"/>
      <c r="F243" s="81">
        <f>F244</f>
        <v>424784</v>
      </c>
      <c r="G243" s="81">
        <f>G244</f>
        <v>122875</v>
      </c>
      <c r="H243" s="81">
        <f>H244</f>
        <v>547659</v>
      </c>
      <c r="I243" s="81">
        <f aca="true" t="shared" si="211" ref="I243:AS243">I244</f>
        <v>0</v>
      </c>
      <c r="J243" s="81">
        <f t="shared" si="211"/>
        <v>-23577</v>
      </c>
      <c r="K243" s="81">
        <f t="shared" si="211"/>
        <v>0</v>
      </c>
      <c r="L243" s="81">
        <f t="shared" si="211"/>
        <v>0</v>
      </c>
      <c r="M243" s="81">
        <f t="shared" si="211"/>
        <v>524082</v>
      </c>
      <c r="N243" s="81">
        <f t="shared" si="211"/>
        <v>0</v>
      </c>
      <c r="O243" s="81">
        <f t="shared" si="211"/>
        <v>0</v>
      </c>
      <c r="P243" s="81">
        <f t="shared" si="211"/>
        <v>0</v>
      </c>
      <c r="Q243" s="81">
        <f t="shared" si="211"/>
        <v>0</v>
      </c>
      <c r="R243" s="81">
        <f t="shared" si="211"/>
        <v>0</v>
      </c>
      <c r="S243" s="81">
        <f t="shared" si="211"/>
        <v>524082</v>
      </c>
      <c r="T243" s="81">
        <f t="shared" si="211"/>
        <v>0</v>
      </c>
      <c r="U243" s="81">
        <f t="shared" si="211"/>
        <v>0</v>
      </c>
      <c r="V243" s="81">
        <f t="shared" si="211"/>
        <v>0</v>
      </c>
      <c r="W243" s="81">
        <f t="shared" si="211"/>
        <v>0</v>
      </c>
      <c r="X243" s="81">
        <f t="shared" si="211"/>
        <v>0</v>
      </c>
      <c r="Y243" s="81">
        <f t="shared" si="211"/>
        <v>0</v>
      </c>
      <c r="Z243" s="81">
        <f t="shared" si="211"/>
        <v>0</v>
      </c>
      <c r="AA243" s="81">
        <f t="shared" si="211"/>
        <v>4500</v>
      </c>
      <c r="AB243" s="81">
        <f t="shared" si="211"/>
        <v>528582</v>
      </c>
      <c r="AC243" s="81">
        <f t="shared" si="211"/>
        <v>4500</v>
      </c>
      <c r="AD243" s="81">
        <f t="shared" si="211"/>
        <v>36</v>
      </c>
      <c r="AE243" s="81">
        <f t="shared" si="211"/>
        <v>2342</v>
      </c>
      <c r="AF243" s="81">
        <f t="shared" si="211"/>
        <v>-38511</v>
      </c>
      <c r="AG243" s="81">
        <f t="shared" si="211"/>
        <v>0</v>
      </c>
      <c r="AH243" s="81">
        <f t="shared" si="211"/>
        <v>0</v>
      </c>
      <c r="AI243" s="81">
        <f t="shared" si="211"/>
        <v>492449</v>
      </c>
      <c r="AJ243" s="81">
        <f t="shared" si="211"/>
        <v>4500</v>
      </c>
      <c r="AK243" s="81">
        <f t="shared" si="211"/>
        <v>0</v>
      </c>
      <c r="AL243" s="81">
        <f t="shared" si="211"/>
        <v>492449</v>
      </c>
      <c r="AM243" s="81">
        <f t="shared" si="211"/>
        <v>4500</v>
      </c>
      <c r="AN243" s="81">
        <f t="shared" si="211"/>
        <v>0</v>
      </c>
      <c r="AO243" s="81">
        <f t="shared" si="211"/>
        <v>1332</v>
      </c>
      <c r="AP243" s="81">
        <f t="shared" si="211"/>
        <v>32</v>
      </c>
      <c r="AQ243" s="81">
        <f t="shared" si="211"/>
        <v>5347</v>
      </c>
      <c r="AR243" s="81">
        <f t="shared" si="211"/>
        <v>499160</v>
      </c>
      <c r="AS243" s="81">
        <f t="shared" si="211"/>
        <v>9847</v>
      </c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</row>
    <row r="244" spans="1:64" s="17" customFormat="1" ht="33">
      <c r="A244" s="78" t="s">
        <v>131</v>
      </c>
      <c r="B244" s="79" t="s">
        <v>138</v>
      </c>
      <c r="C244" s="79" t="s">
        <v>130</v>
      </c>
      <c r="D244" s="80" t="s">
        <v>67</v>
      </c>
      <c r="E244" s="79" t="s">
        <v>132</v>
      </c>
      <c r="F244" s="87">
        <v>424784</v>
      </c>
      <c r="G244" s="71">
        <f>H244-F244</f>
        <v>122875</v>
      </c>
      <c r="H244" s="88">
        <f>278964-1484+149438+120741</f>
        <v>547659</v>
      </c>
      <c r="I244" s="89"/>
      <c r="J244" s="88">
        <v>-23577</v>
      </c>
      <c r="K244" s="89"/>
      <c r="L244" s="89"/>
      <c r="M244" s="71">
        <f>H244+J244+K244+L244</f>
        <v>524082</v>
      </c>
      <c r="N244" s="72">
        <f>I244+L244</f>
        <v>0</v>
      </c>
      <c r="O244" s="89"/>
      <c r="P244" s="87"/>
      <c r="Q244" s="71"/>
      <c r="R244" s="97"/>
      <c r="S244" s="71">
        <f>M244+O244+P244+Q244+R244</f>
        <v>524082</v>
      </c>
      <c r="T244" s="71">
        <f>N244+R244</f>
        <v>0</v>
      </c>
      <c r="U244" s="72"/>
      <c r="V244" s="71"/>
      <c r="W244" s="97"/>
      <c r="X244" s="97"/>
      <c r="Y244" s="97"/>
      <c r="Z244" s="97"/>
      <c r="AA244" s="74">
        <v>4500</v>
      </c>
      <c r="AB244" s="71">
        <f>S244+U244+V244+W244+X244+Y244+Z244+AA244</f>
        <v>528582</v>
      </c>
      <c r="AC244" s="71">
        <f>T244+Z244+AA244</f>
        <v>4500</v>
      </c>
      <c r="AD244" s="71">
        <f>3+25+8</f>
        <v>36</v>
      </c>
      <c r="AE244" s="71">
        <f>488+1615+239</f>
        <v>2342</v>
      </c>
      <c r="AF244" s="71">
        <f>-14701-11860-11950</f>
        <v>-38511</v>
      </c>
      <c r="AG244" s="97"/>
      <c r="AH244" s="97"/>
      <c r="AI244" s="71">
        <f>AB244+AD244+AE244+AF244+AG244+AH244</f>
        <v>492449</v>
      </c>
      <c r="AJ244" s="71">
        <f>AC244+AH244</f>
        <v>4500</v>
      </c>
      <c r="AK244" s="97"/>
      <c r="AL244" s="71">
        <f>AI244+AK244</f>
        <v>492449</v>
      </c>
      <c r="AM244" s="71">
        <f>AJ244</f>
        <v>4500</v>
      </c>
      <c r="AN244" s="97"/>
      <c r="AO244" s="71">
        <f>473+672+187</f>
        <v>1332</v>
      </c>
      <c r="AP244" s="72">
        <f>3+25+4</f>
        <v>32</v>
      </c>
      <c r="AQ244" s="71">
        <v>5347</v>
      </c>
      <c r="AR244" s="71">
        <f>AL244+AN244+AO244+AP244+AQ244</f>
        <v>499160</v>
      </c>
      <c r="AS244" s="71">
        <f>AM244+AQ244</f>
        <v>9847</v>
      </c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 spans="1:64" s="19" customFormat="1" ht="16.5">
      <c r="A245" s="78"/>
      <c r="B245" s="79"/>
      <c r="C245" s="79"/>
      <c r="D245" s="125"/>
      <c r="E245" s="79"/>
      <c r="F245" s="87"/>
      <c r="G245" s="88"/>
      <c r="H245" s="88"/>
      <c r="I245" s="88"/>
      <c r="J245" s="88"/>
      <c r="K245" s="88"/>
      <c r="L245" s="88"/>
      <c r="M245" s="88"/>
      <c r="N245" s="88"/>
      <c r="O245" s="88"/>
      <c r="P245" s="88"/>
      <c r="Q245" s="73"/>
      <c r="R245" s="73"/>
      <c r="S245" s="71"/>
      <c r="T245" s="71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1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</row>
    <row r="246" spans="1:64" s="19" customFormat="1" ht="56.25">
      <c r="A246" s="65" t="s">
        <v>168</v>
      </c>
      <c r="B246" s="66" t="s">
        <v>138</v>
      </c>
      <c r="C246" s="66" t="s">
        <v>160</v>
      </c>
      <c r="D246" s="76"/>
      <c r="E246" s="66"/>
      <c r="F246" s="68">
        <f aca="true" t="shared" si="212" ref="F246:U247">F247</f>
        <v>4650</v>
      </c>
      <c r="G246" s="68">
        <f t="shared" si="212"/>
        <v>258</v>
      </c>
      <c r="H246" s="68">
        <f t="shared" si="212"/>
        <v>4908</v>
      </c>
      <c r="I246" s="68">
        <f t="shared" si="212"/>
        <v>0</v>
      </c>
      <c r="J246" s="68">
        <f t="shared" si="212"/>
        <v>0</v>
      </c>
      <c r="K246" s="68">
        <f t="shared" si="212"/>
        <v>0</v>
      </c>
      <c r="L246" s="68">
        <f t="shared" si="212"/>
        <v>0</v>
      </c>
      <c r="M246" s="68">
        <f t="shared" si="212"/>
        <v>4908</v>
      </c>
      <c r="N246" s="68">
        <f t="shared" si="212"/>
        <v>0</v>
      </c>
      <c r="O246" s="68">
        <f t="shared" si="212"/>
        <v>283</v>
      </c>
      <c r="P246" s="68">
        <f t="shared" si="212"/>
        <v>0</v>
      </c>
      <c r="Q246" s="68">
        <f t="shared" si="212"/>
        <v>0</v>
      </c>
      <c r="R246" s="68">
        <f t="shared" si="212"/>
        <v>0</v>
      </c>
      <c r="S246" s="68">
        <f t="shared" si="212"/>
        <v>5191</v>
      </c>
      <c r="T246" s="68">
        <f t="shared" si="212"/>
        <v>0</v>
      </c>
      <c r="U246" s="68">
        <f t="shared" si="212"/>
        <v>0</v>
      </c>
      <c r="V246" s="68">
        <f aca="true" t="shared" si="213" ref="T246:AJ247">V247</f>
        <v>0</v>
      </c>
      <c r="W246" s="68">
        <f t="shared" si="213"/>
        <v>0</v>
      </c>
      <c r="X246" s="68">
        <f t="shared" si="213"/>
        <v>0</v>
      </c>
      <c r="Y246" s="68">
        <f t="shared" si="213"/>
        <v>0</v>
      </c>
      <c r="Z246" s="68">
        <f t="shared" si="213"/>
        <v>0</v>
      </c>
      <c r="AA246" s="68">
        <f t="shared" si="213"/>
        <v>0</v>
      </c>
      <c r="AB246" s="68">
        <f t="shared" si="213"/>
        <v>5191</v>
      </c>
      <c r="AC246" s="68">
        <f t="shared" si="213"/>
        <v>0</v>
      </c>
      <c r="AD246" s="68">
        <f t="shared" si="213"/>
        <v>0</v>
      </c>
      <c r="AE246" s="68">
        <f t="shared" si="213"/>
        <v>2</v>
      </c>
      <c r="AF246" s="68">
        <f t="shared" si="213"/>
        <v>0</v>
      </c>
      <c r="AG246" s="68">
        <f t="shared" si="213"/>
        <v>0</v>
      </c>
      <c r="AH246" s="68">
        <f t="shared" si="213"/>
        <v>0</v>
      </c>
      <c r="AI246" s="68">
        <f t="shared" si="213"/>
        <v>5193</v>
      </c>
      <c r="AJ246" s="68">
        <f t="shared" si="213"/>
        <v>0</v>
      </c>
      <c r="AK246" s="68">
        <f>AK247</f>
        <v>0</v>
      </c>
      <c r="AL246" s="68">
        <f>AL247</f>
        <v>5193</v>
      </c>
      <c r="AM246" s="68">
        <f aca="true" t="shared" si="214" ref="AM246:AS246">AM247</f>
        <v>0</v>
      </c>
      <c r="AN246" s="68">
        <f t="shared" si="214"/>
        <v>0</v>
      </c>
      <c r="AO246" s="68">
        <f t="shared" si="214"/>
        <v>-2</v>
      </c>
      <c r="AP246" s="68">
        <f t="shared" si="214"/>
        <v>0</v>
      </c>
      <c r="AQ246" s="68">
        <f t="shared" si="214"/>
        <v>0</v>
      </c>
      <c r="AR246" s="68">
        <f t="shared" si="214"/>
        <v>5191</v>
      </c>
      <c r="AS246" s="68">
        <f t="shared" si="214"/>
        <v>0</v>
      </c>
      <c r="AT246" s="18"/>
      <c r="AU246" s="18"/>
      <c r="AV246" s="18"/>
      <c r="AW246" s="18"/>
      <c r="AX246" s="18"/>
      <c r="AY246" s="18"/>
      <c r="AZ246" s="18"/>
      <c r="BA246" s="18"/>
      <c r="BB246" s="18"/>
      <c r="BC246" s="18"/>
      <c r="BD246" s="18"/>
      <c r="BE246" s="18"/>
      <c r="BF246" s="18"/>
      <c r="BG246" s="18"/>
      <c r="BH246" s="18"/>
      <c r="BI246" s="18"/>
      <c r="BJ246" s="18"/>
      <c r="BK246" s="18"/>
      <c r="BL246" s="18"/>
    </row>
    <row r="247" spans="1:64" s="13" customFormat="1" ht="33">
      <c r="A247" s="78" t="s">
        <v>68</v>
      </c>
      <c r="B247" s="79" t="s">
        <v>138</v>
      </c>
      <c r="C247" s="79" t="s">
        <v>160</v>
      </c>
      <c r="D247" s="80" t="s">
        <v>69</v>
      </c>
      <c r="E247" s="79"/>
      <c r="F247" s="71">
        <f t="shared" si="212"/>
        <v>4650</v>
      </c>
      <c r="G247" s="71">
        <f t="shared" si="212"/>
        <v>258</v>
      </c>
      <c r="H247" s="71">
        <f t="shared" si="212"/>
        <v>4908</v>
      </c>
      <c r="I247" s="71">
        <f t="shared" si="212"/>
        <v>0</v>
      </c>
      <c r="J247" s="71">
        <f t="shared" si="212"/>
        <v>0</v>
      </c>
      <c r="K247" s="71">
        <f t="shared" si="212"/>
        <v>0</v>
      </c>
      <c r="L247" s="71">
        <f t="shared" si="212"/>
        <v>0</v>
      </c>
      <c r="M247" s="71">
        <f t="shared" si="212"/>
        <v>4908</v>
      </c>
      <c r="N247" s="71">
        <f t="shared" si="212"/>
        <v>0</v>
      </c>
      <c r="O247" s="71">
        <f t="shared" si="212"/>
        <v>283</v>
      </c>
      <c r="P247" s="71"/>
      <c r="Q247" s="71">
        <f t="shared" si="212"/>
        <v>0</v>
      </c>
      <c r="R247" s="71">
        <f t="shared" si="212"/>
        <v>0</v>
      </c>
      <c r="S247" s="71">
        <f t="shared" si="212"/>
        <v>5191</v>
      </c>
      <c r="T247" s="71">
        <f t="shared" si="213"/>
        <v>0</v>
      </c>
      <c r="U247" s="71">
        <f t="shared" si="213"/>
        <v>0</v>
      </c>
      <c r="V247" s="71">
        <f t="shared" si="213"/>
        <v>0</v>
      </c>
      <c r="W247" s="71">
        <f t="shared" si="213"/>
        <v>0</v>
      </c>
      <c r="X247" s="71">
        <f t="shared" si="213"/>
        <v>0</v>
      </c>
      <c r="Y247" s="71">
        <f t="shared" si="213"/>
        <v>0</v>
      </c>
      <c r="Z247" s="71">
        <f t="shared" si="213"/>
        <v>0</v>
      </c>
      <c r="AA247" s="71">
        <f t="shared" si="213"/>
        <v>0</v>
      </c>
      <c r="AB247" s="71">
        <f t="shared" si="213"/>
        <v>5191</v>
      </c>
      <c r="AC247" s="71">
        <f aca="true" t="shared" si="215" ref="AC247:AS247">AC248</f>
        <v>0</v>
      </c>
      <c r="AD247" s="71">
        <f t="shared" si="215"/>
        <v>0</v>
      </c>
      <c r="AE247" s="71">
        <f t="shared" si="215"/>
        <v>2</v>
      </c>
      <c r="AF247" s="71">
        <f t="shared" si="215"/>
        <v>0</v>
      </c>
      <c r="AG247" s="71">
        <f t="shared" si="215"/>
        <v>0</v>
      </c>
      <c r="AH247" s="71">
        <f t="shared" si="215"/>
        <v>0</v>
      </c>
      <c r="AI247" s="71">
        <f t="shared" si="215"/>
        <v>5193</v>
      </c>
      <c r="AJ247" s="71">
        <f t="shared" si="215"/>
        <v>0</v>
      </c>
      <c r="AK247" s="71">
        <f t="shared" si="215"/>
        <v>0</v>
      </c>
      <c r="AL247" s="71">
        <f t="shared" si="215"/>
        <v>5193</v>
      </c>
      <c r="AM247" s="71">
        <f t="shared" si="215"/>
        <v>0</v>
      </c>
      <c r="AN247" s="71">
        <f t="shared" si="215"/>
        <v>0</v>
      </c>
      <c r="AO247" s="71">
        <f t="shared" si="215"/>
        <v>-2</v>
      </c>
      <c r="AP247" s="71">
        <f t="shared" si="215"/>
        <v>0</v>
      </c>
      <c r="AQ247" s="71">
        <f t="shared" si="215"/>
        <v>0</v>
      </c>
      <c r="AR247" s="71">
        <f t="shared" si="215"/>
        <v>5191</v>
      </c>
      <c r="AS247" s="71">
        <f t="shared" si="215"/>
        <v>0</v>
      </c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</row>
    <row r="248" spans="1:64" s="31" customFormat="1" ht="33">
      <c r="A248" s="78" t="s">
        <v>131</v>
      </c>
      <c r="B248" s="79" t="s">
        <v>138</v>
      </c>
      <c r="C248" s="79" t="s">
        <v>160</v>
      </c>
      <c r="D248" s="80" t="s">
        <v>69</v>
      </c>
      <c r="E248" s="79" t="s">
        <v>132</v>
      </c>
      <c r="F248" s="87">
        <v>4650</v>
      </c>
      <c r="G248" s="71">
        <f>H248-F248</f>
        <v>258</v>
      </c>
      <c r="H248" s="88">
        <f>2435+2473</f>
        <v>4908</v>
      </c>
      <c r="I248" s="137"/>
      <c r="J248" s="137"/>
      <c r="K248" s="137"/>
      <c r="L248" s="137"/>
      <c r="M248" s="71">
        <f>H248+J248+K248+L248</f>
        <v>4908</v>
      </c>
      <c r="N248" s="72">
        <f>I248+L248</f>
        <v>0</v>
      </c>
      <c r="O248" s="88">
        <v>283</v>
      </c>
      <c r="P248" s="88"/>
      <c r="Q248" s="72"/>
      <c r="R248" s="119"/>
      <c r="S248" s="71">
        <f>M248+O248+P248+Q248+R248</f>
        <v>5191</v>
      </c>
      <c r="T248" s="71">
        <f>N248+R248</f>
        <v>0</v>
      </c>
      <c r="U248" s="116"/>
      <c r="V248" s="72"/>
      <c r="W248" s="119"/>
      <c r="X248" s="119"/>
      <c r="Y248" s="119"/>
      <c r="Z248" s="119"/>
      <c r="AA248" s="119"/>
      <c r="AB248" s="71">
        <f>S248+U248+V248+W248+X248+Y248+Z248+AA248</f>
        <v>5191</v>
      </c>
      <c r="AC248" s="71">
        <f>T248+Z248+AA248</f>
        <v>0</v>
      </c>
      <c r="AD248" s="119"/>
      <c r="AE248" s="62">
        <f>1+1</f>
        <v>2</v>
      </c>
      <c r="AF248" s="121"/>
      <c r="AG248" s="119"/>
      <c r="AH248" s="119"/>
      <c r="AI248" s="71">
        <f>AB248+AD248+AE248+AF248+AG248+AH248</f>
        <v>5193</v>
      </c>
      <c r="AJ248" s="71">
        <f>AC248+AH248</f>
        <v>0</v>
      </c>
      <c r="AK248" s="119"/>
      <c r="AL248" s="71">
        <f>AI248+AK248</f>
        <v>5193</v>
      </c>
      <c r="AM248" s="71">
        <f>AJ248</f>
        <v>0</v>
      </c>
      <c r="AN248" s="119"/>
      <c r="AO248" s="72">
        <f>-1-1</f>
        <v>-2</v>
      </c>
      <c r="AP248" s="119"/>
      <c r="AQ248" s="119"/>
      <c r="AR248" s="71">
        <f>AL248+AN248+AO248+AP248+AQ248</f>
        <v>5191</v>
      </c>
      <c r="AS248" s="71">
        <f>AM248+AQ248</f>
        <v>0</v>
      </c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</row>
    <row r="249" spans="1:64" s="31" customFormat="1" ht="16.5">
      <c r="A249" s="78"/>
      <c r="B249" s="79"/>
      <c r="C249" s="79"/>
      <c r="D249" s="80"/>
      <c r="E249" s="79"/>
      <c r="F249" s="138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19"/>
      <c r="R249" s="119"/>
      <c r="S249" s="121"/>
      <c r="T249" s="121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21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Q249" s="119"/>
      <c r="AR249" s="119"/>
      <c r="AS249" s="119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</row>
    <row r="250" spans="1:64" s="31" customFormat="1" ht="37.5">
      <c r="A250" s="65" t="s">
        <v>170</v>
      </c>
      <c r="B250" s="66" t="s">
        <v>138</v>
      </c>
      <c r="C250" s="66" t="s">
        <v>152</v>
      </c>
      <c r="D250" s="76"/>
      <c r="E250" s="66"/>
      <c r="F250" s="77">
        <f aca="true" t="shared" si="216" ref="F250:U251">F251</f>
        <v>40611</v>
      </c>
      <c r="G250" s="77">
        <f t="shared" si="216"/>
        <v>2804</v>
      </c>
      <c r="H250" s="77">
        <f t="shared" si="216"/>
        <v>43415</v>
      </c>
      <c r="I250" s="77">
        <f t="shared" si="216"/>
        <v>0</v>
      </c>
      <c r="J250" s="77">
        <f t="shared" si="216"/>
        <v>0</v>
      </c>
      <c r="K250" s="77">
        <f t="shared" si="216"/>
        <v>0</v>
      </c>
      <c r="L250" s="77">
        <f t="shared" si="216"/>
        <v>0</v>
      </c>
      <c r="M250" s="77">
        <f t="shared" si="216"/>
        <v>43415</v>
      </c>
      <c r="N250" s="77">
        <f t="shared" si="216"/>
        <v>0</v>
      </c>
      <c r="O250" s="77">
        <f t="shared" si="216"/>
        <v>0</v>
      </c>
      <c r="P250" s="77">
        <f t="shared" si="216"/>
        <v>0</v>
      </c>
      <c r="Q250" s="77">
        <f t="shared" si="216"/>
        <v>0</v>
      </c>
      <c r="R250" s="77">
        <f t="shared" si="216"/>
        <v>0</v>
      </c>
      <c r="S250" s="77">
        <f t="shared" si="216"/>
        <v>43415</v>
      </c>
      <c r="T250" s="77">
        <f t="shared" si="216"/>
        <v>0</v>
      </c>
      <c r="U250" s="77">
        <f t="shared" si="216"/>
        <v>0</v>
      </c>
      <c r="V250" s="77">
        <f aca="true" t="shared" si="217" ref="T250:AJ251">V251</f>
        <v>0</v>
      </c>
      <c r="W250" s="77">
        <f t="shared" si="217"/>
        <v>0</v>
      </c>
      <c r="X250" s="77">
        <f t="shared" si="217"/>
        <v>0</v>
      </c>
      <c r="Y250" s="77">
        <f t="shared" si="217"/>
        <v>0</v>
      </c>
      <c r="Z250" s="77">
        <f t="shared" si="217"/>
        <v>0</v>
      </c>
      <c r="AA250" s="77">
        <f t="shared" si="217"/>
        <v>0</v>
      </c>
      <c r="AB250" s="77">
        <f t="shared" si="217"/>
        <v>43415</v>
      </c>
      <c r="AC250" s="77">
        <f t="shared" si="217"/>
        <v>0</v>
      </c>
      <c r="AD250" s="77">
        <f t="shared" si="217"/>
        <v>1</v>
      </c>
      <c r="AE250" s="77">
        <f t="shared" si="217"/>
        <v>41</v>
      </c>
      <c r="AF250" s="77">
        <f t="shared" si="217"/>
        <v>-3060</v>
      </c>
      <c r="AG250" s="77">
        <f t="shared" si="217"/>
        <v>0</v>
      </c>
      <c r="AH250" s="77">
        <f t="shared" si="217"/>
        <v>0</v>
      </c>
      <c r="AI250" s="77">
        <f t="shared" si="217"/>
        <v>40397</v>
      </c>
      <c r="AJ250" s="77">
        <f t="shared" si="217"/>
        <v>0</v>
      </c>
      <c r="AK250" s="77">
        <f>AK251</f>
        <v>0</v>
      </c>
      <c r="AL250" s="77">
        <f>AL251</f>
        <v>40397</v>
      </c>
      <c r="AM250" s="77">
        <f aca="true" t="shared" si="218" ref="AM250:AS250">AM251</f>
        <v>0</v>
      </c>
      <c r="AN250" s="77">
        <f t="shared" si="218"/>
        <v>0</v>
      </c>
      <c r="AO250" s="77">
        <f t="shared" si="218"/>
        <v>40</v>
      </c>
      <c r="AP250" s="77">
        <f t="shared" si="218"/>
        <v>1</v>
      </c>
      <c r="AQ250" s="77">
        <f t="shared" si="218"/>
        <v>0</v>
      </c>
      <c r="AR250" s="77">
        <f t="shared" si="218"/>
        <v>40438</v>
      </c>
      <c r="AS250" s="77">
        <f t="shared" si="218"/>
        <v>0</v>
      </c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</row>
    <row r="251" spans="1:64" s="31" customFormat="1" ht="16.5">
      <c r="A251" s="78" t="s">
        <v>70</v>
      </c>
      <c r="B251" s="79" t="s">
        <v>138</v>
      </c>
      <c r="C251" s="79" t="s">
        <v>152</v>
      </c>
      <c r="D251" s="80" t="s">
        <v>71</v>
      </c>
      <c r="E251" s="79"/>
      <c r="F251" s="81">
        <f t="shared" si="216"/>
        <v>40611</v>
      </c>
      <c r="G251" s="81">
        <f t="shared" si="216"/>
        <v>2804</v>
      </c>
      <c r="H251" s="81">
        <f t="shared" si="216"/>
        <v>43415</v>
      </c>
      <c r="I251" s="81">
        <f t="shared" si="216"/>
        <v>0</v>
      </c>
      <c r="J251" s="81">
        <f t="shared" si="216"/>
        <v>0</v>
      </c>
      <c r="K251" s="81">
        <f t="shared" si="216"/>
        <v>0</v>
      </c>
      <c r="L251" s="81">
        <f t="shared" si="216"/>
        <v>0</v>
      </c>
      <c r="M251" s="81">
        <f t="shared" si="216"/>
        <v>43415</v>
      </c>
      <c r="N251" s="81">
        <f t="shared" si="216"/>
        <v>0</v>
      </c>
      <c r="O251" s="81">
        <f t="shared" si="216"/>
        <v>0</v>
      </c>
      <c r="P251" s="81">
        <f t="shared" si="216"/>
        <v>0</v>
      </c>
      <c r="Q251" s="81">
        <f t="shared" si="216"/>
        <v>0</v>
      </c>
      <c r="R251" s="81">
        <f t="shared" si="216"/>
        <v>0</v>
      </c>
      <c r="S251" s="81">
        <f t="shared" si="216"/>
        <v>43415</v>
      </c>
      <c r="T251" s="81">
        <f t="shared" si="217"/>
        <v>0</v>
      </c>
      <c r="U251" s="81">
        <f t="shared" si="217"/>
        <v>0</v>
      </c>
      <c r="V251" s="81">
        <f t="shared" si="217"/>
        <v>0</v>
      </c>
      <c r="W251" s="81">
        <f t="shared" si="217"/>
        <v>0</v>
      </c>
      <c r="X251" s="81">
        <f t="shared" si="217"/>
        <v>0</v>
      </c>
      <c r="Y251" s="81">
        <f t="shared" si="217"/>
        <v>0</v>
      </c>
      <c r="Z251" s="81">
        <f t="shared" si="217"/>
        <v>0</v>
      </c>
      <c r="AA251" s="81">
        <f t="shared" si="217"/>
        <v>0</v>
      </c>
      <c r="AB251" s="81">
        <f t="shared" si="217"/>
        <v>43415</v>
      </c>
      <c r="AC251" s="81">
        <f aca="true" t="shared" si="219" ref="AC251:AS251">AC252</f>
        <v>0</v>
      </c>
      <c r="AD251" s="81">
        <f t="shared" si="219"/>
        <v>1</v>
      </c>
      <c r="AE251" s="81">
        <f t="shared" si="219"/>
        <v>41</v>
      </c>
      <c r="AF251" s="81">
        <f t="shared" si="219"/>
        <v>-3060</v>
      </c>
      <c r="AG251" s="81">
        <f t="shared" si="219"/>
        <v>0</v>
      </c>
      <c r="AH251" s="81">
        <f t="shared" si="219"/>
        <v>0</v>
      </c>
      <c r="AI251" s="81">
        <f t="shared" si="219"/>
        <v>40397</v>
      </c>
      <c r="AJ251" s="81">
        <f t="shared" si="219"/>
        <v>0</v>
      </c>
      <c r="AK251" s="81">
        <f t="shared" si="219"/>
        <v>0</v>
      </c>
      <c r="AL251" s="81">
        <f t="shared" si="219"/>
        <v>40397</v>
      </c>
      <c r="AM251" s="81">
        <f t="shared" si="219"/>
        <v>0</v>
      </c>
      <c r="AN251" s="81">
        <f t="shared" si="219"/>
        <v>0</v>
      </c>
      <c r="AO251" s="81">
        <f t="shared" si="219"/>
        <v>40</v>
      </c>
      <c r="AP251" s="81">
        <f t="shared" si="219"/>
        <v>1</v>
      </c>
      <c r="AQ251" s="81">
        <f t="shared" si="219"/>
        <v>0</v>
      </c>
      <c r="AR251" s="81">
        <f t="shared" si="219"/>
        <v>40438</v>
      </c>
      <c r="AS251" s="81">
        <f t="shared" si="219"/>
        <v>0</v>
      </c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</row>
    <row r="252" spans="1:64" s="31" customFormat="1" ht="33">
      <c r="A252" s="78" t="s">
        <v>131</v>
      </c>
      <c r="B252" s="79" t="s">
        <v>138</v>
      </c>
      <c r="C252" s="79" t="s">
        <v>152</v>
      </c>
      <c r="D252" s="80" t="s">
        <v>71</v>
      </c>
      <c r="E252" s="79" t="s">
        <v>132</v>
      </c>
      <c r="F252" s="87">
        <v>40611</v>
      </c>
      <c r="G252" s="71">
        <f>H252-F252</f>
        <v>2804</v>
      </c>
      <c r="H252" s="88">
        <v>43415</v>
      </c>
      <c r="I252" s="137"/>
      <c r="J252" s="137"/>
      <c r="K252" s="137"/>
      <c r="L252" s="137"/>
      <c r="M252" s="71">
        <f>H252+J252+K252+L252</f>
        <v>43415</v>
      </c>
      <c r="N252" s="72">
        <f>I252+L252</f>
        <v>0</v>
      </c>
      <c r="O252" s="137"/>
      <c r="P252" s="88"/>
      <c r="Q252" s="72"/>
      <c r="R252" s="119"/>
      <c r="S252" s="71">
        <f>M252+O252+P252+Q252+R252</f>
        <v>43415</v>
      </c>
      <c r="T252" s="71">
        <f>N252+R252</f>
        <v>0</v>
      </c>
      <c r="U252" s="72"/>
      <c r="V252" s="72"/>
      <c r="W252" s="119"/>
      <c r="X252" s="119"/>
      <c r="Y252" s="119"/>
      <c r="Z252" s="119"/>
      <c r="AA252" s="119"/>
      <c r="AB252" s="71">
        <f>S252+U252+V252+W252+X252+Y252+Z252+AA252</f>
        <v>43415</v>
      </c>
      <c r="AC252" s="71">
        <f>T252+Z252+AA252</f>
        <v>0</v>
      </c>
      <c r="AD252" s="72">
        <v>1</v>
      </c>
      <c r="AE252" s="72">
        <v>41</v>
      </c>
      <c r="AF252" s="71">
        <v>-3060</v>
      </c>
      <c r="AG252" s="119"/>
      <c r="AH252" s="119"/>
      <c r="AI252" s="71">
        <f>AB252+AD252+AE252+AF252+AG252+AH252</f>
        <v>40397</v>
      </c>
      <c r="AJ252" s="71">
        <f>AC252+AH252</f>
        <v>0</v>
      </c>
      <c r="AK252" s="119"/>
      <c r="AL252" s="71">
        <f>AI252+AK252</f>
        <v>40397</v>
      </c>
      <c r="AM252" s="71">
        <f>AJ252</f>
        <v>0</v>
      </c>
      <c r="AN252" s="119"/>
      <c r="AO252" s="72">
        <v>40</v>
      </c>
      <c r="AP252" s="72">
        <v>1</v>
      </c>
      <c r="AQ252" s="119"/>
      <c r="AR252" s="71">
        <f>AL252+AN252+AO252+AP252+AQ252</f>
        <v>40438</v>
      </c>
      <c r="AS252" s="71">
        <f>AM252+AQ252</f>
        <v>0</v>
      </c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</row>
    <row r="253" spans="1:64" s="31" customFormat="1" ht="7.5" customHeight="1">
      <c r="A253" s="78"/>
      <c r="B253" s="79"/>
      <c r="C253" s="79"/>
      <c r="D253" s="80"/>
      <c r="E253" s="79"/>
      <c r="F253" s="138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19"/>
      <c r="R253" s="119"/>
      <c r="S253" s="121"/>
      <c r="T253" s="121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21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Q253" s="119"/>
      <c r="AR253" s="119"/>
      <c r="AS253" s="119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</row>
    <row r="254" spans="1:64" s="31" customFormat="1" ht="37.5">
      <c r="A254" s="65" t="s">
        <v>72</v>
      </c>
      <c r="B254" s="66" t="s">
        <v>138</v>
      </c>
      <c r="C254" s="66" t="s">
        <v>138</v>
      </c>
      <c r="D254" s="76"/>
      <c r="E254" s="66"/>
      <c r="F254" s="77">
        <f aca="true" t="shared" si="220" ref="F254:M254">F260+F255+F262</f>
        <v>41581</v>
      </c>
      <c r="G254" s="77">
        <f t="shared" si="220"/>
        <v>19682</v>
      </c>
      <c r="H254" s="77">
        <f t="shared" si="220"/>
        <v>61263</v>
      </c>
      <c r="I254" s="77">
        <f t="shared" si="220"/>
        <v>0</v>
      </c>
      <c r="J254" s="77">
        <f t="shared" si="220"/>
        <v>0</v>
      </c>
      <c r="K254" s="77">
        <f t="shared" si="220"/>
        <v>0</v>
      </c>
      <c r="L254" s="77">
        <f t="shared" si="220"/>
        <v>0</v>
      </c>
      <c r="M254" s="77">
        <f t="shared" si="220"/>
        <v>61263</v>
      </c>
      <c r="N254" s="77">
        <f aca="true" t="shared" si="221" ref="N254:S254">N260+N255+N262</f>
        <v>0</v>
      </c>
      <c r="O254" s="77">
        <f t="shared" si="221"/>
        <v>0</v>
      </c>
      <c r="P254" s="77">
        <f t="shared" si="221"/>
        <v>0</v>
      </c>
      <c r="Q254" s="77">
        <f t="shared" si="221"/>
        <v>0</v>
      </c>
      <c r="R254" s="77">
        <f t="shared" si="221"/>
        <v>0</v>
      </c>
      <c r="S254" s="77">
        <f t="shared" si="221"/>
        <v>61263</v>
      </c>
      <c r="T254" s="77">
        <f aca="true" t="shared" si="222" ref="T254:AB254">T260+T255+T262</f>
        <v>0</v>
      </c>
      <c r="U254" s="77">
        <f t="shared" si="222"/>
        <v>0</v>
      </c>
      <c r="V254" s="77">
        <f t="shared" si="222"/>
        <v>0</v>
      </c>
      <c r="W254" s="77">
        <f t="shared" si="222"/>
        <v>0</v>
      </c>
      <c r="X254" s="77">
        <f t="shared" si="222"/>
        <v>0</v>
      </c>
      <c r="Y254" s="77">
        <f t="shared" si="222"/>
        <v>0</v>
      </c>
      <c r="Z254" s="77">
        <f t="shared" si="222"/>
        <v>0</v>
      </c>
      <c r="AA254" s="77">
        <f t="shared" si="222"/>
        <v>0</v>
      </c>
      <c r="AB254" s="77">
        <f t="shared" si="222"/>
        <v>61263</v>
      </c>
      <c r="AC254" s="77">
        <f aca="true" t="shared" si="223" ref="AC254:AI254">AC260+AC255+AC262</f>
        <v>0</v>
      </c>
      <c r="AD254" s="77">
        <f t="shared" si="223"/>
        <v>2</v>
      </c>
      <c r="AE254" s="77">
        <f t="shared" si="223"/>
        <v>41</v>
      </c>
      <c r="AF254" s="77">
        <f t="shared" si="223"/>
        <v>-3850</v>
      </c>
      <c r="AG254" s="77">
        <f t="shared" si="223"/>
        <v>0</v>
      </c>
      <c r="AH254" s="77">
        <f t="shared" si="223"/>
        <v>0</v>
      </c>
      <c r="AI254" s="77">
        <f t="shared" si="223"/>
        <v>57456</v>
      </c>
      <c r="AJ254" s="77">
        <f>AJ260+AJ255+AJ262</f>
        <v>0</v>
      </c>
      <c r="AK254" s="77">
        <f>AK260+AK255+AK262</f>
        <v>0</v>
      </c>
      <c r="AL254" s="77">
        <f>AL260+AL255+AL262</f>
        <v>57456</v>
      </c>
      <c r="AM254" s="77">
        <f aca="true" t="shared" si="224" ref="AM254:AS254">AM260+AM255+AM262</f>
        <v>0</v>
      </c>
      <c r="AN254" s="77">
        <f t="shared" si="224"/>
        <v>0</v>
      </c>
      <c r="AO254" s="77">
        <f>AO260+AO255+AO262</f>
        <v>14</v>
      </c>
      <c r="AP254" s="77">
        <f t="shared" si="224"/>
        <v>1</v>
      </c>
      <c r="AQ254" s="77">
        <f t="shared" si="224"/>
        <v>1640</v>
      </c>
      <c r="AR254" s="77">
        <f t="shared" si="224"/>
        <v>59111</v>
      </c>
      <c r="AS254" s="77">
        <f t="shared" si="224"/>
        <v>1640</v>
      </c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</row>
    <row r="255" spans="1:64" s="31" customFormat="1" ht="36" customHeight="1">
      <c r="A255" s="78" t="s">
        <v>73</v>
      </c>
      <c r="B255" s="79" t="s">
        <v>138</v>
      </c>
      <c r="C255" s="79" t="s">
        <v>138</v>
      </c>
      <c r="D255" s="80" t="s">
        <v>74</v>
      </c>
      <c r="E255" s="79"/>
      <c r="F255" s="71">
        <f>F256</f>
        <v>24229</v>
      </c>
      <c r="G255" s="71">
        <f aca="true" t="shared" si="225" ref="G255:M255">G256+G258</f>
        <v>3426</v>
      </c>
      <c r="H255" s="71">
        <f t="shared" si="225"/>
        <v>27655</v>
      </c>
      <c r="I255" s="71">
        <f t="shared" si="225"/>
        <v>0</v>
      </c>
      <c r="J255" s="71">
        <f t="shared" si="225"/>
        <v>0</v>
      </c>
      <c r="K255" s="71">
        <f t="shared" si="225"/>
        <v>0</v>
      </c>
      <c r="L255" s="71">
        <f t="shared" si="225"/>
        <v>0</v>
      </c>
      <c r="M255" s="71">
        <f t="shared" si="225"/>
        <v>27655</v>
      </c>
      <c r="N255" s="71">
        <f aca="true" t="shared" si="226" ref="N255:S255">N256+N258</f>
        <v>0</v>
      </c>
      <c r="O255" s="71">
        <f t="shared" si="226"/>
        <v>0</v>
      </c>
      <c r="P255" s="71">
        <f t="shared" si="226"/>
        <v>0</v>
      </c>
      <c r="Q255" s="71">
        <f t="shared" si="226"/>
        <v>0</v>
      </c>
      <c r="R255" s="71">
        <f t="shared" si="226"/>
        <v>0</v>
      </c>
      <c r="S255" s="71">
        <f t="shared" si="226"/>
        <v>27655</v>
      </c>
      <c r="T255" s="71">
        <f aca="true" t="shared" si="227" ref="T255:AB255">T256+T258</f>
        <v>0</v>
      </c>
      <c r="U255" s="71">
        <f t="shared" si="227"/>
        <v>0</v>
      </c>
      <c r="V255" s="71">
        <f t="shared" si="227"/>
        <v>0</v>
      </c>
      <c r="W255" s="71">
        <f t="shared" si="227"/>
        <v>0</v>
      </c>
      <c r="X255" s="71">
        <f t="shared" si="227"/>
        <v>0</v>
      </c>
      <c r="Y255" s="71">
        <f t="shared" si="227"/>
        <v>0</v>
      </c>
      <c r="Z255" s="71">
        <f t="shared" si="227"/>
        <v>0</v>
      </c>
      <c r="AA255" s="71">
        <f t="shared" si="227"/>
        <v>0</v>
      </c>
      <c r="AB255" s="71">
        <f t="shared" si="227"/>
        <v>27655</v>
      </c>
      <c r="AC255" s="71">
        <f aca="true" t="shared" si="228" ref="AC255:AI255">AC256+AC258</f>
        <v>0</v>
      </c>
      <c r="AD255" s="71">
        <f t="shared" si="228"/>
        <v>2</v>
      </c>
      <c r="AE255" s="71">
        <f t="shared" si="228"/>
        <v>41</v>
      </c>
      <c r="AF255" s="71">
        <f t="shared" si="228"/>
        <v>-793</v>
      </c>
      <c r="AG255" s="71">
        <f t="shared" si="228"/>
        <v>0</v>
      </c>
      <c r="AH255" s="71">
        <f t="shared" si="228"/>
        <v>0</v>
      </c>
      <c r="AI255" s="71">
        <f t="shared" si="228"/>
        <v>26905</v>
      </c>
      <c r="AJ255" s="71">
        <f>AJ256+AJ258</f>
        <v>0</v>
      </c>
      <c r="AK255" s="71">
        <f>AK256+AK258</f>
        <v>0</v>
      </c>
      <c r="AL255" s="71">
        <f>AL256+AL258</f>
        <v>26905</v>
      </c>
      <c r="AM255" s="71">
        <f>AM256+AM258</f>
        <v>0</v>
      </c>
      <c r="AN255" s="71">
        <f aca="true" t="shared" si="229" ref="AN255:AS255">AN256+AN257+AN258</f>
        <v>0</v>
      </c>
      <c r="AO255" s="71">
        <f t="shared" si="229"/>
        <v>14</v>
      </c>
      <c r="AP255" s="71">
        <f t="shared" si="229"/>
        <v>1</v>
      </c>
      <c r="AQ255" s="71">
        <f t="shared" si="229"/>
        <v>1640</v>
      </c>
      <c r="AR255" s="71">
        <f t="shared" si="229"/>
        <v>28560</v>
      </c>
      <c r="AS255" s="71">
        <f t="shared" si="229"/>
        <v>1640</v>
      </c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</row>
    <row r="256" spans="1:64" s="31" customFormat="1" ht="35.25" customHeight="1">
      <c r="A256" s="78" t="s">
        <v>131</v>
      </c>
      <c r="B256" s="79" t="s">
        <v>138</v>
      </c>
      <c r="C256" s="79" t="s">
        <v>138</v>
      </c>
      <c r="D256" s="80" t="s">
        <v>74</v>
      </c>
      <c r="E256" s="79" t="s">
        <v>132</v>
      </c>
      <c r="F256" s="87">
        <v>24229</v>
      </c>
      <c r="G256" s="71">
        <f>H256-F256</f>
        <v>3426</v>
      </c>
      <c r="H256" s="88">
        <f>30174+1-2550+30</f>
        <v>27655</v>
      </c>
      <c r="I256" s="137"/>
      <c r="J256" s="137"/>
      <c r="K256" s="137"/>
      <c r="L256" s="137"/>
      <c r="M256" s="71">
        <f>H256+J256+K256+L256</f>
        <v>27655</v>
      </c>
      <c r="N256" s="72">
        <f>I256+L256</f>
        <v>0</v>
      </c>
      <c r="O256" s="137"/>
      <c r="P256" s="88"/>
      <c r="Q256" s="72"/>
      <c r="R256" s="119"/>
      <c r="S256" s="71">
        <f>M256+O256+P256+Q256+R256</f>
        <v>27655</v>
      </c>
      <c r="T256" s="71">
        <f>N256+R256</f>
        <v>0</v>
      </c>
      <c r="U256" s="72"/>
      <c r="V256" s="72"/>
      <c r="W256" s="119"/>
      <c r="X256" s="72"/>
      <c r="Y256" s="72"/>
      <c r="Z256" s="119"/>
      <c r="AA256" s="119"/>
      <c r="AB256" s="71">
        <f>S256+U256+V256+W256+X256+Y256+Z256+AA256</f>
        <v>27655</v>
      </c>
      <c r="AC256" s="71">
        <f>T256+Z256+AA256</f>
        <v>0</v>
      </c>
      <c r="AD256" s="72">
        <v>2</v>
      </c>
      <c r="AE256" s="72">
        <v>41</v>
      </c>
      <c r="AF256" s="71">
        <v>-793</v>
      </c>
      <c r="AG256" s="119"/>
      <c r="AH256" s="119"/>
      <c r="AI256" s="71">
        <f>AB256+AD256+AE256+AF256+AG256+AH256</f>
        <v>26905</v>
      </c>
      <c r="AJ256" s="71">
        <f>AC256+AH256</f>
        <v>0</v>
      </c>
      <c r="AK256" s="119"/>
      <c r="AL256" s="71">
        <f>AI256+AK256</f>
        <v>26905</v>
      </c>
      <c r="AM256" s="71">
        <f>AJ256</f>
        <v>0</v>
      </c>
      <c r="AN256" s="119"/>
      <c r="AO256" s="72">
        <v>14</v>
      </c>
      <c r="AP256" s="72">
        <v>1</v>
      </c>
      <c r="AQ256" s="119"/>
      <c r="AR256" s="71">
        <f>AL256+AN256+AO256+AP256+AQ256</f>
        <v>26920</v>
      </c>
      <c r="AS256" s="71">
        <f>AM256+AQ256</f>
        <v>0</v>
      </c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</row>
    <row r="257" spans="1:64" s="31" customFormat="1" ht="66" customHeight="1">
      <c r="A257" s="78" t="s">
        <v>140</v>
      </c>
      <c r="B257" s="79" t="s">
        <v>138</v>
      </c>
      <c r="C257" s="79" t="s">
        <v>138</v>
      </c>
      <c r="D257" s="80" t="s">
        <v>74</v>
      </c>
      <c r="E257" s="79" t="s">
        <v>141</v>
      </c>
      <c r="F257" s="87"/>
      <c r="G257" s="71"/>
      <c r="H257" s="88"/>
      <c r="I257" s="137"/>
      <c r="J257" s="137"/>
      <c r="K257" s="137"/>
      <c r="L257" s="137"/>
      <c r="M257" s="71"/>
      <c r="N257" s="72"/>
      <c r="O257" s="137"/>
      <c r="P257" s="88"/>
      <c r="Q257" s="72"/>
      <c r="R257" s="119"/>
      <c r="S257" s="71"/>
      <c r="T257" s="71"/>
      <c r="U257" s="72"/>
      <c r="V257" s="72"/>
      <c r="W257" s="119"/>
      <c r="X257" s="72"/>
      <c r="Y257" s="72"/>
      <c r="Z257" s="119"/>
      <c r="AA257" s="119"/>
      <c r="AB257" s="71"/>
      <c r="AC257" s="71"/>
      <c r="AD257" s="72"/>
      <c r="AE257" s="72"/>
      <c r="AF257" s="71"/>
      <c r="AG257" s="119"/>
      <c r="AH257" s="119"/>
      <c r="AI257" s="71"/>
      <c r="AJ257" s="71"/>
      <c r="AK257" s="119"/>
      <c r="AL257" s="71"/>
      <c r="AM257" s="71"/>
      <c r="AN257" s="119"/>
      <c r="AO257" s="119"/>
      <c r="AP257" s="119"/>
      <c r="AQ257" s="72">
        <v>1640</v>
      </c>
      <c r="AR257" s="71">
        <f>AL257+AN257+AO257+AP257+AQ257</f>
        <v>1640</v>
      </c>
      <c r="AS257" s="71">
        <f>AM257+AQ257</f>
        <v>1640</v>
      </c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</row>
    <row r="258" spans="1:64" s="31" customFormat="1" ht="15" customHeight="1" hidden="1">
      <c r="A258" s="78" t="s">
        <v>270</v>
      </c>
      <c r="B258" s="79" t="s">
        <v>138</v>
      </c>
      <c r="C258" s="79" t="s">
        <v>138</v>
      </c>
      <c r="D258" s="80" t="s">
        <v>271</v>
      </c>
      <c r="E258" s="79"/>
      <c r="F258" s="87"/>
      <c r="G258" s="71">
        <f>G259</f>
        <v>0</v>
      </c>
      <c r="H258" s="71">
        <f>H259</f>
        <v>0</v>
      </c>
      <c r="I258" s="71">
        <f>I259</f>
        <v>0</v>
      </c>
      <c r="J258" s="137"/>
      <c r="K258" s="137"/>
      <c r="L258" s="137"/>
      <c r="M258" s="137"/>
      <c r="N258" s="137"/>
      <c r="O258" s="137"/>
      <c r="P258" s="137"/>
      <c r="Q258" s="119"/>
      <c r="R258" s="119"/>
      <c r="S258" s="121"/>
      <c r="T258" s="121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21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Q258" s="119"/>
      <c r="AR258" s="119"/>
      <c r="AS258" s="119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</row>
    <row r="259" spans="1:64" s="31" customFormat="1" ht="15.75" customHeight="1" hidden="1">
      <c r="A259" s="124" t="s">
        <v>275</v>
      </c>
      <c r="B259" s="79" t="s">
        <v>138</v>
      </c>
      <c r="C259" s="79" t="s">
        <v>138</v>
      </c>
      <c r="D259" s="80" t="s">
        <v>271</v>
      </c>
      <c r="E259" s="79" t="s">
        <v>276</v>
      </c>
      <c r="F259" s="87"/>
      <c r="G259" s="71">
        <f>H259-F259</f>
        <v>0</v>
      </c>
      <c r="H259" s="88">
        <f>4797-4797</f>
        <v>0</v>
      </c>
      <c r="I259" s="137"/>
      <c r="J259" s="137"/>
      <c r="K259" s="137"/>
      <c r="L259" s="137"/>
      <c r="M259" s="137"/>
      <c r="N259" s="137"/>
      <c r="O259" s="137"/>
      <c r="P259" s="137"/>
      <c r="Q259" s="119"/>
      <c r="R259" s="119"/>
      <c r="S259" s="121"/>
      <c r="T259" s="121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21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Q259" s="119"/>
      <c r="AR259" s="119"/>
      <c r="AS259" s="119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</row>
    <row r="260" spans="1:64" s="31" customFormat="1" ht="36.75" customHeight="1">
      <c r="A260" s="78" t="s">
        <v>75</v>
      </c>
      <c r="B260" s="79" t="s">
        <v>138</v>
      </c>
      <c r="C260" s="79" t="s">
        <v>138</v>
      </c>
      <c r="D260" s="80" t="s">
        <v>76</v>
      </c>
      <c r="E260" s="79"/>
      <c r="F260" s="81">
        <f>F261</f>
        <v>4898</v>
      </c>
      <c r="G260" s="81">
        <f>G261</f>
        <v>8086</v>
      </c>
      <c r="H260" s="81">
        <f>H261</f>
        <v>12984</v>
      </c>
      <c r="I260" s="81">
        <f aca="true" t="shared" si="230" ref="I260:AS260">I261</f>
        <v>0</v>
      </c>
      <c r="J260" s="81">
        <f t="shared" si="230"/>
        <v>0</v>
      </c>
      <c r="K260" s="81">
        <f t="shared" si="230"/>
        <v>0</v>
      </c>
      <c r="L260" s="81">
        <f t="shared" si="230"/>
        <v>0</v>
      </c>
      <c r="M260" s="81">
        <f t="shared" si="230"/>
        <v>12984</v>
      </c>
      <c r="N260" s="81">
        <f t="shared" si="230"/>
        <v>0</v>
      </c>
      <c r="O260" s="81">
        <f t="shared" si="230"/>
        <v>0</v>
      </c>
      <c r="P260" s="81">
        <f t="shared" si="230"/>
        <v>0</v>
      </c>
      <c r="Q260" s="81">
        <f t="shared" si="230"/>
        <v>0</v>
      </c>
      <c r="R260" s="81">
        <f t="shared" si="230"/>
        <v>0</v>
      </c>
      <c r="S260" s="81">
        <f t="shared" si="230"/>
        <v>12984</v>
      </c>
      <c r="T260" s="81">
        <f t="shared" si="230"/>
        <v>0</v>
      </c>
      <c r="U260" s="81">
        <f t="shared" si="230"/>
        <v>0</v>
      </c>
      <c r="V260" s="81">
        <f t="shared" si="230"/>
        <v>0</v>
      </c>
      <c r="W260" s="81">
        <f t="shared" si="230"/>
        <v>0</v>
      </c>
      <c r="X260" s="81">
        <f t="shared" si="230"/>
        <v>0</v>
      </c>
      <c r="Y260" s="81">
        <f t="shared" si="230"/>
        <v>0</v>
      </c>
      <c r="Z260" s="81">
        <f t="shared" si="230"/>
        <v>0</v>
      </c>
      <c r="AA260" s="81">
        <f t="shared" si="230"/>
        <v>0</v>
      </c>
      <c r="AB260" s="81">
        <f t="shared" si="230"/>
        <v>12984</v>
      </c>
      <c r="AC260" s="81">
        <f t="shared" si="230"/>
        <v>0</v>
      </c>
      <c r="AD260" s="81">
        <f t="shared" si="230"/>
        <v>0</v>
      </c>
      <c r="AE260" s="81">
        <f t="shared" si="230"/>
        <v>0</v>
      </c>
      <c r="AF260" s="81">
        <f t="shared" si="230"/>
        <v>0</v>
      </c>
      <c r="AG260" s="81">
        <f t="shared" si="230"/>
        <v>0</v>
      </c>
      <c r="AH260" s="81">
        <f t="shared" si="230"/>
        <v>0</v>
      </c>
      <c r="AI260" s="81">
        <f t="shared" si="230"/>
        <v>12984</v>
      </c>
      <c r="AJ260" s="81">
        <f t="shared" si="230"/>
        <v>0</v>
      </c>
      <c r="AK260" s="81">
        <f t="shared" si="230"/>
        <v>0</v>
      </c>
      <c r="AL260" s="81">
        <f t="shared" si="230"/>
        <v>12984</v>
      </c>
      <c r="AM260" s="81">
        <f t="shared" si="230"/>
        <v>0</v>
      </c>
      <c r="AN260" s="81">
        <f t="shared" si="230"/>
        <v>0</v>
      </c>
      <c r="AO260" s="81">
        <f t="shared" si="230"/>
        <v>0</v>
      </c>
      <c r="AP260" s="81">
        <f t="shared" si="230"/>
        <v>0</v>
      </c>
      <c r="AQ260" s="81">
        <f t="shared" si="230"/>
        <v>0</v>
      </c>
      <c r="AR260" s="81">
        <f t="shared" si="230"/>
        <v>12984</v>
      </c>
      <c r="AS260" s="81">
        <f t="shared" si="230"/>
        <v>0</v>
      </c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</row>
    <row r="261" spans="1:64" s="31" customFormat="1" ht="69.75" customHeight="1">
      <c r="A261" s="78" t="s">
        <v>140</v>
      </c>
      <c r="B261" s="79" t="s">
        <v>138</v>
      </c>
      <c r="C261" s="79" t="s">
        <v>138</v>
      </c>
      <c r="D261" s="80" t="s">
        <v>76</v>
      </c>
      <c r="E261" s="79" t="s">
        <v>141</v>
      </c>
      <c r="F261" s="87">
        <v>4898</v>
      </c>
      <c r="G261" s="71">
        <f>H261-F261</f>
        <v>8086</v>
      </c>
      <c r="H261" s="88">
        <v>12984</v>
      </c>
      <c r="I261" s="137"/>
      <c r="J261" s="137"/>
      <c r="K261" s="137"/>
      <c r="L261" s="137"/>
      <c r="M261" s="71">
        <f>H261+J261+K261+L261</f>
        <v>12984</v>
      </c>
      <c r="N261" s="72">
        <f>I261+L261</f>
        <v>0</v>
      </c>
      <c r="O261" s="137"/>
      <c r="P261" s="137"/>
      <c r="Q261" s="119"/>
      <c r="R261" s="119"/>
      <c r="S261" s="71">
        <f>M261+O261+P261+Q261+R261</f>
        <v>12984</v>
      </c>
      <c r="T261" s="71">
        <f>N261+R261</f>
        <v>0</v>
      </c>
      <c r="U261" s="119"/>
      <c r="V261" s="119"/>
      <c r="W261" s="119"/>
      <c r="X261" s="119"/>
      <c r="Y261" s="119"/>
      <c r="Z261" s="119"/>
      <c r="AA261" s="119"/>
      <c r="AB261" s="71">
        <f>S261+U261+V261+W261+X261+Y261+Z261+AA261</f>
        <v>12984</v>
      </c>
      <c r="AC261" s="71">
        <f>T261+Z261+AA261</f>
        <v>0</v>
      </c>
      <c r="AD261" s="119"/>
      <c r="AE261" s="119"/>
      <c r="AF261" s="121"/>
      <c r="AG261" s="119"/>
      <c r="AH261" s="119"/>
      <c r="AI261" s="71">
        <f>AB261+AD261+AE261+AF261+AG261+AH261</f>
        <v>12984</v>
      </c>
      <c r="AJ261" s="71">
        <f>AC261+AH261</f>
        <v>0</v>
      </c>
      <c r="AK261" s="119"/>
      <c r="AL261" s="71">
        <f>AI261+AK261</f>
        <v>12984</v>
      </c>
      <c r="AM261" s="71">
        <f>AJ261</f>
        <v>0</v>
      </c>
      <c r="AN261" s="119"/>
      <c r="AO261" s="119"/>
      <c r="AP261" s="119"/>
      <c r="AQ261" s="119"/>
      <c r="AR261" s="71">
        <f>AL261+AN261+AO261+AP261+AQ261</f>
        <v>12984</v>
      </c>
      <c r="AS261" s="71">
        <f>AM261+AQ261</f>
        <v>0</v>
      </c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</row>
    <row r="262" spans="1:64" s="31" customFormat="1" ht="39" customHeight="1">
      <c r="A262" s="78" t="s">
        <v>122</v>
      </c>
      <c r="B262" s="79" t="s">
        <v>138</v>
      </c>
      <c r="C262" s="79" t="s">
        <v>138</v>
      </c>
      <c r="D262" s="80" t="s">
        <v>123</v>
      </c>
      <c r="E262" s="79"/>
      <c r="F262" s="71">
        <f>F263</f>
        <v>12454</v>
      </c>
      <c r="G262" s="71">
        <f>G263+G264</f>
        <v>8170</v>
      </c>
      <c r="H262" s="71">
        <f>H263+H264</f>
        <v>20624</v>
      </c>
      <c r="I262" s="71">
        <f aca="true" t="shared" si="231" ref="I262:AS262">I263+I264</f>
        <v>0</v>
      </c>
      <c r="J262" s="71">
        <f t="shared" si="231"/>
        <v>0</v>
      </c>
      <c r="K262" s="71">
        <f t="shared" si="231"/>
        <v>0</v>
      </c>
      <c r="L262" s="71">
        <f t="shared" si="231"/>
        <v>0</v>
      </c>
      <c r="M262" s="71">
        <f t="shared" si="231"/>
        <v>20624</v>
      </c>
      <c r="N262" s="71">
        <f t="shared" si="231"/>
        <v>0</v>
      </c>
      <c r="O262" s="71">
        <f t="shared" si="231"/>
        <v>0</v>
      </c>
      <c r="P262" s="71"/>
      <c r="Q262" s="71">
        <f t="shared" si="231"/>
        <v>0</v>
      </c>
      <c r="R262" s="71">
        <f t="shared" si="231"/>
        <v>0</v>
      </c>
      <c r="S262" s="71">
        <f t="shared" si="231"/>
        <v>20624</v>
      </c>
      <c r="T262" s="71">
        <f t="shared" si="231"/>
        <v>0</v>
      </c>
      <c r="U262" s="71">
        <f t="shared" si="231"/>
        <v>0</v>
      </c>
      <c r="V262" s="71">
        <f t="shared" si="231"/>
        <v>0</v>
      </c>
      <c r="W262" s="71">
        <f t="shared" si="231"/>
        <v>0</v>
      </c>
      <c r="X262" s="71">
        <f t="shared" si="231"/>
        <v>0</v>
      </c>
      <c r="Y262" s="71">
        <f t="shared" si="231"/>
        <v>0</v>
      </c>
      <c r="Z262" s="71">
        <f t="shared" si="231"/>
        <v>0</v>
      </c>
      <c r="AA262" s="71">
        <f t="shared" si="231"/>
        <v>0</v>
      </c>
      <c r="AB262" s="71">
        <f t="shared" si="231"/>
        <v>20624</v>
      </c>
      <c r="AC262" s="71">
        <f t="shared" si="231"/>
        <v>0</v>
      </c>
      <c r="AD262" s="71">
        <f t="shared" si="231"/>
        <v>0</v>
      </c>
      <c r="AE262" s="71">
        <f t="shared" si="231"/>
        <v>0</v>
      </c>
      <c r="AF262" s="71">
        <f t="shared" si="231"/>
        <v>-3057</v>
      </c>
      <c r="AG262" s="71">
        <f t="shared" si="231"/>
        <v>0</v>
      </c>
      <c r="AH262" s="71">
        <f t="shared" si="231"/>
        <v>0</v>
      </c>
      <c r="AI262" s="71">
        <f t="shared" si="231"/>
        <v>17567</v>
      </c>
      <c r="AJ262" s="71">
        <f t="shared" si="231"/>
        <v>0</v>
      </c>
      <c r="AK262" s="71">
        <f t="shared" si="231"/>
        <v>0</v>
      </c>
      <c r="AL262" s="71">
        <f t="shared" si="231"/>
        <v>17567</v>
      </c>
      <c r="AM262" s="71">
        <f t="shared" si="231"/>
        <v>0</v>
      </c>
      <c r="AN262" s="71">
        <f t="shared" si="231"/>
        <v>0</v>
      </c>
      <c r="AO262" s="71">
        <f t="shared" si="231"/>
        <v>0</v>
      </c>
      <c r="AP262" s="71">
        <f t="shared" si="231"/>
        <v>0</v>
      </c>
      <c r="AQ262" s="71">
        <f t="shared" si="231"/>
        <v>0</v>
      </c>
      <c r="AR262" s="71">
        <f t="shared" si="231"/>
        <v>17567</v>
      </c>
      <c r="AS262" s="71">
        <f t="shared" si="231"/>
        <v>0</v>
      </c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</row>
    <row r="263" spans="1:64" s="31" customFormat="1" ht="66.75" customHeight="1">
      <c r="A263" s="78" t="s">
        <v>140</v>
      </c>
      <c r="B263" s="79" t="s">
        <v>138</v>
      </c>
      <c r="C263" s="79" t="s">
        <v>138</v>
      </c>
      <c r="D263" s="80" t="s">
        <v>123</v>
      </c>
      <c r="E263" s="79" t="s">
        <v>141</v>
      </c>
      <c r="F263" s="87">
        <v>12454</v>
      </c>
      <c r="G263" s="71">
        <f>H263-F263</f>
        <v>3373</v>
      </c>
      <c r="H263" s="88">
        <f>9106+800-7+457+5501-30</f>
        <v>15827</v>
      </c>
      <c r="I263" s="137"/>
      <c r="J263" s="137"/>
      <c r="K263" s="137"/>
      <c r="L263" s="137"/>
      <c r="M263" s="71">
        <f>H263+J263+K263+L263</f>
        <v>15827</v>
      </c>
      <c r="N263" s="72">
        <f>I263+L263</f>
        <v>0</v>
      </c>
      <c r="O263" s="137"/>
      <c r="P263" s="137"/>
      <c r="Q263" s="119"/>
      <c r="R263" s="119"/>
      <c r="S263" s="71">
        <f>M263+O263+P263+Q263+R263</f>
        <v>15827</v>
      </c>
      <c r="T263" s="71">
        <f>N263+R263</f>
        <v>0</v>
      </c>
      <c r="U263" s="119"/>
      <c r="V263" s="119"/>
      <c r="W263" s="119"/>
      <c r="X263" s="71"/>
      <c r="Y263" s="71"/>
      <c r="Z263" s="119"/>
      <c r="AA263" s="119"/>
      <c r="AB263" s="71">
        <f>S263+U263+V263+W263+X263+Y263+Z263+AA263</f>
        <v>15827</v>
      </c>
      <c r="AC263" s="71">
        <f>T263+Z263+AA263</f>
        <v>0</v>
      </c>
      <c r="AD263" s="119"/>
      <c r="AE263" s="119"/>
      <c r="AF263" s="71">
        <f>-1150-1907</f>
        <v>-3057</v>
      </c>
      <c r="AG263" s="119"/>
      <c r="AH263" s="119"/>
      <c r="AI263" s="71">
        <f>AB263+AD263+AE263+AF263+AG263+AH263</f>
        <v>12770</v>
      </c>
      <c r="AJ263" s="71">
        <f>AC263+AH263</f>
        <v>0</v>
      </c>
      <c r="AK263" s="119"/>
      <c r="AL263" s="71">
        <f>AI263+AK263</f>
        <v>12770</v>
      </c>
      <c r="AM263" s="71">
        <f>AJ263</f>
        <v>0</v>
      </c>
      <c r="AN263" s="119"/>
      <c r="AO263" s="119"/>
      <c r="AP263" s="119"/>
      <c r="AQ263" s="119"/>
      <c r="AR263" s="71">
        <f>AL263+AN263+AO263+AP263+AQ263</f>
        <v>12770</v>
      </c>
      <c r="AS263" s="71">
        <f>AM263+AQ263</f>
        <v>0</v>
      </c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</row>
    <row r="264" spans="1:64" s="31" customFormat="1" ht="69" customHeight="1">
      <c r="A264" s="78" t="s">
        <v>270</v>
      </c>
      <c r="B264" s="79" t="s">
        <v>138</v>
      </c>
      <c r="C264" s="79" t="s">
        <v>138</v>
      </c>
      <c r="D264" s="80" t="s">
        <v>289</v>
      </c>
      <c r="E264" s="79"/>
      <c r="F264" s="87"/>
      <c r="G264" s="71">
        <f>G265</f>
        <v>4797</v>
      </c>
      <c r="H264" s="71">
        <f>H265</f>
        <v>4797</v>
      </c>
      <c r="I264" s="71">
        <f aca="true" t="shared" si="232" ref="I264:AS264">I265</f>
        <v>0</v>
      </c>
      <c r="J264" s="71">
        <f t="shared" si="232"/>
        <v>0</v>
      </c>
      <c r="K264" s="71">
        <f t="shared" si="232"/>
        <v>0</v>
      </c>
      <c r="L264" s="71">
        <f t="shared" si="232"/>
        <v>0</v>
      </c>
      <c r="M264" s="71">
        <f t="shared" si="232"/>
        <v>4797</v>
      </c>
      <c r="N264" s="71">
        <f t="shared" si="232"/>
        <v>0</v>
      </c>
      <c r="O264" s="71">
        <f t="shared" si="232"/>
        <v>0</v>
      </c>
      <c r="P264" s="71"/>
      <c r="Q264" s="71">
        <f t="shared" si="232"/>
        <v>0</v>
      </c>
      <c r="R264" s="71">
        <f t="shared" si="232"/>
        <v>0</v>
      </c>
      <c r="S264" s="71">
        <f t="shared" si="232"/>
        <v>4797</v>
      </c>
      <c r="T264" s="71">
        <f t="shared" si="232"/>
        <v>0</v>
      </c>
      <c r="U264" s="71">
        <f t="shared" si="232"/>
        <v>0</v>
      </c>
      <c r="V264" s="71">
        <f t="shared" si="232"/>
        <v>0</v>
      </c>
      <c r="W264" s="71">
        <f t="shared" si="232"/>
        <v>0</v>
      </c>
      <c r="X264" s="71">
        <f t="shared" si="232"/>
        <v>0</v>
      </c>
      <c r="Y264" s="71">
        <f t="shared" si="232"/>
        <v>0</v>
      </c>
      <c r="Z264" s="71">
        <f t="shared" si="232"/>
        <v>0</v>
      </c>
      <c r="AA264" s="71">
        <f t="shared" si="232"/>
        <v>0</v>
      </c>
      <c r="AB264" s="71">
        <f t="shared" si="232"/>
        <v>4797</v>
      </c>
      <c r="AC264" s="71">
        <f t="shared" si="232"/>
        <v>0</v>
      </c>
      <c r="AD264" s="71">
        <f t="shared" si="232"/>
        <v>0</v>
      </c>
      <c r="AE264" s="71">
        <f t="shared" si="232"/>
        <v>0</v>
      </c>
      <c r="AF264" s="71">
        <f t="shared" si="232"/>
        <v>0</v>
      </c>
      <c r="AG264" s="71">
        <f t="shared" si="232"/>
        <v>0</v>
      </c>
      <c r="AH264" s="71">
        <f t="shared" si="232"/>
        <v>0</v>
      </c>
      <c r="AI264" s="71">
        <f t="shared" si="232"/>
        <v>4797</v>
      </c>
      <c r="AJ264" s="71">
        <f t="shared" si="232"/>
        <v>0</v>
      </c>
      <c r="AK264" s="71">
        <f t="shared" si="232"/>
        <v>0</v>
      </c>
      <c r="AL264" s="71">
        <f t="shared" si="232"/>
        <v>4797</v>
      </c>
      <c r="AM264" s="71">
        <f t="shared" si="232"/>
        <v>0</v>
      </c>
      <c r="AN264" s="71">
        <f t="shared" si="232"/>
        <v>0</v>
      </c>
      <c r="AO264" s="71">
        <f t="shared" si="232"/>
        <v>0</v>
      </c>
      <c r="AP264" s="71">
        <f t="shared" si="232"/>
        <v>0</v>
      </c>
      <c r="AQ264" s="71">
        <f t="shared" si="232"/>
        <v>0</v>
      </c>
      <c r="AR264" s="71">
        <f t="shared" si="232"/>
        <v>4797</v>
      </c>
      <c r="AS264" s="71">
        <f t="shared" si="232"/>
        <v>0</v>
      </c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</row>
    <row r="265" spans="1:64" s="31" customFormat="1" ht="108" customHeight="1">
      <c r="A265" s="124" t="s">
        <v>275</v>
      </c>
      <c r="B265" s="79" t="s">
        <v>138</v>
      </c>
      <c r="C265" s="79" t="s">
        <v>138</v>
      </c>
      <c r="D265" s="80" t="s">
        <v>289</v>
      </c>
      <c r="E265" s="79" t="s">
        <v>276</v>
      </c>
      <c r="F265" s="87"/>
      <c r="G265" s="71">
        <f>H265-F265</f>
        <v>4797</v>
      </c>
      <c r="H265" s="88">
        <v>4797</v>
      </c>
      <c r="I265" s="137"/>
      <c r="J265" s="137"/>
      <c r="K265" s="137"/>
      <c r="L265" s="137"/>
      <c r="M265" s="71">
        <f>H265+J265+K265+L265</f>
        <v>4797</v>
      </c>
      <c r="N265" s="72">
        <f>I265+L265</f>
        <v>0</v>
      </c>
      <c r="O265" s="137"/>
      <c r="P265" s="137"/>
      <c r="Q265" s="119"/>
      <c r="R265" s="119"/>
      <c r="S265" s="71">
        <f>M265+O265+P265+Q265+R265</f>
        <v>4797</v>
      </c>
      <c r="T265" s="71">
        <f>N265+R265</f>
        <v>0</v>
      </c>
      <c r="U265" s="119"/>
      <c r="V265" s="119"/>
      <c r="W265" s="119"/>
      <c r="X265" s="119"/>
      <c r="Y265" s="119"/>
      <c r="Z265" s="119"/>
      <c r="AA265" s="119"/>
      <c r="AB265" s="71">
        <f>S265+U265+V265+W265+X265+Y265+Z265+AA265</f>
        <v>4797</v>
      </c>
      <c r="AC265" s="71">
        <f>T265+Z265+AA265</f>
        <v>0</v>
      </c>
      <c r="AD265" s="119"/>
      <c r="AE265" s="119"/>
      <c r="AF265" s="121"/>
      <c r="AG265" s="119"/>
      <c r="AH265" s="119"/>
      <c r="AI265" s="71">
        <f>AB265+AD265+AE265+AF265+AG265+AH265</f>
        <v>4797</v>
      </c>
      <c r="AJ265" s="71">
        <f>AC265+AH265</f>
        <v>0</v>
      </c>
      <c r="AK265" s="119"/>
      <c r="AL265" s="71">
        <f>AI265+AK265</f>
        <v>4797</v>
      </c>
      <c r="AM265" s="71">
        <f>AJ265</f>
        <v>0</v>
      </c>
      <c r="AN265" s="119"/>
      <c r="AO265" s="119"/>
      <c r="AP265" s="119"/>
      <c r="AQ265" s="119"/>
      <c r="AR265" s="71">
        <f>AL265+AN265+AO265+AP265+AQ265</f>
        <v>4797</v>
      </c>
      <c r="AS265" s="71">
        <f>AM265+AQ265</f>
        <v>0</v>
      </c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</row>
    <row r="266" spans="1:64" s="31" customFormat="1" ht="20.25" customHeight="1">
      <c r="A266" s="78"/>
      <c r="B266" s="79"/>
      <c r="C266" s="79"/>
      <c r="D266" s="80"/>
      <c r="E266" s="79"/>
      <c r="F266" s="138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19"/>
      <c r="R266" s="119"/>
      <c r="S266" s="121"/>
      <c r="T266" s="121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21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Q266" s="119"/>
      <c r="AR266" s="119"/>
      <c r="AS266" s="119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</row>
    <row r="267" spans="1:64" s="31" customFormat="1" ht="37.5">
      <c r="A267" s="65" t="s">
        <v>77</v>
      </c>
      <c r="B267" s="66" t="s">
        <v>138</v>
      </c>
      <c r="C267" s="66" t="s">
        <v>149</v>
      </c>
      <c r="D267" s="139"/>
      <c r="E267" s="126"/>
      <c r="F267" s="68">
        <f aca="true" t="shared" si="233" ref="F267:M267">F270+F268+F275+F277</f>
        <v>208160</v>
      </c>
      <c r="G267" s="68">
        <f t="shared" si="233"/>
        <v>22825</v>
      </c>
      <c r="H267" s="68">
        <f t="shared" si="233"/>
        <v>230985</v>
      </c>
      <c r="I267" s="68">
        <f t="shared" si="233"/>
        <v>0</v>
      </c>
      <c r="J267" s="68">
        <f t="shared" si="233"/>
        <v>205100</v>
      </c>
      <c r="K267" s="68">
        <f t="shared" si="233"/>
        <v>0</v>
      </c>
      <c r="L267" s="68">
        <f t="shared" si="233"/>
        <v>0</v>
      </c>
      <c r="M267" s="68">
        <f t="shared" si="233"/>
        <v>436085</v>
      </c>
      <c r="N267" s="68">
        <f aca="true" t="shared" si="234" ref="N267:S267">N270+N268+N275+N277</f>
        <v>0</v>
      </c>
      <c r="O267" s="68">
        <f t="shared" si="234"/>
        <v>0</v>
      </c>
      <c r="P267" s="68">
        <f t="shared" si="234"/>
        <v>0</v>
      </c>
      <c r="Q267" s="68">
        <f t="shared" si="234"/>
        <v>0</v>
      </c>
      <c r="R267" s="68">
        <f t="shared" si="234"/>
        <v>0</v>
      </c>
      <c r="S267" s="68">
        <f t="shared" si="234"/>
        <v>436085</v>
      </c>
      <c r="T267" s="68">
        <f aca="true" t="shared" si="235" ref="T267:AC267">T270+T268+T275+T277</f>
        <v>0</v>
      </c>
      <c r="U267" s="68">
        <f t="shared" si="235"/>
        <v>0</v>
      </c>
      <c r="V267" s="68">
        <f t="shared" si="235"/>
        <v>0</v>
      </c>
      <c r="W267" s="68">
        <f t="shared" si="235"/>
        <v>0</v>
      </c>
      <c r="X267" s="68">
        <f t="shared" si="235"/>
        <v>0</v>
      </c>
      <c r="Y267" s="68">
        <f t="shared" si="235"/>
        <v>0</v>
      </c>
      <c r="Z267" s="68">
        <f t="shared" si="235"/>
        <v>0</v>
      </c>
      <c r="AA267" s="68">
        <f t="shared" si="235"/>
        <v>166290</v>
      </c>
      <c r="AB267" s="68">
        <f t="shared" si="235"/>
        <v>602375</v>
      </c>
      <c r="AC267" s="68">
        <f t="shared" si="235"/>
        <v>166290</v>
      </c>
      <c r="AD267" s="68">
        <f aca="true" t="shared" si="236" ref="AD267:AJ267">AD270+AD268+AD275+AD277</f>
        <v>8</v>
      </c>
      <c r="AE267" s="68">
        <f t="shared" si="236"/>
        <v>238</v>
      </c>
      <c r="AF267" s="68">
        <f t="shared" si="236"/>
        <v>-77646</v>
      </c>
      <c r="AG267" s="68">
        <f t="shared" si="236"/>
        <v>0</v>
      </c>
      <c r="AH267" s="68">
        <f t="shared" si="236"/>
        <v>0</v>
      </c>
      <c r="AI267" s="68">
        <f t="shared" si="236"/>
        <v>524975</v>
      </c>
      <c r="AJ267" s="68">
        <f t="shared" si="236"/>
        <v>166290</v>
      </c>
      <c r="AK267" s="68">
        <f aca="true" t="shared" si="237" ref="AK267:AS267">AK270+AK268+AK275+AK277</f>
        <v>0</v>
      </c>
      <c r="AL267" s="68">
        <f t="shared" si="237"/>
        <v>524975</v>
      </c>
      <c r="AM267" s="68">
        <f t="shared" si="237"/>
        <v>166290</v>
      </c>
      <c r="AN267" s="68">
        <f t="shared" si="237"/>
        <v>0</v>
      </c>
      <c r="AO267" s="68">
        <f>AO270+AO268+AO275+AO277</f>
        <v>-48</v>
      </c>
      <c r="AP267" s="68">
        <f t="shared" si="237"/>
        <v>4</v>
      </c>
      <c r="AQ267" s="68">
        <f t="shared" si="237"/>
        <v>80398</v>
      </c>
      <c r="AR267" s="68">
        <f t="shared" si="237"/>
        <v>605329</v>
      </c>
      <c r="AS267" s="68">
        <f t="shared" si="237"/>
        <v>246688</v>
      </c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</row>
    <row r="268" spans="1:64" s="31" customFormat="1" ht="52.5" customHeight="1">
      <c r="A268" s="78" t="s">
        <v>78</v>
      </c>
      <c r="B268" s="79" t="s">
        <v>138</v>
      </c>
      <c r="C268" s="79" t="s">
        <v>149</v>
      </c>
      <c r="D268" s="80" t="s">
        <v>79</v>
      </c>
      <c r="E268" s="79"/>
      <c r="F268" s="81">
        <f>F269</f>
        <v>75684</v>
      </c>
      <c r="G268" s="81">
        <f>G269</f>
        <v>8872</v>
      </c>
      <c r="H268" s="81">
        <f>H269</f>
        <v>84556</v>
      </c>
      <c r="I268" s="81">
        <f aca="true" t="shared" si="238" ref="I268:AS268">I269</f>
        <v>0</v>
      </c>
      <c r="J268" s="81">
        <f t="shared" si="238"/>
        <v>-3613</v>
      </c>
      <c r="K268" s="81">
        <f t="shared" si="238"/>
        <v>0</v>
      </c>
      <c r="L268" s="81">
        <f t="shared" si="238"/>
        <v>0</v>
      </c>
      <c r="M268" s="81">
        <f t="shared" si="238"/>
        <v>80943</v>
      </c>
      <c r="N268" s="81">
        <f t="shared" si="238"/>
        <v>0</v>
      </c>
      <c r="O268" s="81">
        <f t="shared" si="238"/>
        <v>0</v>
      </c>
      <c r="P268" s="81">
        <f t="shared" si="238"/>
        <v>0</v>
      </c>
      <c r="Q268" s="81">
        <f t="shared" si="238"/>
        <v>0</v>
      </c>
      <c r="R268" s="81">
        <f t="shared" si="238"/>
        <v>0</v>
      </c>
      <c r="S268" s="81">
        <f t="shared" si="238"/>
        <v>80943</v>
      </c>
      <c r="T268" s="81">
        <f t="shared" si="238"/>
        <v>0</v>
      </c>
      <c r="U268" s="81">
        <f t="shared" si="238"/>
        <v>0</v>
      </c>
      <c r="V268" s="81">
        <f t="shared" si="238"/>
        <v>0</v>
      </c>
      <c r="W268" s="81">
        <f t="shared" si="238"/>
        <v>0</v>
      </c>
      <c r="X268" s="81">
        <f t="shared" si="238"/>
        <v>0</v>
      </c>
      <c r="Y268" s="81">
        <f t="shared" si="238"/>
        <v>0</v>
      </c>
      <c r="Z268" s="81">
        <f t="shared" si="238"/>
        <v>0</v>
      </c>
      <c r="AA268" s="81">
        <f t="shared" si="238"/>
        <v>0</v>
      </c>
      <c r="AB268" s="81">
        <f t="shared" si="238"/>
        <v>80943</v>
      </c>
      <c r="AC268" s="81">
        <f t="shared" si="238"/>
        <v>0</v>
      </c>
      <c r="AD268" s="81">
        <f t="shared" si="238"/>
        <v>4</v>
      </c>
      <c r="AE268" s="81">
        <f t="shared" si="238"/>
        <v>129</v>
      </c>
      <c r="AF268" s="81">
        <f t="shared" si="238"/>
        <v>-9341</v>
      </c>
      <c r="AG268" s="81">
        <f t="shared" si="238"/>
        <v>0</v>
      </c>
      <c r="AH268" s="81">
        <f t="shared" si="238"/>
        <v>0</v>
      </c>
      <c r="AI268" s="81">
        <f t="shared" si="238"/>
        <v>71735</v>
      </c>
      <c r="AJ268" s="81">
        <f t="shared" si="238"/>
        <v>0</v>
      </c>
      <c r="AK268" s="81">
        <f t="shared" si="238"/>
        <v>0</v>
      </c>
      <c r="AL268" s="81">
        <f t="shared" si="238"/>
        <v>71735</v>
      </c>
      <c r="AM268" s="81">
        <f t="shared" si="238"/>
        <v>0</v>
      </c>
      <c r="AN268" s="81">
        <f t="shared" si="238"/>
        <v>0</v>
      </c>
      <c r="AO268" s="81">
        <f t="shared" si="238"/>
        <v>-19</v>
      </c>
      <c r="AP268" s="81">
        <f t="shared" si="238"/>
        <v>2</v>
      </c>
      <c r="AQ268" s="81">
        <f t="shared" si="238"/>
        <v>0</v>
      </c>
      <c r="AR268" s="81">
        <f t="shared" si="238"/>
        <v>71718</v>
      </c>
      <c r="AS268" s="81">
        <f t="shared" si="238"/>
        <v>0</v>
      </c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</row>
    <row r="269" spans="1:64" s="31" customFormat="1" ht="36" customHeight="1">
      <c r="A269" s="78" t="s">
        <v>131</v>
      </c>
      <c r="B269" s="79" t="s">
        <v>138</v>
      </c>
      <c r="C269" s="79" t="s">
        <v>149</v>
      </c>
      <c r="D269" s="80" t="s">
        <v>79</v>
      </c>
      <c r="E269" s="79" t="s">
        <v>132</v>
      </c>
      <c r="F269" s="87">
        <v>75684</v>
      </c>
      <c r="G269" s="71">
        <f>H269-F269</f>
        <v>8872</v>
      </c>
      <c r="H269" s="88">
        <f>64660-125+20021</f>
        <v>84556</v>
      </c>
      <c r="I269" s="137"/>
      <c r="J269" s="88">
        <v>-3613</v>
      </c>
      <c r="K269" s="137"/>
      <c r="L269" s="137"/>
      <c r="M269" s="71">
        <f>H269+J269+K269+L269</f>
        <v>80943</v>
      </c>
      <c r="N269" s="72">
        <f>I269+L269</f>
        <v>0</v>
      </c>
      <c r="O269" s="137"/>
      <c r="P269" s="88"/>
      <c r="Q269" s="72"/>
      <c r="R269" s="119"/>
      <c r="S269" s="71">
        <f>M269+O269+P269+Q269+R269</f>
        <v>80943</v>
      </c>
      <c r="T269" s="71">
        <f>N269+R269</f>
        <v>0</v>
      </c>
      <c r="U269" s="72"/>
      <c r="V269" s="72"/>
      <c r="W269" s="119"/>
      <c r="X269" s="119"/>
      <c r="Y269" s="119"/>
      <c r="Z269" s="119"/>
      <c r="AA269" s="119"/>
      <c r="AB269" s="71">
        <f>S269+U269+V269+W269+X269+Y269+Z269+AA269</f>
        <v>80943</v>
      </c>
      <c r="AC269" s="71">
        <f>T269+Z269+AA269</f>
        <v>0</v>
      </c>
      <c r="AD269" s="72">
        <f>2+2</f>
        <v>4</v>
      </c>
      <c r="AE269" s="72">
        <f>125+4</f>
        <v>129</v>
      </c>
      <c r="AF269" s="71">
        <f>-6576-2765</f>
        <v>-9341</v>
      </c>
      <c r="AG269" s="119"/>
      <c r="AH269" s="119"/>
      <c r="AI269" s="71">
        <f>AB269+AD269+AE269+AF269+AG269+AH269</f>
        <v>71735</v>
      </c>
      <c r="AJ269" s="71">
        <f>AC269+AH269</f>
        <v>0</v>
      </c>
      <c r="AK269" s="119"/>
      <c r="AL269" s="71">
        <f>AI269+AK269</f>
        <v>71735</v>
      </c>
      <c r="AM269" s="71">
        <f>AJ269</f>
        <v>0</v>
      </c>
      <c r="AN269" s="119"/>
      <c r="AO269" s="72">
        <f>-23+4</f>
        <v>-19</v>
      </c>
      <c r="AP269" s="72">
        <f>1+1</f>
        <v>2</v>
      </c>
      <c r="AQ269" s="119"/>
      <c r="AR269" s="71">
        <f>AL269+AN269+AO269+AP269+AQ269</f>
        <v>71718</v>
      </c>
      <c r="AS269" s="71">
        <f>AM269+AQ269</f>
        <v>0</v>
      </c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</row>
    <row r="270" spans="1:64" s="13" customFormat="1" ht="18.75" customHeight="1">
      <c r="A270" s="78" t="s">
        <v>258</v>
      </c>
      <c r="B270" s="79" t="s">
        <v>138</v>
      </c>
      <c r="C270" s="79" t="s">
        <v>149</v>
      </c>
      <c r="D270" s="80" t="s">
        <v>169</v>
      </c>
      <c r="E270" s="79"/>
      <c r="F270" s="71">
        <f>F271+F273</f>
        <v>122486</v>
      </c>
      <c r="G270" s="71">
        <f>G271+G273</f>
        <v>44</v>
      </c>
      <c r="H270" s="71">
        <f>H271+H273</f>
        <v>122530</v>
      </c>
      <c r="I270" s="71">
        <f aca="true" t="shared" si="239" ref="I270:S270">I271+I273</f>
        <v>0</v>
      </c>
      <c r="J270" s="71">
        <f t="shared" si="239"/>
        <v>-2530</v>
      </c>
      <c r="K270" s="71">
        <f t="shared" si="239"/>
        <v>0</v>
      </c>
      <c r="L270" s="71">
        <f t="shared" si="239"/>
        <v>0</v>
      </c>
      <c r="M270" s="71">
        <f t="shared" si="239"/>
        <v>120000</v>
      </c>
      <c r="N270" s="71">
        <f t="shared" si="239"/>
        <v>0</v>
      </c>
      <c r="O270" s="71">
        <f t="shared" si="239"/>
        <v>0</v>
      </c>
      <c r="P270" s="71"/>
      <c r="Q270" s="71">
        <f t="shared" si="239"/>
        <v>0</v>
      </c>
      <c r="R270" s="71">
        <f t="shared" si="239"/>
        <v>0</v>
      </c>
      <c r="S270" s="71">
        <f t="shared" si="239"/>
        <v>120000</v>
      </c>
      <c r="T270" s="71">
        <f aca="true" t="shared" si="240" ref="T270:AC270">T271+T273</f>
        <v>0</v>
      </c>
      <c r="U270" s="71">
        <f t="shared" si="240"/>
        <v>0</v>
      </c>
      <c r="V270" s="71">
        <f t="shared" si="240"/>
        <v>0</v>
      </c>
      <c r="W270" s="71">
        <f t="shared" si="240"/>
        <v>0</v>
      </c>
      <c r="X270" s="71">
        <f t="shared" si="240"/>
        <v>0</v>
      </c>
      <c r="Y270" s="71">
        <f t="shared" si="240"/>
        <v>0</v>
      </c>
      <c r="Z270" s="71">
        <f t="shared" si="240"/>
        <v>0</v>
      </c>
      <c r="AA270" s="71">
        <f t="shared" si="240"/>
        <v>166290</v>
      </c>
      <c r="AB270" s="71">
        <f t="shared" si="240"/>
        <v>286290</v>
      </c>
      <c r="AC270" s="71">
        <f t="shared" si="240"/>
        <v>166290</v>
      </c>
      <c r="AD270" s="71">
        <f aca="true" t="shared" si="241" ref="AD270:AJ270">AD271+AD273</f>
        <v>0</v>
      </c>
      <c r="AE270" s="71">
        <f t="shared" si="241"/>
        <v>0</v>
      </c>
      <c r="AF270" s="71">
        <f t="shared" si="241"/>
        <v>-8640</v>
      </c>
      <c r="AG270" s="71">
        <f t="shared" si="241"/>
        <v>0</v>
      </c>
      <c r="AH270" s="71">
        <f t="shared" si="241"/>
        <v>0</v>
      </c>
      <c r="AI270" s="71">
        <f t="shared" si="241"/>
        <v>277650</v>
      </c>
      <c r="AJ270" s="71">
        <f t="shared" si="241"/>
        <v>166290</v>
      </c>
      <c r="AK270" s="71">
        <f aca="true" t="shared" si="242" ref="AK270:AS270">AK271+AK273</f>
        <v>0</v>
      </c>
      <c r="AL270" s="71">
        <f t="shared" si="242"/>
        <v>277650</v>
      </c>
      <c r="AM270" s="71">
        <f t="shared" si="242"/>
        <v>166290</v>
      </c>
      <c r="AN270" s="71">
        <f t="shared" si="242"/>
        <v>0</v>
      </c>
      <c r="AO270" s="71">
        <f>AO271+AO273</f>
        <v>0</v>
      </c>
      <c r="AP270" s="71">
        <f t="shared" si="242"/>
        <v>0</v>
      </c>
      <c r="AQ270" s="71">
        <f t="shared" si="242"/>
        <v>80398</v>
      </c>
      <c r="AR270" s="71">
        <f t="shared" si="242"/>
        <v>358048</v>
      </c>
      <c r="AS270" s="71">
        <f t="shared" si="242"/>
        <v>246688</v>
      </c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</row>
    <row r="271" spans="1:64" s="17" customFormat="1" ht="23.25" customHeight="1" hidden="1">
      <c r="A271" s="78" t="s">
        <v>226</v>
      </c>
      <c r="B271" s="79" t="s">
        <v>138</v>
      </c>
      <c r="C271" s="79" t="s">
        <v>149</v>
      </c>
      <c r="D271" s="80" t="s">
        <v>182</v>
      </c>
      <c r="E271" s="79"/>
      <c r="F271" s="71">
        <f>F272</f>
        <v>2486</v>
      </c>
      <c r="G271" s="71">
        <f>G272</f>
        <v>44</v>
      </c>
      <c r="H271" s="71">
        <f>H272</f>
        <v>2530</v>
      </c>
      <c r="I271" s="71">
        <f aca="true" t="shared" si="243" ref="I271:N271">I272</f>
        <v>0</v>
      </c>
      <c r="J271" s="71">
        <f t="shared" si="243"/>
        <v>-2530</v>
      </c>
      <c r="K271" s="71">
        <f t="shared" si="243"/>
        <v>0</v>
      </c>
      <c r="L271" s="71">
        <f t="shared" si="243"/>
        <v>0</v>
      </c>
      <c r="M271" s="71">
        <f t="shared" si="243"/>
        <v>0</v>
      </c>
      <c r="N271" s="71">
        <f t="shared" si="243"/>
        <v>0</v>
      </c>
      <c r="O271" s="89"/>
      <c r="P271" s="89"/>
      <c r="Q271" s="97"/>
      <c r="R271" s="97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9"/>
      <c r="AD271" s="99"/>
      <c r="AE271" s="99"/>
      <c r="AF271" s="99"/>
      <c r="AG271" s="99"/>
      <c r="AH271" s="99"/>
      <c r="AI271" s="99"/>
      <c r="AJ271" s="99"/>
      <c r="AK271" s="99"/>
      <c r="AL271" s="99"/>
      <c r="AM271" s="99"/>
      <c r="AN271" s="99"/>
      <c r="AO271" s="99"/>
      <c r="AP271" s="99"/>
      <c r="AQ271" s="99"/>
      <c r="AR271" s="99"/>
      <c r="AS271" s="99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</row>
    <row r="272" spans="1:64" s="17" customFormat="1" ht="30" customHeight="1" hidden="1">
      <c r="A272" s="78" t="s">
        <v>356</v>
      </c>
      <c r="B272" s="79" t="s">
        <v>138</v>
      </c>
      <c r="C272" s="79" t="s">
        <v>149</v>
      </c>
      <c r="D272" s="80" t="s">
        <v>182</v>
      </c>
      <c r="E272" s="79" t="s">
        <v>146</v>
      </c>
      <c r="F272" s="87">
        <v>2486</v>
      </c>
      <c r="G272" s="71">
        <f>H272-F272</f>
        <v>44</v>
      </c>
      <c r="H272" s="88">
        <v>2530</v>
      </c>
      <c r="I272" s="89"/>
      <c r="J272" s="88">
        <v>-2530</v>
      </c>
      <c r="K272" s="89"/>
      <c r="L272" s="89"/>
      <c r="M272" s="71">
        <f>H272+J272+K272+L272</f>
        <v>0</v>
      </c>
      <c r="N272" s="72">
        <f>I272+L272</f>
        <v>0</v>
      </c>
      <c r="O272" s="89"/>
      <c r="P272" s="89"/>
      <c r="Q272" s="97"/>
      <c r="R272" s="97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9"/>
      <c r="AD272" s="99"/>
      <c r="AE272" s="99"/>
      <c r="AF272" s="99"/>
      <c r="AG272" s="99"/>
      <c r="AH272" s="99"/>
      <c r="AI272" s="99"/>
      <c r="AJ272" s="99"/>
      <c r="AK272" s="99"/>
      <c r="AL272" s="99"/>
      <c r="AM272" s="99"/>
      <c r="AN272" s="99"/>
      <c r="AO272" s="99"/>
      <c r="AP272" s="99"/>
      <c r="AQ272" s="99"/>
      <c r="AR272" s="99"/>
      <c r="AS272" s="99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</row>
    <row r="273" spans="1:64" s="19" customFormat="1" ht="36" customHeight="1">
      <c r="A273" s="78" t="s">
        <v>227</v>
      </c>
      <c r="B273" s="79" t="s">
        <v>138</v>
      </c>
      <c r="C273" s="79" t="s">
        <v>149</v>
      </c>
      <c r="D273" s="80" t="s">
        <v>183</v>
      </c>
      <c r="E273" s="79"/>
      <c r="F273" s="71">
        <f>F274</f>
        <v>120000</v>
      </c>
      <c r="G273" s="71">
        <f>G274</f>
        <v>0</v>
      </c>
      <c r="H273" s="71">
        <f>H274</f>
        <v>120000</v>
      </c>
      <c r="I273" s="71">
        <f aca="true" t="shared" si="244" ref="I273:AS273">I274</f>
        <v>0</v>
      </c>
      <c r="J273" s="71">
        <f t="shared" si="244"/>
        <v>0</v>
      </c>
      <c r="K273" s="71">
        <f t="shared" si="244"/>
        <v>0</v>
      </c>
      <c r="L273" s="71">
        <f t="shared" si="244"/>
        <v>0</v>
      </c>
      <c r="M273" s="71">
        <f t="shared" si="244"/>
        <v>120000</v>
      </c>
      <c r="N273" s="71">
        <f t="shared" si="244"/>
        <v>0</v>
      </c>
      <c r="O273" s="71">
        <f t="shared" si="244"/>
        <v>0</v>
      </c>
      <c r="P273" s="71"/>
      <c r="Q273" s="71">
        <f t="shared" si="244"/>
        <v>0</v>
      </c>
      <c r="R273" s="71">
        <f t="shared" si="244"/>
        <v>0</v>
      </c>
      <c r="S273" s="71">
        <f t="shared" si="244"/>
        <v>120000</v>
      </c>
      <c r="T273" s="71">
        <f t="shared" si="244"/>
        <v>0</v>
      </c>
      <c r="U273" s="71">
        <f t="shared" si="244"/>
        <v>0</v>
      </c>
      <c r="V273" s="71">
        <f t="shared" si="244"/>
        <v>0</v>
      </c>
      <c r="W273" s="71">
        <f t="shared" si="244"/>
        <v>0</v>
      </c>
      <c r="X273" s="71">
        <f t="shared" si="244"/>
        <v>0</v>
      </c>
      <c r="Y273" s="71">
        <f t="shared" si="244"/>
        <v>0</v>
      </c>
      <c r="Z273" s="71">
        <f t="shared" si="244"/>
        <v>0</v>
      </c>
      <c r="AA273" s="71">
        <f t="shared" si="244"/>
        <v>166290</v>
      </c>
      <c r="AB273" s="71">
        <f t="shared" si="244"/>
        <v>286290</v>
      </c>
      <c r="AC273" s="71">
        <f t="shared" si="244"/>
        <v>166290</v>
      </c>
      <c r="AD273" s="71">
        <f t="shared" si="244"/>
        <v>0</v>
      </c>
      <c r="AE273" s="71">
        <f t="shared" si="244"/>
        <v>0</v>
      </c>
      <c r="AF273" s="71">
        <f t="shared" si="244"/>
        <v>-8640</v>
      </c>
      <c r="AG273" s="71">
        <f t="shared" si="244"/>
        <v>0</v>
      </c>
      <c r="AH273" s="71">
        <f t="shared" si="244"/>
        <v>0</v>
      </c>
      <c r="AI273" s="71">
        <f t="shared" si="244"/>
        <v>277650</v>
      </c>
      <c r="AJ273" s="71">
        <f t="shared" si="244"/>
        <v>166290</v>
      </c>
      <c r="AK273" s="71">
        <f t="shared" si="244"/>
        <v>0</v>
      </c>
      <c r="AL273" s="71">
        <f t="shared" si="244"/>
        <v>277650</v>
      </c>
      <c r="AM273" s="71">
        <f t="shared" si="244"/>
        <v>166290</v>
      </c>
      <c r="AN273" s="71">
        <f t="shared" si="244"/>
        <v>0</v>
      </c>
      <c r="AO273" s="71">
        <f t="shared" si="244"/>
        <v>0</v>
      </c>
      <c r="AP273" s="71">
        <f t="shared" si="244"/>
        <v>0</v>
      </c>
      <c r="AQ273" s="71">
        <f t="shared" si="244"/>
        <v>80398</v>
      </c>
      <c r="AR273" s="71">
        <f t="shared" si="244"/>
        <v>358048</v>
      </c>
      <c r="AS273" s="71">
        <f t="shared" si="244"/>
        <v>246688</v>
      </c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</row>
    <row r="274" spans="1:64" s="19" customFormat="1" ht="104.25" customHeight="1">
      <c r="A274" s="78" t="s">
        <v>356</v>
      </c>
      <c r="B274" s="79" t="s">
        <v>138</v>
      </c>
      <c r="C274" s="79" t="s">
        <v>149</v>
      </c>
      <c r="D274" s="80" t="s">
        <v>183</v>
      </c>
      <c r="E274" s="79" t="s">
        <v>146</v>
      </c>
      <c r="F274" s="87">
        <v>120000</v>
      </c>
      <c r="G274" s="71">
        <f>H274-F274</f>
        <v>0</v>
      </c>
      <c r="H274" s="88">
        <v>120000</v>
      </c>
      <c r="I274" s="89"/>
      <c r="J274" s="89"/>
      <c r="K274" s="89"/>
      <c r="L274" s="89"/>
      <c r="M274" s="71">
        <f>H274+J274+K274+L274</f>
        <v>120000</v>
      </c>
      <c r="N274" s="72">
        <f>I274+L274</f>
        <v>0</v>
      </c>
      <c r="O274" s="89"/>
      <c r="P274" s="89"/>
      <c r="Q274" s="73"/>
      <c r="R274" s="73"/>
      <c r="S274" s="71">
        <f>M274+O274+P274+Q274+R274</f>
        <v>120000</v>
      </c>
      <c r="T274" s="71">
        <f>N274+R274</f>
        <v>0</v>
      </c>
      <c r="U274" s="73"/>
      <c r="V274" s="73"/>
      <c r="W274" s="73"/>
      <c r="X274" s="73"/>
      <c r="Y274" s="73"/>
      <c r="Z274" s="73"/>
      <c r="AA274" s="71">
        <v>166290</v>
      </c>
      <c r="AB274" s="71">
        <f>S274+U274+V274+W274+X274+Y274+Z274+AA274</f>
        <v>286290</v>
      </c>
      <c r="AC274" s="71">
        <f>T274+Z274+AA274</f>
        <v>166290</v>
      </c>
      <c r="AD274" s="73"/>
      <c r="AE274" s="73"/>
      <c r="AF274" s="71">
        <v>-8640</v>
      </c>
      <c r="AG274" s="73"/>
      <c r="AH274" s="73"/>
      <c r="AI274" s="71">
        <f>AB274+AD274+AE274+AF274+AG274+AH274</f>
        <v>277650</v>
      </c>
      <c r="AJ274" s="71">
        <f>AC274+AH274</f>
        <v>166290</v>
      </c>
      <c r="AK274" s="73"/>
      <c r="AL274" s="71">
        <f>AI274+AK274</f>
        <v>277650</v>
      </c>
      <c r="AM274" s="71">
        <f>AJ274</f>
        <v>166290</v>
      </c>
      <c r="AN274" s="73"/>
      <c r="AO274" s="73"/>
      <c r="AP274" s="73"/>
      <c r="AQ274" s="71">
        <v>80398</v>
      </c>
      <c r="AR274" s="71">
        <f>AL274+AN274+AO274+AP274+AQ274</f>
        <v>358048</v>
      </c>
      <c r="AS274" s="71">
        <f>AM274+AQ274</f>
        <v>246688</v>
      </c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</row>
    <row r="275" spans="1:64" s="31" customFormat="1" ht="99.75" customHeight="1">
      <c r="A275" s="78" t="s">
        <v>80</v>
      </c>
      <c r="B275" s="79" t="s">
        <v>138</v>
      </c>
      <c r="C275" s="79" t="s">
        <v>149</v>
      </c>
      <c r="D275" s="80" t="s">
        <v>81</v>
      </c>
      <c r="E275" s="79"/>
      <c r="F275" s="81">
        <f>F276</f>
        <v>9990</v>
      </c>
      <c r="G275" s="81">
        <f>G276</f>
        <v>1481</v>
      </c>
      <c r="H275" s="81">
        <f>H276</f>
        <v>11471</v>
      </c>
      <c r="I275" s="81">
        <f aca="true" t="shared" si="245" ref="I275:AS275">I276</f>
        <v>0</v>
      </c>
      <c r="J275" s="81">
        <f t="shared" si="245"/>
        <v>-397</v>
      </c>
      <c r="K275" s="81">
        <f t="shared" si="245"/>
        <v>0</v>
      </c>
      <c r="L275" s="81">
        <f t="shared" si="245"/>
        <v>0</v>
      </c>
      <c r="M275" s="81">
        <f t="shared" si="245"/>
        <v>11074</v>
      </c>
      <c r="N275" s="81">
        <f t="shared" si="245"/>
        <v>0</v>
      </c>
      <c r="O275" s="81">
        <f t="shared" si="245"/>
        <v>0</v>
      </c>
      <c r="P275" s="81">
        <f t="shared" si="245"/>
        <v>0</v>
      </c>
      <c r="Q275" s="81">
        <f t="shared" si="245"/>
        <v>0</v>
      </c>
      <c r="R275" s="81">
        <f t="shared" si="245"/>
        <v>0</v>
      </c>
      <c r="S275" s="81">
        <f t="shared" si="245"/>
        <v>11074</v>
      </c>
      <c r="T275" s="81">
        <f t="shared" si="245"/>
        <v>0</v>
      </c>
      <c r="U275" s="81">
        <f t="shared" si="245"/>
        <v>0</v>
      </c>
      <c r="V275" s="81">
        <f t="shared" si="245"/>
        <v>0</v>
      </c>
      <c r="W275" s="81">
        <f t="shared" si="245"/>
        <v>0</v>
      </c>
      <c r="X275" s="81">
        <f t="shared" si="245"/>
        <v>0</v>
      </c>
      <c r="Y275" s="81">
        <f t="shared" si="245"/>
        <v>0</v>
      </c>
      <c r="Z275" s="81">
        <f t="shared" si="245"/>
        <v>0</v>
      </c>
      <c r="AA275" s="81">
        <f t="shared" si="245"/>
        <v>0</v>
      </c>
      <c r="AB275" s="81">
        <f t="shared" si="245"/>
        <v>11074</v>
      </c>
      <c r="AC275" s="81">
        <f t="shared" si="245"/>
        <v>0</v>
      </c>
      <c r="AD275" s="81">
        <f t="shared" si="245"/>
        <v>4</v>
      </c>
      <c r="AE275" s="81">
        <f t="shared" si="245"/>
        <v>109</v>
      </c>
      <c r="AF275" s="81">
        <f t="shared" si="245"/>
        <v>-479</v>
      </c>
      <c r="AG275" s="81">
        <f t="shared" si="245"/>
        <v>0</v>
      </c>
      <c r="AH275" s="81">
        <f t="shared" si="245"/>
        <v>0</v>
      </c>
      <c r="AI275" s="81">
        <f t="shared" si="245"/>
        <v>10708</v>
      </c>
      <c r="AJ275" s="81">
        <f t="shared" si="245"/>
        <v>0</v>
      </c>
      <c r="AK275" s="81">
        <f t="shared" si="245"/>
        <v>0</v>
      </c>
      <c r="AL275" s="81">
        <f t="shared" si="245"/>
        <v>10708</v>
      </c>
      <c r="AM275" s="81">
        <f t="shared" si="245"/>
        <v>0</v>
      </c>
      <c r="AN275" s="81">
        <f t="shared" si="245"/>
        <v>0</v>
      </c>
      <c r="AO275" s="81">
        <f t="shared" si="245"/>
        <v>-29</v>
      </c>
      <c r="AP275" s="81">
        <f t="shared" si="245"/>
        <v>2</v>
      </c>
      <c r="AQ275" s="81">
        <f t="shared" si="245"/>
        <v>0</v>
      </c>
      <c r="AR275" s="81">
        <f t="shared" si="245"/>
        <v>10681</v>
      </c>
      <c r="AS275" s="81">
        <f t="shared" si="245"/>
        <v>0</v>
      </c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</row>
    <row r="276" spans="1:64" s="31" customFormat="1" ht="36" customHeight="1">
      <c r="A276" s="78" t="s">
        <v>131</v>
      </c>
      <c r="B276" s="79" t="s">
        <v>138</v>
      </c>
      <c r="C276" s="79" t="s">
        <v>149</v>
      </c>
      <c r="D276" s="80" t="s">
        <v>81</v>
      </c>
      <c r="E276" s="79" t="s">
        <v>132</v>
      </c>
      <c r="F276" s="87">
        <v>9990</v>
      </c>
      <c r="G276" s="71">
        <f>H276-F276</f>
        <v>1481</v>
      </c>
      <c r="H276" s="88">
        <f>11512-41</f>
        <v>11471</v>
      </c>
      <c r="I276" s="137"/>
      <c r="J276" s="88">
        <v>-397</v>
      </c>
      <c r="K276" s="137"/>
      <c r="L276" s="137"/>
      <c r="M276" s="71">
        <f>H276+J276+K276+L276</f>
        <v>11074</v>
      </c>
      <c r="N276" s="72">
        <f>I276+L276</f>
        <v>0</v>
      </c>
      <c r="O276" s="137"/>
      <c r="P276" s="88"/>
      <c r="Q276" s="72"/>
      <c r="R276" s="119"/>
      <c r="S276" s="71">
        <f>M276+O276+P276+Q276+R276</f>
        <v>11074</v>
      </c>
      <c r="T276" s="71">
        <f>N276+R276</f>
        <v>0</v>
      </c>
      <c r="U276" s="72"/>
      <c r="V276" s="72"/>
      <c r="W276" s="119"/>
      <c r="X276" s="119"/>
      <c r="Y276" s="119"/>
      <c r="Z276" s="119"/>
      <c r="AA276" s="119"/>
      <c r="AB276" s="71">
        <f>S276+U276+V276+W276+X276+Y276+Z276+AA276</f>
        <v>11074</v>
      </c>
      <c r="AC276" s="71">
        <f>T276+Z276+AA276</f>
        <v>0</v>
      </c>
      <c r="AD276" s="72">
        <v>4</v>
      </c>
      <c r="AE276" s="72">
        <v>109</v>
      </c>
      <c r="AF276" s="71">
        <v>-479</v>
      </c>
      <c r="AG276" s="119"/>
      <c r="AH276" s="119"/>
      <c r="AI276" s="71">
        <f>AB276+AD276+AE276+AF276+AG276+AH276</f>
        <v>10708</v>
      </c>
      <c r="AJ276" s="71">
        <f>AC276+AH276</f>
        <v>0</v>
      </c>
      <c r="AK276" s="119"/>
      <c r="AL276" s="71">
        <f>AI276+AK276</f>
        <v>10708</v>
      </c>
      <c r="AM276" s="71">
        <f>AJ276</f>
        <v>0</v>
      </c>
      <c r="AN276" s="119"/>
      <c r="AO276" s="72">
        <v>-29</v>
      </c>
      <c r="AP276" s="72">
        <v>2</v>
      </c>
      <c r="AQ276" s="119"/>
      <c r="AR276" s="71">
        <f>AL276+AN276+AO276+AP276+AQ276</f>
        <v>10681</v>
      </c>
      <c r="AS276" s="71">
        <f>AM276+AQ276</f>
        <v>0</v>
      </c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</row>
    <row r="277" spans="1:64" s="31" customFormat="1" ht="41.25" customHeight="1">
      <c r="A277" s="78" t="s">
        <v>122</v>
      </c>
      <c r="B277" s="79" t="s">
        <v>138</v>
      </c>
      <c r="C277" s="79" t="s">
        <v>149</v>
      </c>
      <c r="D277" s="80" t="s">
        <v>123</v>
      </c>
      <c r="E277" s="79"/>
      <c r="F277" s="87">
        <f>F278</f>
        <v>0</v>
      </c>
      <c r="G277" s="87">
        <f>G278</f>
        <v>12428</v>
      </c>
      <c r="H277" s="87">
        <f>H278</f>
        <v>12428</v>
      </c>
      <c r="I277" s="87">
        <f>I278</f>
        <v>0</v>
      </c>
      <c r="J277" s="87">
        <f>J278+J279</f>
        <v>211640</v>
      </c>
      <c r="K277" s="87">
        <f>K278+K279</f>
        <v>0</v>
      </c>
      <c r="L277" s="87">
        <f>L278+L279</f>
        <v>0</v>
      </c>
      <c r="M277" s="87">
        <f>M278+M279</f>
        <v>224068</v>
      </c>
      <c r="N277" s="87">
        <f aca="true" t="shared" si="246" ref="N277:AS277">N278+N279</f>
        <v>0</v>
      </c>
      <c r="O277" s="87">
        <f t="shared" si="246"/>
        <v>0</v>
      </c>
      <c r="P277" s="87"/>
      <c r="Q277" s="87">
        <f t="shared" si="246"/>
        <v>0</v>
      </c>
      <c r="R277" s="87">
        <f t="shared" si="246"/>
        <v>0</v>
      </c>
      <c r="S277" s="87">
        <f t="shared" si="246"/>
        <v>224068</v>
      </c>
      <c r="T277" s="87">
        <f t="shared" si="246"/>
        <v>0</v>
      </c>
      <c r="U277" s="87">
        <f t="shared" si="246"/>
        <v>0</v>
      </c>
      <c r="V277" s="87">
        <f t="shared" si="246"/>
        <v>0</v>
      </c>
      <c r="W277" s="87">
        <f t="shared" si="246"/>
        <v>0</v>
      </c>
      <c r="X277" s="87">
        <f t="shared" si="246"/>
        <v>0</v>
      </c>
      <c r="Y277" s="87">
        <f t="shared" si="246"/>
        <v>0</v>
      </c>
      <c r="Z277" s="87">
        <f t="shared" si="246"/>
        <v>0</v>
      </c>
      <c r="AA277" s="87">
        <f t="shared" si="246"/>
        <v>0</v>
      </c>
      <c r="AB277" s="87">
        <f t="shared" si="246"/>
        <v>224068</v>
      </c>
      <c r="AC277" s="87">
        <f t="shared" si="246"/>
        <v>0</v>
      </c>
      <c r="AD277" s="87">
        <f t="shared" si="246"/>
        <v>0</v>
      </c>
      <c r="AE277" s="87">
        <f t="shared" si="246"/>
        <v>0</v>
      </c>
      <c r="AF277" s="87">
        <f t="shared" si="246"/>
        <v>-59186</v>
      </c>
      <c r="AG277" s="87">
        <f t="shared" si="246"/>
        <v>0</v>
      </c>
      <c r="AH277" s="87">
        <f t="shared" si="246"/>
        <v>0</v>
      </c>
      <c r="AI277" s="87">
        <f t="shared" si="246"/>
        <v>164882</v>
      </c>
      <c r="AJ277" s="87">
        <f t="shared" si="246"/>
        <v>0</v>
      </c>
      <c r="AK277" s="87">
        <f t="shared" si="246"/>
        <v>0</v>
      </c>
      <c r="AL277" s="87">
        <f t="shared" si="246"/>
        <v>164882</v>
      </c>
      <c r="AM277" s="87">
        <f t="shared" si="246"/>
        <v>0</v>
      </c>
      <c r="AN277" s="87">
        <f t="shared" si="246"/>
        <v>0</v>
      </c>
      <c r="AO277" s="87">
        <f t="shared" si="246"/>
        <v>0</v>
      </c>
      <c r="AP277" s="87">
        <f t="shared" si="246"/>
        <v>0</v>
      </c>
      <c r="AQ277" s="87">
        <f t="shared" si="246"/>
        <v>0</v>
      </c>
      <c r="AR277" s="87">
        <f t="shared" si="246"/>
        <v>164882</v>
      </c>
      <c r="AS277" s="87">
        <f t="shared" si="246"/>
        <v>0</v>
      </c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</row>
    <row r="278" spans="1:64" s="31" customFormat="1" ht="69.75" customHeight="1">
      <c r="A278" s="78" t="s">
        <v>140</v>
      </c>
      <c r="B278" s="79" t="s">
        <v>138</v>
      </c>
      <c r="C278" s="79" t="s">
        <v>149</v>
      </c>
      <c r="D278" s="80" t="s">
        <v>123</v>
      </c>
      <c r="E278" s="79" t="s">
        <v>141</v>
      </c>
      <c r="F278" s="87"/>
      <c r="G278" s="71">
        <f>H278-F278</f>
        <v>12428</v>
      </c>
      <c r="H278" s="88">
        <f>8634+719+3075</f>
        <v>12428</v>
      </c>
      <c r="I278" s="137"/>
      <c r="J278" s="88">
        <f>211640-2530</f>
        <v>209110</v>
      </c>
      <c r="K278" s="137"/>
      <c r="L278" s="137"/>
      <c r="M278" s="71">
        <f>H278+J278+K278+L278</f>
        <v>221538</v>
      </c>
      <c r="N278" s="72">
        <f>I278+L278</f>
        <v>0</v>
      </c>
      <c r="O278" s="137"/>
      <c r="P278" s="137"/>
      <c r="Q278" s="119"/>
      <c r="R278" s="119"/>
      <c r="S278" s="71">
        <f>M278+O278+P278+Q278+R278</f>
        <v>221538</v>
      </c>
      <c r="T278" s="71">
        <f>N278+R278</f>
        <v>0</v>
      </c>
      <c r="U278" s="119"/>
      <c r="V278" s="119"/>
      <c r="W278" s="119"/>
      <c r="X278" s="119"/>
      <c r="Y278" s="119"/>
      <c r="Z278" s="119"/>
      <c r="AA278" s="119"/>
      <c r="AB278" s="71">
        <f>S278+U278+V278+W278+X278+Y278+Z278+AA278</f>
        <v>221538</v>
      </c>
      <c r="AC278" s="71">
        <f>T278+Z278+AA278</f>
        <v>0</v>
      </c>
      <c r="AD278" s="119"/>
      <c r="AE278" s="119"/>
      <c r="AF278" s="71">
        <f>-55086-2600</f>
        <v>-57686</v>
      </c>
      <c r="AG278" s="119"/>
      <c r="AH278" s="119"/>
      <c r="AI278" s="71">
        <f>AB278+AD278+AE278+AF278+AG278+AH278</f>
        <v>163852</v>
      </c>
      <c r="AJ278" s="71">
        <f>AC278+AH278</f>
        <v>0</v>
      </c>
      <c r="AK278" s="119"/>
      <c r="AL278" s="71">
        <f>AI278+AK278</f>
        <v>163852</v>
      </c>
      <c r="AM278" s="71">
        <f>AJ278</f>
        <v>0</v>
      </c>
      <c r="AN278" s="119"/>
      <c r="AO278" s="119"/>
      <c r="AP278" s="119"/>
      <c r="AQ278" s="119"/>
      <c r="AR278" s="71">
        <f>AL278+AN278+AO278+AP278+AQ278</f>
        <v>163852</v>
      </c>
      <c r="AS278" s="71">
        <f>AM278+AQ278</f>
        <v>0</v>
      </c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</row>
    <row r="279" spans="1:64" s="31" customFormat="1" ht="90.75" customHeight="1">
      <c r="A279" s="78" t="s">
        <v>226</v>
      </c>
      <c r="B279" s="79" t="s">
        <v>138</v>
      </c>
      <c r="C279" s="79" t="s">
        <v>149</v>
      </c>
      <c r="D279" s="80" t="s">
        <v>290</v>
      </c>
      <c r="E279" s="79"/>
      <c r="F279" s="87"/>
      <c r="G279" s="71"/>
      <c r="H279" s="88"/>
      <c r="I279" s="137"/>
      <c r="J279" s="88">
        <f>J280</f>
        <v>2530</v>
      </c>
      <c r="K279" s="137">
        <f>K280</f>
        <v>0</v>
      </c>
      <c r="L279" s="137">
        <f>L280</f>
        <v>0</v>
      </c>
      <c r="M279" s="71">
        <f>M280</f>
        <v>2530</v>
      </c>
      <c r="N279" s="71">
        <f aca="true" t="shared" si="247" ref="N279:AS279">N280</f>
        <v>0</v>
      </c>
      <c r="O279" s="71">
        <f t="shared" si="247"/>
        <v>0</v>
      </c>
      <c r="P279" s="71"/>
      <c r="Q279" s="71">
        <f t="shared" si="247"/>
        <v>0</v>
      </c>
      <c r="R279" s="71">
        <f t="shared" si="247"/>
        <v>0</v>
      </c>
      <c r="S279" s="71">
        <f t="shared" si="247"/>
        <v>2530</v>
      </c>
      <c r="T279" s="71">
        <f t="shared" si="247"/>
        <v>0</v>
      </c>
      <c r="U279" s="71">
        <f t="shared" si="247"/>
        <v>0</v>
      </c>
      <c r="V279" s="71">
        <f t="shared" si="247"/>
        <v>0</v>
      </c>
      <c r="W279" s="71">
        <f t="shared" si="247"/>
        <v>0</v>
      </c>
      <c r="X279" s="71">
        <f t="shared" si="247"/>
        <v>0</v>
      </c>
      <c r="Y279" s="71">
        <f t="shared" si="247"/>
        <v>0</v>
      </c>
      <c r="Z279" s="71">
        <f t="shared" si="247"/>
        <v>0</v>
      </c>
      <c r="AA279" s="71">
        <f t="shared" si="247"/>
        <v>0</v>
      </c>
      <c r="AB279" s="71">
        <f t="shared" si="247"/>
        <v>2530</v>
      </c>
      <c r="AC279" s="71">
        <f t="shared" si="247"/>
        <v>0</v>
      </c>
      <c r="AD279" s="71">
        <f t="shared" si="247"/>
        <v>0</v>
      </c>
      <c r="AE279" s="71">
        <f t="shared" si="247"/>
        <v>0</v>
      </c>
      <c r="AF279" s="71">
        <f t="shared" si="247"/>
        <v>-1500</v>
      </c>
      <c r="AG279" s="71">
        <f t="shared" si="247"/>
        <v>0</v>
      </c>
      <c r="AH279" s="71">
        <f t="shared" si="247"/>
        <v>0</v>
      </c>
      <c r="AI279" s="71">
        <f t="shared" si="247"/>
        <v>1030</v>
      </c>
      <c r="AJ279" s="71">
        <f t="shared" si="247"/>
        <v>0</v>
      </c>
      <c r="AK279" s="71">
        <f t="shared" si="247"/>
        <v>0</v>
      </c>
      <c r="AL279" s="71">
        <f t="shared" si="247"/>
        <v>1030</v>
      </c>
      <c r="AM279" s="71">
        <f t="shared" si="247"/>
        <v>0</v>
      </c>
      <c r="AN279" s="71">
        <f t="shared" si="247"/>
        <v>0</v>
      </c>
      <c r="AO279" s="71">
        <f t="shared" si="247"/>
        <v>0</v>
      </c>
      <c r="AP279" s="71">
        <f t="shared" si="247"/>
        <v>0</v>
      </c>
      <c r="AQ279" s="71">
        <f t="shared" si="247"/>
        <v>0</v>
      </c>
      <c r="AR279" s="71">
        <f t="shared" si="247"/>
        <v>1030</v>
      </c>
      <c r="AS279" s="71">
        <f t="shared" si="247"/>
        <v>0</v>
      </c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</row>
    <row r="280" spans="1:64" s="31" customFormat="1" ht="105" customHeight="1">
      <c r="A280" s="78" t="s">
        <v>356</v>
      </c>
      <c r="B280" s="79" t="s">
        <v>138</v>
      </c>
      <c r="C280" s="79" t="s">
        <v>149</v>
      </c>
      <c r="D280" s="80" t="s">
        <v>290</v>
      </c>
      <c r="E280" s="79" t="s">
        <v>146</v>
      </c>
      <c r="F280" s="87"/>
      <c r="G280" s="71"/>
      <c r="H280" s="88"/>
      <c r="I280" s="137"/>
      <c r="J280" s="88">
        <v>2530</v>
      </c>
      <c r="K280" s="137"/>
      <c r="L280" s="137"/>
      <c r="M280" s="71">
        <f>H280+J280+K280+L280</f>
        <v>2530</v>
      </c>
      <c r="N280" s="72">
        <f>I280+L280</f>
        <v>0</v>
      </c>
      <c r="O280" s="137"/>
      <c r="P280" s="137"/>
      <c r="Q280" s="119"/>
      <c r="R280" s="119"/>
      <c r="S280" s="71">
        <f>M280+O280+P280+Q280+R280</f>
        <v>2530</v>
      </c>
      <c r="T280" s="71">
        <f>N280+R280</f>
        <v>0</v>
      </c>
      <c r="U280" s="119"/>
      <c r="V280" s="119"/>
      <c r="W280" s="119"/>
      <c r="X280" s="119"/>
      <c r="Y280" s="119"/>
      <c r="Z280" s="119"/>
      <c r="AA280" s="119"/>
      <c r="AB280" s="71">
        <f>S280+U280+V280+W280+X280+Y280+Z280+AA280</f>
        <v>2530</v>
      </c>
      <c r="AC280" s="71">
        <f>T280+Z280+AA280</f>
        <v>0</v>
      </c>
      <c r="AD280" s="119"/>
      <c r="AE280" s="119"/>
      <c r="AF280" s="71">
        <v>-1500</v>
      </c>
      <c r="AG280" s="119"/>
      <c r="AH280" s="119"/>
      <c r="AI280" s="71">
        <f>AB280+AD280+AE280+AF280+AG280+AH280</f>
        <v>1030</v>
      </c>
      <c r="AJ280" s="71">
        <f>AC280+AH280</f>
        <v>0</v>
      </c>
      <c r="AK280" s="119"/>
      <c r="AL280" s="71">
        <f>AI280+AK280</f>
        <v>1030</v>
      </c>
      <c r="AM280" s="71">
        <f>AJ280</f>
        <v>0</v>
      </c>
      <c r="AN280" s="119"/>
      <c r="AO280" s="119"/>
      <c r="AP280" s="119"/>
      <c r="AQ280" s="119"/>
      <c r="AR280" s="71">
        <f>AL280+AN280+AO280+AP280+AQ280</f>
        <v>1030</v>
      </c>
      <c r="AS280" s="71">
        <f>AM280+AQ280</f>
        <v>0</v>
      </c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</row>
    <row r="281" spans="1:45" ht="13.5" customHeight="1">
      <c r="A281" s="103"/>
      <c r="B281" s="104"/>
      <c r="C281" s="104"/>
      <c r="D281" s="105"/>
      <c r="E281" s="104"/>
      <c r="F281" s="54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6"/>
      <c r="T281" s="56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6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</row>
    <row r="282" spans="1:64" s="11" customFormat="1" ht="81">
      <c r="A282" s="57" t="s">
        <v>176</v>
      </c>
      <c r="B282" s="58" t="s">
        <v>82</v>
      </c>
      <c r="C282" s="58"/>
      <c r="D282" s="59"/>
      <c r="E282" s="58"/>
      <c r="F282" s="60">
        <f aca="true" t="shared" si="248" ref="F282:M282">F284+F308+F312</f>
        <v>193993</v>
      </c>
      <c r="G282" s="60">
        <f t="shared" si="248"/>
        <v>54867</v>
      </c>
      <c r="H282" s="60">
        <f t="shared" si="248"/>
        <v>248860</v>
      </c>
      <c r="I282" s="60">
        <f t="shared" si="248"/>
        <v>0</v>
      </c>
      <c r="J282" s="60">
        <f t="shared" si="248"/>
        <v>0</v>
      </c>
      <c r="K282" s="60">
        <f t="shared" si="248"/>
        <v>0</v>
      </c>
      <c r="L282" s="60">
        <f t="shared" si="248"/>
        <v>0</v>
      </c>
      <c r="M282" s="60">
        <f t="shared" si="248"/>
        <v>248860</v>
      </c>
      <c r="N282" s="60">
        <f aca="true" t="shared" si="249" ref="N282:S282">N284+N308+N312</f>
        <v>0</v>
      </c>
      <c r="O282" s="60">
        <f t="shared" si="249"/>
        <v>0</v>
      </c>
      <c r="P282" s="60">
        <f t="shared" si="249"/>
        <v>0</v>
      </c>
      <c r="Q282" s="60">
        <f t="shared" si="249"/>
        <v>0</v>
      </c>
      <c r="R282" s="60">
        <f t="shared" si="249"/>
        <v>0</v>
      </c>
      <c r="S282" s="60">
        <f t="shared" si="249"/>
        <v>248860</v>
      </c>
      <c r="T282" s="60">
        <f aca="true" t="shared" si="250" ref="T282:AB282">T284+T308+T312</f>
        <v>0</v>
      </c>
      <c r="U282" s="60">
        <f t="shared" si="250"/>
        <v>0</v>
      </c>
      <c r="V282" s="60">
        <f t="shared" si="250"/>
        <v>0</v>
      </c>
      <c r="W282" s="60">
        <f t="shared" si="250"/>
        <v>0</v>
      </c>
      <c r="X282" s="60">
        <f t="shared" si="250"/>
        <v>0</v>
      </c>
      <c r="Y282" s="60">
        <f t="shared" si="250"/>
        <v>0</v>
      </c>
      <c r="Z282" s="60">
        <f t="shared" si="250"/>
        <v>0</v>
      </c>
      <c r="AA282" s="60">
        <f t="shared" si="250"/>
        <v>0</v>
      </c>
      <c r="AB282" s="60">
        <f t="shared" si="250"/>
        <v>248860</v>
      </c>
      <c r="AC282" s="60">
        <f aca="true" t="shared" si="251" ref="AC282:AI282">AC284+AC308+AC312</f>
        <v>0</v>
      </c>
      <c r="AD282" s="60">
        <f t="shared" si="251"/>
        <v>12</v>
      </c>
      <c r="AE282" s="60">
        <f t="shared" si="251"/>
        <v>1574</v>
      </c>
      <c r="AF282" s="60">
        <f t="shared" si="251"/>
        <v>-47798</v>
      </c>
      <c r="AG282" s="60">
        <f t="shared" si="251"/>
        <v>0</v>
      </c>
      <c r="AH282" s="60">
        <f t="shared" si="251"/>
        <v>0</v>
      </c>
      <c r="AI282" s="60">
        <f t="shared" si="251"/>
        <v>202648</v>
      </c>
      <c r="AJ282" s="60">
        <f>AJ284+AJ308+AJ312</f>
        <v>0</v>
      </c>
      <c r="AK282" s="60">
        <f>AK284+AK308+AK312</f>
        <v>0</v>
      </c>
      <c r="AL282" s="60">
        <f>AL284+AL308+AL312</f>
        <v>202648</v>
      </c>
      <c r="AM282" s="60">
        <f aca="true" t="shared" si="252" ref="AM282:AS282">AM284+AM308+AM312</f>
        <v>0</v>
      </c>
      <c r="AN282" s="60">
        <f t="shared" si="252"/>
        <v>0</v>
      </c>
      <c r="AO282" s="60">
        <f>AO284+AO308+AO312</f>
        <v>1479</v>
      </c>
      <c r="AP282" s="60">
        <f t="shared" si="252"/>
        <v>8</v>
      </c>
      <c r="AQ282" s="60">
        <f t="shared" si="252"/>
        <v>2081</v>
      </c>
      <c r="AR282" s="60">
        <f t="shared" si="252"/>
        <v>206216</v>
      </c>
      <c r="AS282" s="60">
        <f t="shared" si="252"/>
        <v>2081</v>
      </c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</row>
    <row r="283" spans="1:64" s="11" customFormat="1" ht="20.25">
      <c r="A283" s="57"/>
      <c r="B283" s="58"/>
      <c r="C283" s="58"/>
      <c r="D283" s="59"/>
      <c r="E283" s="58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</row>
    <row r="284" spans="1:64" s="11" customFormat="1" ht="20.25">
      <c r="A284" s="65" t="s">
        <v>83</v>
      </c>
      <c r="B284" s="66" t="s">
        <v>156</v>
      </c>
      <c r="C284" s="66" t="s">
        <v>129</v>
      </c>
      <c r="D284" s="76"/>
      <c r="E284" s="66"/>
      <c r="F284" s="77">
        <f aca="true" t="shared" si="253" ref="F284:M284">F285+F287+F289+F291+F293+F295+F305</f>
        <v>188627</v>
      </c>
      <c r="G284" s="77">
        <f t="shared" si="253"/>
        <v>54885</v>
      </c>
      <c r="H284" s="77">
        <f t="shared" si="253"/>
        <v>243512</v>
      </c>
      <c r="I284" s="77">
        <f t="shared" si="253"/>
        <v>0</v>
      </c>
      <c r="J284" s="77">
        <f t="shared" si="253"/>
        <v>0</v>
      </c>
      <c r="K284" s="77">
        <f t="shared" si="253"/>
        <v>0</v>
      </c>
      <c r="L284" s="77">
        <f t="shared" si="253"/>
        <v>0</v>
      </c>
      <c r="M284" s="77">
        <f t="shared" si="253"/>
        <v>243512</v>
      </c>
      <c r="N284" s="77">
        <f aca="true" t="shared" si="254" ref="N284:S284">N285+N287+N289+N291+N293+N295+N305</f>
        <v>0</v>
      </c>
      <c r="O284" s="77">
        <f t="shared" si="254"/>
        <v>0</v>
      </c>
      <c r="P284" s="77">
        <f t="shared" si="254"/>
        <v>0</v>
      </c>
      <c r="Q284" s="77">
        <f t="shared" si="254"/>
        <v>0</v>
      </c>
      <c r="R284" s="77">
        <f t="shared" si="254"/>
        <v>0</v>
      </c>
      <c r="S284" s="77">
        <f t="shared" si="254"/>
        <v>243512</v>
      </c>
      <c r="T284" s="77">
        <f aca="true" t="shared" si="255" ref="T284:AB284">T285+T287+T289+T291+T293+T295+T305</f>
        <v>0</v>
      </c>
      <c r="U284" s="77">
        <f t="shared" si="255"/>
        <v>0</v>
      </c>
      <c r="V284" s="77">
        <f t="shared" si="255"/>
        <v>0</v>
      </c>
      <c r="W284" s="77">
        <f t="shared" si="255"/>
        <v>0</v>
      </c>
      <c r="X284" s="77">
        <f t="shared" si="255"/>
        <v>0</v>
      </c>
      <c r="Y284" s="77">
        <f t="shared" si="255"/>
        <v>0</v>
      </c>
      <c r="Z284" s="77">
        <f t="shared" si="255"/>
        <v>0</v>
      </c>
      <c r="AA284" s="77">
        <f t="shared" si="255"/>
        <v>0</v>
      </c>
      <c r="AB284" s="77">
        <f t="shared" si="255"/>
        <v>243512</v>
      </c>
      <c r="AC284" s="77">
        <f aca="true" t="shared" si="256" ref="AC284:AI284">AC285+AC287+AC289+AC291+AC293+AC295+AC305</f>
        <v>0</v>
      </c>
      <c r="AD284" s="77">
        <f t="shared" si="256"/>
        <v>11</v>
      </c>
      <c r="AE284" s="77">
        <f t="shared" si="256"/>
        <v>1571</v>
      </c>
      <c r="AF284" s="77">
        <f t="shared" si="256"/>
        <v>-47798</v>
      </c>
      <c r="AG284" s="77">
        <f t="shared" si="256"/>
        <v>0</v>
      </c>
      <c r="AH284" s="77">
        <f t="shared" si="256"/>
        <v>0</v>
      </c>
      <c r="AI284" s="77">
        <f t="shared" si="256"/>
        <v>197296</v>
      </c>
      <c r="AJ284" s="77">
        <f>AJ285+AJ287+AJ289+AJ291+AJ293+AJ295+AJ305</f>
        <v>0</v>
      </c>
      <c r="AK284" s="77">
        <f>AK285+AK287+AK289+AK291+AK293+AK295+AK305</f>
        <v>0</v>
      </c>
      <c r="AL284" s="77">
        <f>AL285+AL287+AL289+AL291+AL293+AL295+AL305</f>
        <v>197296</v>
      </c>
      <c r="AM284" s="77">
        <f aca="true" t="shared" si="257" ref="AM284:AS284">AM285+AM287+AM289+AM291+AM293+AM295+AM305</f>
        <v>0</v>
      </c>
      <c r="AN284" s="77">
        <f t="shared" si="257"/>
        <v>0</v>
      </c>
      <c r="AO284" s="77">
        <f>AO285+AO287+AO289+AO291+AO293+AO295+AO305</f>
        <v>1476</v>
      </c>
      <c r="AP284" s="77">
        <f t="shared" si="257"/>
        <v>8</v>
      </c>
      <c r="AQ284" s="77">
        <f t="shared" si="257"/>
        <v>2081</v>
      </c>
      <c r="AR284" s="77">
        <f t="shared" si="257"/>
        <v>200861</v>
      </c>
      <c r="AS284" s="77">
        <f t="shared" si="257"/>
        <v>2081</v>
      </c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</row>
    <row r="285" spans="1:64" s="11" customFormat="1" ht="57" customHeight="1">
      <c r="A285" s="78" t="s">
        <v>153</v>
      </c>
      <c r="B285" s="79" t="s">
        <v>156</v>
      </c>
      <c r="C285" s="79" t="s">
        <v>129</v>
      </c>
      <c r="D285" s="80" t="s">
        <v>39</v>
      </c>
      <c r="E285" s="79"/>
      <c r="F285" s="81">
        <f>F286</f>
        <v>4958</v>
      </c>
      <c r="G285" s="81">
        <f>G286</f>
        <v>14812</v>
      </c>
      <c r="H285" s="81">
        <f>H286</f>
        <v>19770</v>
      </c>
      <c r="I285" s="81">
        <f aca="true" t="shared" si="258" ref="I285:AS285">I286</f>
        <v>0</v>
      </c>
      <c r="J285" s="81">
        <f t="shared" si="258"/>
        <v>0</v>
      </c>
      <c r="K285" s="81">
        <f t="shared" si="258"/>
        <v>0</v>
      </c>
      <c r="L285" s="81">
        <f t="shared" si="258"/>
        <v>0</v>
      </c>
      <c r="M285" s="81">
        <f t="shared" si="258"/>
        <v>19770</v>
      </c>
      <c r="N285" s="81">
        <f t="shared" si="258"/>
        <v>0</v>
      </c>
      <c r="O285" s="81">
        <f t="shared" si="258"/>
        <v>0</v>
      </c>
      <c r="P285" s="81"/>
      <c r="Q285" s="81">
        <f t="shared" si="258"/>
        <v>0</v>
      </c>
      <c r="R285" s="81">
        <f t="shared" si="258"/>
        <v>0</v>
      </c>
      <c r="S285" s="81">
        <f t="shared" si="258"/>
        <v>19770</v>
      </c>
      <c r="T285" s="81">
        <f t="shared" si="258"/>
        <v>0</v>
      </c>
      <c r="U285" s="81">
        <f t="shared" si="258"/>
        <v>0</v>
      </c>
      <c r="V285" s="81">
        <f t="shared" si="258"/>
        <v>0</v>
      </c>
      <c r="W285" s="81">
        <f t="shared" si="258"/>
        <v>0</v>
      </c>
      <c r="X285" s="81">
        <f t="shared" si="258"/>
        <v>0</v>
      </c>
      <c r="Y285" s="81">
        <f t="shared" si="258"/>
        <v>0</v>
      </c>
      <c r="Z285" s="81">
        <f t="shared" si="258"/>
        <v>0</v>
      </c>
      <c r="AA285" s="81">
        <f t="shared" si="258"/>
        <v>0</v>
      </c>
      <c r="AB285" s="81">
        <f t="shared" si="258"/>
        <v>19770</v>
      </c>
      <c r="AC285" s="81">
        <f t="shared" si="258"/>
        <v>0</v>
      </c>
      <c r="AD285" s="81">
        <f t="shared" si="258"/>
        <v>0</v>
      </c>
      <c r="AE285" s="81">
        <f t="shared" si="258"/>
        <v>0</v>
      </c>
      <c r="AF285" s="81">
        <f t="shared" si="258"/>
        <v>-16576</v>
      </c>
      <c r="AG285" s="81">
        <f t="shared" si="258"/>
        <v>0</v>
      </c>
      <c r="AH285" s="81">
        <f t="shared" si="258"/>
        <v>0</v>
      </c>
      <c r="AI285" s="81">
        <f t="shared" si="258"/>
        <v>3194</v>
      </c>
      <c r="AJ285" s="81">
        <f t="shared" si="258"/>
        <v>0</v>
      </c>
      <c r="AK285" s="81">
        <f t="shared" si="258"/>
        <v>0</v>
      </c>
      <c r="AL285" s="81">
        <f t="shared" si="258"/>
        <v>3194</v>
      </c>
      <c r="AM285" s="81">
        <f t="shared" si="258"/>
        <v>0</v>
      </c>
      <c r="AN285" s="81">
        <f t="shared" si="258"/>
        <v>0</v>
      </c>
      <c r="AO285" s="81">
        <f t="shared" si="258"/>
        <v>0</v>
      </c>
      <c r="AP285" s="81">
        <f t="shared" si="258"/>
        <v>0</v>
      </c>
      <c r="AQ285" s="81">
        <f t="shared" si="258"/>
        <v>0</v>
      </c>
      <c r="AR285" s="81">
        <f t="shared" si="258"/>
        <v>3194</v>
      </c>
      <c r="AS285" s="81">
        <f t="shared" si="258"/>
        <v>0</v>
      </c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</row>
    <row r="286" spans="1:64" s="11" customFormat="1" ht="101.25" customHeight="1">
      <c r="A286" s="78" t="s">
        <v>357</v>
      </c>
      <c r="B286" s="79" t="s">
        <v>156</v>
      </c>
      <c r="C286" s="79" t="s">
        <v>129</v>
      </c>
      <c r="D286" s="80" t="s">
        <v>39</v>
      </c>
      <c r="E286" s="79" t="s">
        <v>154</v>
      </c>
      <c r="F286" s="87">
        <v>4958</v>
      </c>
      <c r="G286" s="71">
        <f>H286-F286</f>
        <v>14812</v>
      </c>
      <c r="H286" s="88">
        <v>19770</v>
      </c>
      <c r="I286" s="108"/>
      <c r="J286" s="108"/>
      <c r="K286" s="108"/>
      <c r="L286" s="108"/>
      <c r="M286" s="71">
        <f>H286+J286+K286+L286</f>
        <v>19770</v>
      </c>
      <c r="N286" s="72">
        <f>I286+L286</f>
        <v>0</v>
      </c>
      <c r="O286" s="108"/>
      <c r="P286" s="108"/>
      <c r="Q286" s="135"/>
      <c r="R286" s="135"/>
      <c r="S286" s="71">
        <f>M286+O286+P286+Q286+R286</f>
        <v>19770</v>
      </c>
      <c r="T286" s="71">
        <f>N286+R286</f>
        <v>0</v>
      </c>
      <c r="U286" s="135"/>
      <c r="V286" s="135"/>
      <c r="W286" s="135"/>
      <c r="X286" s="135"/>
      <c r="Y286" s="135"/>
      <c r="Z286" s="135"/>
      <c r="AA286" s="135"/>
      <c r="AB286" s="71">
        <f>S286+U286+V286+W286+X286+Y286+Z286+AA286</f>
        <v>19770</v>
      </c>
      <c r="AC286" s="71">
        <f>T286+Z286+AA286</f>
        <v>0</v>
      </c>
      <c r="AD286" s="135"/>
      <c r="AE286" s="135"/>
      <c r="AF286" s="71">
        <v>-16576</v>
      </c>
      <c r="AG286" s="135"/>
      <c r="AH286" s="135"/>
      <c r="AI286" s="71">
        <f>AB286+AD286+AE286+AF286+AG286+AH286</f>
        <v>3194</v>
      </c>
      <c r="AJ286" s="71">
        <f>AC286+AH286</f>
        <v>0</v>
      </c>
      <c r="AK286" s="135"/>
      <c r="AL286" s="71">
        <f>AI286+AK286</f>
        <v>3194</v>
      </c>
      <c r="AM286" s="71">
        <f>AJ286</f>
        <v>0</v>
      </c>
      <c r="AN286" s="135"/>
      <c r="AO286" s="135"/>
      <c r="AP286" s="135"/>
      <c r="AQ286" s="135"/>
      <c r="AR286" s="71">
        <f>AL286+AN286+AO286+AP286+AQ286</f>
        <v>3194</v>
      </c>
      <c r="AS286" s="71">
        <f>AM286+AQ286</f>
        <v>0</v>
      </c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</row>
    <row r="287" spans="1:64" s="11" customFormat="1" ht="52.5" customHeight="1">
      <c r="A287" s="78" t="s">
        <v>84</v>
      </c>
      <c r="B287" s="79" t="s">
        <v>156</v>
      </c>
      <c r="C287" s="79" t="s">
        <v>129</v>
      </c>
      <c r="D287" s="80" t="s">
        <v>85</v>
      </c>
      <c r="E287" s="79"/>
      <c r="F287" s="81">
        <f>F288</f>
        <v>14005</v>
      </c>
      <c r="G287" s="81">
        <f>G288</f>
        <v>5364</v>
      </c>
      <c r="H287" s="81">
        <f>H288</f>
        <v>19369</v>
      </c>
      <c r="I287" s="81">
        <f aca="true" t="shared" si="259" ref="I287:AS287">I288</f>
        <v>0</v>
      </c>
      <c r="J287" s="81">
        <f t="shared" si="259"/>
        <v>0</v>
      </c>
      <c r="K287" s="81">
        <f t="shared" si="259"/>
        <v>0</v>
      </c>
      <c r="L287" s="81">
        <f t="shared" si="259"/>
        <v>0</v>
      </c>
      <c r="M287" s="81">
        <f t="shared" si="259"/>
        <v>19369</v>
      </c>
      <c r="N287" s="81">
        <f t="shared" si="259"/>
        <v>0</v>
      </c>
      <c r="O287" s="81">
        <f t="shared" si="259"/>
        <v>0</v>
      </c>
      <c r="P287" s="81">
        <f t="shared" si="259"/>
        <v>0</v>
      </c>
      <c r="Q287" s="81">
        <f t="shared" si="259"/>
        <v>0</v>
      </c>
      <c r="R287" s="81">
        <f t="shared" si="259"/>
        <v>0</v>
      </c>
      <c r="S287" s="81">
        <f t="shared" si="259"/>
        <v>19369</v>
      </c>
      <c r="T287" s="81">
        <f t="shared" si="259"/>
        <v>0</v>
      </c>
      <c r="U287" s="81">
        <f t="shared" si="259"/>
        <v>0</v>
      </c>
      <c r="V287" s="81">
        <f t="shared" si="259"/>
        <v>0</v>
      </c>
      <c r="W287" s="81">
        <f t="shared" si="259"/>
        <v>0</v>
      </c>
      <c r="X287" s="81">
        <f t="shared" si="259"/>
        <v>0</v>
      </c>
      <c r="Y287" s="81">
        <f t="shared" si="259"/>
        <v>0</v>
      </c>
      <c r="Z287" s="81">
        <f t="shared" si="259"/>
        <v>0</v>
      </c>
      <c r="AA287" s="81">
        <f t="shared" si="259"/>
        <v>0</v>
      </c>
      <c r="AB287" s="81">
        <f t="shared" si="259"/>
        <v>19369</v>
      </c>
      <c r="AC287" s="81">
        <f t="shared" si="259"/>
        <v>0</v>
      </c>
      <c r="AD287" s="81">
        <f t="shared" si="259"/>
        <v>1</v>
      </c>
      <c r="AE287" s="81">
        <f t="shared" si="259"/>
        <v>889</v>
      </c>
      <c r="AF287" s="81">
        <f t="shared" si="259"/>
        <v>0</v>
      </c>
      <c r="AG287" s="81">
        <f t="shared" si="259"/>
        <v>0</v>
      </c>
      <c r="AH287" s="81">
        <f t="shared" si="259"/>
        <v>0</v>
      </c>
      <c r="AI287" s="81">
        <f t="shared" si="259"/>
        <v>20259</v>
      </c>
      <c r="AJ287" s="81">
        <f t="shared" si="259"/>
        <v>0</v>
      </c>
      <c r="AK287" s="81">
        <f t="shared" si="259"/>
        <v>0</v>
      </c>
      <c r="AL287" s="81">
        <f t="shared" si="259"/>
        <v>20259</v>
      </c>
      <c r="AM287" s="81">
        <f t="shared" si="259"/>
        <v>0</v>
      </c>
      <c r="AN287" s="81">
        <f t="shared" si="259"/>
        <v>0</v>
      </c>
      <c r="AO287" s="81">
        <f t="shared" si="259"/>
        <v>919</v>
      </c>
      <c r="AP287" s="81">
        <f t="shared" si="259"/>
        <v>1</v>
      </c>
      <c r="AQ287" s="81">
        <f t="shared" si="259"/>
        <v>0</v>
      </c>
      <c r="AR287" s="81">
        <f t="shared" si="259"/>
        <v>21179</v>
      </c>
      <c r="AS287" s="81">
        <f t="shared" si="259"/>
        <v>0</v>
      </c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</row>
    <row r="288" spans="1:64" s="11" customFormat="1" ht="37.5" customHeight="1">
      <c r="A288" s="78" t="s">
        <v>131</v>
      </c>
      <c r="B288" s="79" t="s">
        <v>156</v>
      </c>
      <c r="C288" s="79" t="s">
        <v>129</v>
      </c>
      <c r="D288" s="80" t="s">
        <v>85</v>
      </c>
      <c r="E288" s="79" t="s">
        <v>132</v>
      </c>
      <c r="F288" s="87">
        <v>14005</v>
      </c>
      <c r="G288" s="71">
        <f>H288-F288</f>
        <v>5364</v>
      </c>
      <c r="H288" s="88">
        <v>19369</v>
      </c>
      <c r="I288" s="108"/>
      <c r="J288" s="108"/>
      <c r="K288" s="108"/>
      <c r="L288" s="108"/>
      <c r="M288" s="71">
        <f>H288+J288+K288+L288</f>
        <v>19369</v>
      </c>
      <c r="N288" s="72">
        <f>I288+L288</f>
        <v>0</v>
      </c>
      <c r="O288" s="108"/>
      <c r="P288" s="88"/>
      <c r="Q288" s="72"/>
      <c r="R288" s="135"/>
      <c r="S288" s="71">
        <f>M288+O288+P288+Q288+R288</f>
        <v>19369</v>
      </c>
      <c r="T288" s="71">
        <f>N288+R288</f>
        <v>0</v>
      </c>
      <c r="U288" s="72"/>
      <c r="V288" s="72"/>
      <c r="W288" s="135"/>
      <c r="X288" s="135"/>
      <c r="Y288" s="135"/>
      <c r="Z288" s="135"/>
      <c r="AA288" s="135"/>
      <c r="AB288" s="71">
        <f>S288+U288+V288+W288+X288+Y288+Z288+AA288</f>
        <v>19369</v>
      </c>
      <c r="AC288" s="71">
        <f>T288+Z288+AA288</f>
        <v>0</v>
      </c>
      <c r="AD288" s="72">
        <v>1</v>
      </c>
      <c r="AE288" s="72">
        <v>889</v>
      </c>
      <c r="AF288" s="140"/>
      <c r="AG288" s="135"/>
      <c r="AH288" s="135"/>
      <c r="AI288" s="71">
        <f>AB288+AD288+AE288+AF288+AG288+AH288</f>
        <v>20259</v>
      </c>
      <c r="AJ288" s="71">
        <f>AC288+AH288</f>
        <v>0</v>
      </c>
      <c r="AK288" s="135"/>
      <c r="AL288" s="71">
        <f>AI288+AK288</f>
        <v>20259</v>
      </c>
      <c r="AM288" s="71">
        <f>AJ288</f>
        <v>0</v>
      </c>
      <c r="AN288" s="135"/>
      <c r="AO288" s="72">
        <v>919</v>
      </c>
      <c r="AP288" s="72">
        <v>1</v>
      </c>
      <c r="AQ288" s="135"/>
      <c r="AR288" s="71">
        <f>AL288+AN288+AO288+AP288+AQ288</f>
        <v>21179</v>
      </c>
      <c r="AS288" s="71">
        <f>AM288+AQ288</f>
        <v>0</v>
      </c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</row>
    <row r="289" spans="1:64" s="11" customFormat="1" ht="20.25">
      <c r="A289" s="78" t="s">
        <v>86</v>
      </c>
      <c r="B289" s="79" t="s">
        <v>156</v>
      </c>
      <c r="C289" s="79" t="s">
        <v>129</v>
      </c>
      <c r="D289" s="80" t="s">
        <v>87</v>
      </c>
      <c r="E289" s="79"/>
      <c r="F289" s="81">
        <f>F290</f>
        <v>15513</v>
      </c>
      <c r="G289" s="81">
        <f>G290</f>
        <v>4180</v>
      </c>
      <c r="H289" s="81">
        <f>H290</f>
        <v>19693</v>
      </c>
      <c r="I289" s="81">
        <f aca="true" t="shared" si="260" ref="I289:AS289">I290</f>
        <v>0</v>
      </c>
      <c r="J289" s="81">
        <f t="shared" si="260"/>
        <v>0</v>
      </c>
      <c r="K289" s="81">
        <f t="shared" si="260"/>
        <v>0</v>
      </c>
      <c r="L289" s="81">
        <f t="shared" si="260"/>
        <v>0</v>
      </c>
      <c r="M289" s="81">
        <f t="shared" si="260"/>
        <v>19693</v>
      </c>
      <c r="N289" s="81">
        <f t="shared" si="260"/>
        <v>0</v>
      </c>
      <c r="O289" s="81">
        <f t="shared" si="260"/>
        <v>0</v>
      </c>
      <c r="P289" s="81">
        <f t="shared" si="260"/>
        <v>0</v>
      </c>
      <c r="Q289" s="81">
        <f t="shared" si="260"/>
        <v>0</v>
      </c>
      <c r="R289" s="81">
        <f t="shared" si="260"/>
        <v>0</v>
      </c>
      <c r="S289" s="81">
        <f t="shared" si="260"/>
        <v>19693</v>
      </c>
      <c r="T289" s="81">
        <f t="shared" si="260"/>
        <v>0</v>
      </c>
      <c r="U289" s="81">
        <f t="shared" si="260"/>
        <v>0</v>
      </c>
      <c r="V289" s="81">
        <f t="shared" si="260"/>
        <v>0</v>
      </c>
      <c r="W289" s="81">
        <f t="shared" si="260"/>
        <v>0</v>
      </c>
      <c r="X289" s="81">
        <f t="shared" si="260"/>
        <v>0</v>
      </c>
      <c r="Y289" s="81">
        <f t="shared" si="260"/>
        <v>0</v>
      </c>
      <c r="Z289" s="81">
        <f t="shared" si="260"/>
        <v>0</v>
      </c>
      <c r="AA289" s="81">
        <f t="shared" si="260"/>
        <v>0</v>
      </c>
      <c r="AB289" s="81">
        <f t="shared" si="260"/>
        <v>19693</v>
      </c>
      <c r="AC289" s="81">
        <f t="shared" si="260"/>
        <v>0</v>
      </c>
      <c r="AD289" s="81">
        <f t="shared" si="260"/>
        <v>1</v>
      </c>
      <c r="AE289" s="81">
        <f t="shared" si="260"/>
        <v>102</v>
      </c>
      <c r="AF289" s="81">
        <f t="shared" si="260"/>
        <v>-1520</v>
      </c>
      <c r="AG289" s="81">
        <f t="shared" si="260"/>
        <v>0</v>
      </c>
      <c r="AH289" s="81">
        <f t="shared" si="260"/>
        <v>0</v>
      </c>
      <c r="AI289" s="81">
        <f t="shared" si="260"/>
        <v>18276</v>
      </c>
      <c r="AJ289" s="81">
        <f t="shared" si="260"/>
        <v>0</v>
      </c>
      <c r="AK289" s="81">
        <f t="shared" si="260"/>
        <v>0</v>
      </c>
      <c r="AL289" s="81">
        <f t="shared" si="260"/>
        <v>18276</v>
      </c>
      <c r="AM289" s="81">
        <f t="shared" si="260"/>
        <v>0</v>
      </c>
      <c r="AN289" s="81">
        <f t="shared" si="260"/>
        <v>0</v>
      </c>
      <c r="AO289" s="81">
        <f t="shared" si="260"/>
        <v>109</v>
      </c>
      <c r="AP289" s="81">
        <f t="shared" si="260"/>
        <v>1</v>
      </c>
      <c r="AQ289" s="81">
        <f t="shared" si="260"/>
        <v>0</v>
      </c>
      <c r="AR289" s="81">
        <f t="shared" si="260"/>
        <v>18386</v>
      </c>
      <c r="AS289" s="81">
        <f t="shared" si="260"/>
        <v>0</v>
      </c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</row>
    <row r="290" spans="1:64" s="11" customFormat="1" ht="36.75" customHeight="1">
      <c r="A290" s="78" t="s">
        <v>131</v>
      </c>
      <c r="B290" s="79" t="s">
        <v>156</v>
      </c>
      <c r="C290" s="79" t="s">
        <v>129</v>
      </c>
      <c r="D290" s="80" t="s">
        <v>87</v>
      </c>
      <c r="E290" s="79" t="s">
        <v>132</v>
      </c>
      <c r="F290" s="87">
        <v>15513</v>
      </c>
      <c r="G290" s="71">
        <f>H290-F290</f>
        <v>4180</v>
      </c>
      <c r="H290" s="88">
        <v>19693</v>
      </c>
      <c r="I290" s="108"/>
      <c r="J290" s="108"/>
      <c r="K290" s="108"/>
      <c r="L290" s="108"/>
      <c r="M290" s="71">
        <f>H290+J290+K290+L290</f>
        <v>19693</v>
      </c>
      <c r="N290" s="72">
        <f>I290+L290</f>
        <v>0</v>
      </c>
      <c r="O290" s="108"/>
      <c r="P290" s="88"/>
      <c r="Q290" s="72"/>
      <c r="R290" s="135"/>
      <c r="S290" s="71">
        <f>M290+O290+P290+Q290+R290</f>
        <v>19693</v>
      </c>
      <c r="T290" s="71">
        <f>N290+R290</f>
        <v>0</v>
      </c>
      <c r="U290" s="72"/>
      <c r="V290" s="72"/>
      <c r="W290" s="135"/>
      <c r="X290" s="135"/>
      <c r="Y290" s="135"/>
      <c r="Z290" s="135"/>
      <c r="AA290" s="135"/>
      <c r="AB290" s="71">
        <f>S290+U290+V290+W290+X290+Y290+Z290+AA290</f>
        <v>19693</v>
      </c>
      <c r="AC290" s="71">
        <f>T290+Z290+AA290</f>
        <v>0</v>
      </c>
      <c r="AD290" s="72">
        <v>1</v>
      </c>
      <c r="AE290" s="72">
        <v>102</v>
      </c>
      <c r="AF290" s="71">
        <v>-1520</v>
      </c>
      <c r="AG290" s="135"/>
      <c r="AH290" s="135"/>
      <c r="AI290" s="71">
        <f>AB290+AD290+AE290+AF290+AG290+AH290</f>
        <v>18276</v>
      </c>
      <c r="AJ290" s="71">
        <f>AC290+AH290</f>
        <v>0</v>
      </c>
      <c r="AK290" s="135"/>
      <c r="AL290" s="71">
        <f>AI290+AK290</f>
        <v>18276</v>
      </c>
      <c r="AM290" s="71">
        <f>AJ290</f>
        <v>0</v>
      </c>
      <c r="AN290" s="135"/>
      <c r="AO290" s="72">
        <v>109</v>
      </c>
      <c r="AP290" s="72">
        <v>1</v>
      </c>
      <c r="AQ290" s="135"/>
      <c r="AR290" s="71">
        <f>AL290+AN290+AO290+AP290+AQ290</f>
        <v>18386</v>
      </c>
      <c r="AS290" s="71">
        <f>AM290+AQ290</f>
        <v>0</v>
      </c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</row>
    <row r="291" spans="1:64" s="11" customFormat="1" ht="20.25">
      <c r="A291" s="78" t="s">
        <v>88</v>
      </c>
      <c r="B291" s="79" t="s">
        <v>156</v>
      </c>
      <c r="C291" s="79" t="s">
        <v>129</v>
      </c>
      <c r="D291" s="80" t="s">
        <v>89</v>
      </c>
      <c r="E291" s="79"/>
      <c r="F291" s="81">
        <f>F292</f>
        <v>64209</v>
      </c>
      <c r="G291" s="81">
        <f>G292</f>
        <v>3896</v>
      </c>
      <c r="H291" s="81">
        <f>H292</f>
        <v>68105</v>
      </c>
      <c r="I291" s="81">
        <f aca="true" t="shared" si="261" ref="I291:AS291">I292</f>
        <v>0</v>
      </c>
      <c r="J291" s="81">
        <f t="shared" si="261"/>
        <v>0</v>
      </c>
      <c r="K291" s="81">
        <f t="shared" si="261"/>
        <v>0</v>
      </c>
      <c r="L291" s="81">
        <f t="shared" si="261"/>
        <v>0</v>
      </c>
      <c r="M291" s="81">
        <f t="shared" si="261"/>
        <v>68105</v>
      </c>
      <c r="N291" s="81">
        <f t="shared" si="261"/>
        <v>0</v>
      </c>
      <c r="O291" s="81">
        <f t="shared" si="261"/>
        <v>0</v>
      </c>
      <c r="P291" s="81">
        <f t="shared" si="261"/>
        <v>0</v>
      </c>
      <c r="Q291" s="81">
        <f t="shared" si="261"/>
        <v>0</v>
      </c>
      <c r="R291" s="81">
        <f t="shared" si="261"/>
        <v>0</v>
      </c>
      <c r="S291" s="81">
        <f t="shared" si="261"/>
        <v>68105</v>
      </c>
      <c r="T291" s="81">
        <f t="shared" si="261"/>
        <v>0</v>
      </c>
      <c r="U291" s="81">
        <f t="shared" si="261"/>
        <v>0</v>
      </c>
      <c r="V291" s="81">
        <f t="shared" si="261"/>
        <v>0</v>
      </c>
      <c r="W291" s="81">
        <f t="shared" si="261"/>
        <v>0</v>
      </c>
      <c r="X291" s="81">
        <f t="shared" si="261"/>
        <v>0</v>
      </c>
      <c r="Y291" s="81">
        <f t="shared" si="261"/>
        <v>0</v>
      </c>
      <c r="Z291" s="81">
        <f t="shared" si="261"/>
        <v>0</v>
      </c>
      <c r="AA291" s="81">
        <f t="shared" si="261"/>
        <v>0</v>
      </c>
      <c r="AB291" s="81">
        <f t="shared" si="261"/>
        <v>68105</v>
      </c>
      <c r="AC291" s="81">
        <f t="shared" si="261"/>
        <v>0</v>
      </c>
      <c r="AD291" s="81">
        <f t="shared" si="261"/>
        <v>1</v>
      </c>
      <c r="AE291" s="81">
        <f t="shared" si="261"/>
        <v>246</v>
      </c>
      <c r="AF291" s="81">
        <f t="shared" si="261"/>
        <v>-2591</v>
      </c>
      <c r="AG291" s="81">
        <f t="shared" si="261"/>
        <v>0</v>
      </c>
      <c r="AH291" s="81">
        <f t="shared" si="261"/>
        <v>0</v>
      </c>
      <c r="AI291" s="81">
        <f t="shared" si="261"/>
        <v>65761</v>
      </c>
      <c r="AJ291" s="81">
        <f t="shared" si="261"/>
        <v>0</v>
      </c>
      <c r="AK291" s="81">
        <f t="shared" si="261"/>
        <v>0</v>
      </c>
      <c r="AL291" s="81">
        <f t="shared" si="261"/>
        <v>65761</v>
      </c>
      <c r="AM291" s="81">
        <f t="shared" si="261"/>
        <v>0</v>
      </c>
      <c r="AN291" s="81">
        <f t="shared" si="261"/>
        <v>0</v>
      </c>
      <c r="AO291" s="81">
        <f t="shared" si="261"/>
        <v>118</v>
      </c>
      <c r="AP291" s="81">
        <f t="shared" si="261"/>
        <v>0</v>
      </c>
      <c r="AQ291" s="81">
        <f t="shared" si="261"/>
        <v>0</v>
      </c>
      <c r="AR291" s="81">
        <f t="shared" si="261"/>
        <v>65879</v>
      </c>
      <c r="AS291" s="81">
        <f t="shared" si="261"/>
        <v>0</v>
      </c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</row>
    <row r="292" spans="1:64" s="11" customFormat="1" ht="35.25" customHeight="1">
      <c r="A292" s="78" t="s">
        <v>131</v>
      </c>
      <c r="B292" s="79" t="s">
        <v>156</v>
      </c>
      <c r="C292" s="79" t="s">
        <v>129</v>
      </c>
      <c r="D292" s="80" t="s">
        <v>89</v>
      </c>
      <c r="E292" s="79" t="s">
        <v>132</v>
      </c>
      <c r="F292" s="87">
        <v>64209</v>
      </c>
      <c r="G292" s="71">
        <f>H292-F292</f>
        <v>3896</v>
      </c>
      <c r="H292" s="88">
        <v>68105</v>
      </c>
      <c r="I292" s="108"/>
      <c r="J292" s="108"/>
      <c r="K292" s="108"/>
      <c r="L292" s="108"/>
      <c r="M292" s="71">
        <f>H292+J292+K292+L292</f>
        <v>68105</v>
      </c>
      <c r="N292" s="72">
        <f>I292+L292</f>
        <v>0</v>
      </c>
      <c r="O292" s="108"/>
      <c r="P292" s="88"/>
      <c r="Q292" s="72"/>
      <c r="R292" s="135"/>
      <c r="S292" s="71">
        <f>M292+O292+P292+Q292+R292</f>
        <v>68105</v>
      </c>
      <c r="T292" s="71">
        <f>N292+R292</f>
        <v>0</v>
      </c>
      <c r="U292" s="72"/>
      <c r="V292" s="72"/>
      <c r="W292" s="135"/>
      <c r="X292" s="135"/>
      <c r="Y292" s="135"/>
      <c r="Z292" s="135"/>
      <c r="AA292" s="135"/>
      <c r="AB292" s="71">
        <f>S292+U292+V292+W292+X292+Y292+Z292+AA292</f>
        <v>68105</v>
      </c>
      <c r="AC292" s="71">
        <f>T292+Z292+AA292</f>
        <v>0</v>
      </c>
      <c r="AD292" s="72">
        <v>1</v>
      </c>
      <c r="AE292" s="72">
        <v>246</v>
      </c>
      <c r="AF292" s="71">
        <v>-2591</v>
      </c>
      <c r="AG292" s="135"/>
      <c r="AH292" s="135"/>
      <c r="AI292" s="71">
        <f>AB292+AD292+AE292+AF292+AG292+AH292</f>
        <v>65761</v>
      </c>
      <c r="AJ292" s="71">
        <f>AC292+AH292</f>
        <v>0</v>
      </c>
      <c r="AK292" s="135"/>
      <c r="AL292" s="71">
        <f>AI292+AK292</f>
        <v>65761</v>
      </c>
      <c r="AM292" s="71">
        <f>AJ292</f>
        <v>0</v>
      </c>
      <c r="AN292" s="135"/>
      <c r="AO292" s="72">
        <v>118</v>
      </c>
      <c r="AP292" s="135"/>
      <c r="AQ292" s="135"/>
      <c r="AR292" s="71">
        <f>AL292+AN292+AO292+AP292+AQ292</f>
        <v>65879</v>
      </c>
      <c r="AS292" s="71">
        <f>AM292+AQ292</f>
        <v>0</v>
      </c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</row>
    <row r="293" spans="1:64" s="11" customFormat="1" ht="45.75" customHeight="1">
      <c r="A293" s="78" t="s">
        <v>90</v>
      </c>
      <c r="B293" s="79" t="s">
        <v>156</v>
      </c>
      <c r="C293" s="79" t="s">
        <v>129</v>
      </c>
      <c r="D293" s="80" t="s">
        <v>91</v>
      </c>
      <c r="E293" s="79"/>
      <c r="F293" s="81">
        <f>F294</f>
        <v>68025</v>
      </c>
      <c r="G293" s="81">
        <f>G294</f>
        <v>24445</v>
      </c>
      <c r="H293" s="81">
        <f>H294</f>
        <v>92470</v>
      </c>
      <c r="I293" s="81">
        <f aca="true" t="shared" si="262" ref="I293:AS293">I294</f>
        <v>0</v>
      </c>
      <c r="J293" s="81">
        <f t="shared" si="262"/>
        <v>0</v>
      </c>
      <c r="K293" s="81">
        <f t="shared" si="262"/>
        <v>0</v>
      </c>
      <c r="L293" s="81">
        <f t="shared" si="262"/>
        <v>0</v>
      </c>
      <c r="M293" s="81">
        <f t="shared" si="262"/>
        <v>92470</v>
      </c>
      <c r="N293" s="81">
        <f t="shared" si="262"/>
        <v>0</v>
      </c>
      <c r="O293" s="81">
        <f t="shared" si="262"/>
        <v>0</v>
      </c>
      <c r="P293" s="81">
        <f t="shared" si="262"/>
        <v>0</v>
      </c>
      <c r="Q293" s="81">
        <f t="shared" si="262"/>
        <v>0</v>
      </c>
      <c r="R293" s="81">
        <f t="shared" si="262"/>
        <v>0</v>
      </c>
      <c r="S293" s="81">
        <f t="shared" si="262"/>
        <v>92470</v>
      </c>
      <c r="T293" s="81">
        <f t="shared" si="262"/>
        <v>0</v>
      </c>
      <c r="U293" s="81">
        <f t="shared" si="262"/>
        <v>0</v>
      </c>
      <c r="V293" s="81">
        <f t="shared" si="262"/>
        <v>0</v>
      </c>
      <c r="W293" s="81">
        <f t="shared" si="262"/>
        <v>0</v>
      </c>
      <c r="X293" s="81">
        <f t="shared" si="262"/>
        <v>0</v>
      </c>
      <c r="Y293" s="81">
        <f t="shared" si="262"/>
        <v>0</v>
      </c>
      <c r="Z293" s="81">
        <f t="shared" si="262"/>
        <v>0</v>
      </c>
      <c r="AA293" s="81">
        <f t="shared" si="262"/>
        <v>0</v>
      </c>
      <c r="AB293" s="81">
        <f t="shared" si="262"/>
        <v>92470</v>
      </c>
      <c r="AC293" s="81">
        <f t="shared" si="262"/>
        <v>0</v>
      </c>
      <c r="AD293" s="81">
        <f t="shared" si="262"/>
        <v>8</v>
      </c>
      <c r="AE293" s="81">
        <f t="shared" si="262"/>
        <v>334</v>
      </c>
      <c r="AF293" s="81">
        <f t="shared" si="262"/>
        <v>-14541</v>
      </c>
      <c r="AG293" s="81">
        <f t="shared" si="262"/>
        <v>0</v>
      </c>
      <c r="AH293" s="81">
        <f t="shared" si="262"/>
        <v>0</v>
      </c>
      <c r="AI293" s="81">
        <f t="shared" si="262"/>
        <v>78271</v>
      </c>
      <c r="AJ293" s="81">
        <f t="shared" si="262"/>
        <v>0</v>
      </c>
      <c r="AK293" s="81">
        <f t="shared" si="262"/>
        <v>0</v>
      </c>
      <c r="AL293" s="81">
        <f t="shared" si="262"/>
        <v>78271</v>
      </c>
      <c r="AM293" s="81">
        <f t="shared" si="262"/>
        <v>0</v>
      </c>
      <c r="AN293" s="81">
        <f t="shared" si="262"/>
        <v>0</v>
      </c>
      <c r="AO293" s="81">
        <f t="shared" si="262"/>
        <v>329</v>
      </c>
      <c r="AP293" s="81">
        <f t="shared" si="262"/>
        <v>6</v>
      </c>
      <c r="AQ293" s="81">
        <f t="shared" si="262"/>
        <v>0</v>
      </c>
      <c r="AR293" s="81">
        <f t="shared" si="262"/>
        <v>78606</v>
      </c>
      <c r="AS293" s="81">
        <f t="shared" si="262"/>
        <v>0</v>
      </c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</row>
    <row r="294" spans="1:64" s="11" customFormat="1" ht="40.5" customHeight="1">
      <c r="A294" s="78" t="s">
        <v>131</v>
      </c>
      <c r="B294" s="79" t="s">
        <v>156</v>
      </c>
      <c r="C294" s="79" t="s">
        <v>129</v>
      </c>
      <c r="D294" s="80" t="s">
        <v>91</v>
      </c>
      <c r="E294" s="79" t="s">
        <v>132</v>
      </c>
      <c r="F294" s="87">
        <v>68025</v>
      </c>
      <c r="G294" s="71">
        <f>H294-F294</f>
        <v>24445</v>
      </c>
      <c r="H294" s="88">
        <v>92470</v>
      </c>
      <c r="I294" s="108"/>
      <c r="J294" s="108"/>
      <c r="K294" s="108"/>
      <c r="L294" s="108"/>
      <c r="M294" s="71">
        <f>H294+J294+K294+L294</f>
        <v>92470</v>
      </c>
      <c r="N294" s="72">
        <f>I294+L294</f>
        <v>0</v>
      </c>
      <c r="O294" s="108"/>
      <c r="P294" s="88"/>
      <c r="Q294" s="72"/>
      <c r="R294" s="135"/>
      <c r="S294" s="71">
        <f>M294+O294+P294+Q294+R294</f>
        <v>92470</v>
      </c>
      <c r="T294" s="71">
        <f>N294+R294</f>
        <v>0</v>
      </c>
      <c r="U294" s="72"/>
      <c r="V294" s="72"/>
      <c r="W294" s="135"/>
      <c r="X294" s="135"/>
      <c r="Y294" s="135"/>
      <c r="Z294" s="135"/>
      <c r="AA294" s="135"/>
      <c r="AB294" s="71">
        <f>S294+U294+V294+W294+X294+Y294+Z294+AA294</f>
        <v>92470</v>
      </c>
      <c r="AC294" s="71">
        <f>T294+Z294+AA294</f>
        <v>0</v>
      </c>
      <c r="AD294" s="72">
        <v>8</v>
      </c>
      <c r="AE294" s="72">
        <v>334</v>
      </c>
      <c r="AF294" s="71">
        <v>-14541</v>
      </c>
      <c r="AG294" s="135"/>
      <c r="AH294" s="135"/>
      <c r="AI294" s="71">
        <f>AB294+AD294+AE294+AF294+AG294+AH294</f>
        <v>78271</v>
      </c>
      <c r="AJ294" s="71">
        <f>AC294+AH294</f>
        <v>0</v>
      </c>
      <c r="AK294" s="135"/>
      <c r="AL294" s="71">
        <f>AI294+AK294</f>
        <v>78271</v>
      </c>
      <c r="AM294" s="71">
        <f>AJ294</f>
        <v>0</v>
      </c>
      <c r="AN294" s="135"/>
      <c r="AO294" s="72">
        <v>329</v>
      </c>
      <c r="AP294" s="72">
        <v>6</v>
      </c>
      <c r="AQ294" s="135"/>
      <c r="AR294" s="71">
        <f>AL294+AN294+AO294+AP294+AQ294</f>
        <v>78606</v>
      </c>
      <c r="AS294" s="71">
        <f>AM294+AQ294</f>
        <v>0</v>
      </c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</row>
    <row r="295" spans="1:64" s="11" customFormat="1" ht="56.25" customHeight="1">
      <c r="A295" s="78" t="s">
        <v>92</v>
      </c>
      <c r="B295" s="79" t="s">
        <v>156</v>
      </c>
      <c r="C295" s="79" t="s">
        <v>129</v>
      </c>
      <c r="D295" s="80" t="s">
        <v>93</v>
      </c>
      <c r="E295" s="79"/>
      <c r="F295" s="81">
        <f>F296+F297+F299+F301</f>
        <v>21917</v>
      </c>
      <c r="G295" s="81">
        <f>G296+G297+G299+G301</f>
        <v>-6147</v>
      </c>
      <c r="H295" s="81">
        <f>H296+H297+H299+H301</f>
        <v>15770</v>
      </c>
      <c r="I295" s="81">
        <f aca="true" t="shared" si="263" ref="I295:AM295">I296+I297+I299+I301</f>
        <v>0</v>
      </c>
      <c r="J295" s="81">
        <f t="shared" si="263"/>
        <v>0</v>
      </c>
      <c r="K295" s="81">
        <f t="shared" si="263"/>
        <v>0</v>
      </c>
      <c r="L295" s="81">
        <f t="shared" si="263"/>
        <v>0</v>
      </c>
      <c r="M295" s="81">
        <f t="shared" si="263"/>
        <v>15770</v>
      </c>
      <c r="N295" s="81">
        <f t="shared" si="263"/>
        <v>0</v>
      </c>
      <c r="O295" s="81">
        <f t="shared" si="263"/>
        <v>0</v>
      </c>
      <c r="P295" s="81"/>
      <c r="Q295" s="81">
        <f t="shared" si="263"/>
        <v>0</v>
      </c>
      <c r="R295" s="81">
        <f t="shared" si="263"/>
        <v>0</v>
      </c>
      <c r="S295" s="81">
        <f t="shared" si="263"/>
        <v>15770</v>
      </c>
      <c r="T295" s="81">
        <f t="shared" si="263"/>
        <v>0</v>
      </c>
      <c r="U295" s="81">
        <f t="shared" si="263"/>
        <v>0</v>
      </c>
      <c r="V295" s="81">
        <f t="shared" si="263"/>
        <v>0</v>
      </c>
      <c r="W295" s="81">
        <f t="shared" si="263"/>
        <v>0</v>
      </c>
      <c r="X295" s="81">
        <f t="shared" si="263"/>
        <v>0</v>
      </c>
      <c r="Y295" s="81">
        <f t="shared" si="263"/>
        <v>0</v>
      </c>
      <c r="Z295" s="81">
        <f t="shared" si="263"/>
        <v>0</v>
      </c>
      <c r="AA295" s="81">
        <f t="shared" si="263"/>
        <v>0</v>
      </c>
      <c r="AB295" s="81">
        <f t="shared" si="263"/>
        <v>15770</v>
      </c>
      <c r="AC295" s="81">
        <f t="shared" si="263"/>
        <v>0</v>
      </c>
      <c r="AD295" s="81">
        <f t="shared" si="263"/>
        <v>0</v>
      </c>
      <c r="AE295" s="81">
        <f t="shared" si="263"/>
        <v>0</v>
      </c>
      <c r="AF295" s="81">
        <f t="shared" si="263"/>
        <v>-7970</v>
      </c>
      <c r="AG295" s="81">
        <f t="shared" si="263"/>
        <v>0</v>
      </c>
      <c r="AH295" s="81">
        <f t="shared" si="263"/>
        <v>0</v>
      </c>
      <c r="AI295" s="81">
        <f t="shared" si="263"/>
        <v>7800</v>
      </c>
      <c r="AJ295" s="81">
        <f t="shared" si="263"/>
        <v>0</v>
      </c>
      <c r="AK295" s="81">
        <f t="shared" si="263"/>
        <v>0</v>
      </c>
      <c r="AL295" s="81">
        <f t="shared" si="263"/>
        <v>7800</v>
      </c>
      <c r="AM295" s="81">
        <f t="shared" si="263"/>
        <v>0</v>
      </c>
      <c r="AN295" s="81">
        <f aca="true" t="shared" si="264" ref="AN295:AS295">AN296+AN297+AN299+AN301+AN303</f>
        <v>0</v>
      </c>
      <c r="AO295" s="81">
        <f t="shared" si="264"/>
        <v>1</v>
      </c>
      <c r="AP295" s="81">
        <f t="shared" si="264"/>
        <v>0</v>
      </c>
      <c r="AQ295" s="81">
        <f t="shared" si="264"/>
        <v>2081</v>
      </c>
      <c r="AR295" s="81">
        <f t="shared" si="264"/>
        <v>9882</v>
      </c>
      <c r="AS295" s="81">
        <f t="shared" si="264"/>
        <v>2081</v>
      </c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</row>
    <row r="296" spans="1:64" s="11" customFormat="1" ht="74.25" customHeight="1">
      <c r="A296" s="78" t="s">
        <v>140</v>
      </c>
      <c r="B296" s="79" t="s">
        <v>156</v>
      </c>
      <c r="C296" s="79" t="s">
        <v>129</v>
      </c>
      <c r="D296" s="80" t="s">
        <v>93</v>
      </c>
      <c r="E296" s="79" t="s">
        <v>141</v>
      </c>
      <c r="F296" s="87">
        <v>19751</v>
      </c>
      <c r="G296" s="71">
        <f>H296-F296</f>
        <v>-4293</v>
      </c>
      <c r="H296" s="88">
        <v>15458</v>
      </c>
      <c r="I296" s="108"/>
      <c r="J296" s="108"/>
      <c r="K296" s="108"/>
      <c r="L296" s="108"/>
      <c r="M296" s="71">
        <f>H296+J296+K296+L296</f>
        <v>15458</v>
      </c>
      <c r="N296" s="72">
        <f>I296+L296</f>
        <v>0</v>
      </c>
      <c r="O296" s="108"/>
      <c r="P296" s="108"/>
      <c r="Q296" s="135"/>
      <c r="R296" s="135"/>
      <c r="S296" s="71">
        <f>M296+O296+P296+Q296+R296</f>
        <v>15458</v>
      </c>
      <c r="T296" s="71">
        <f>N296+R296</f>
        <v>0</v>
      </c>
      <c r="U296" s="135"/>
      <c r="V296" s="135"/>
      <c r="W296" s="135"/>
      <c r="X296" s="135"/>
      <c r="Y296" s="135"/>
      <c r="Z296" s="135"/>
      <c r="AA296" s="135"/>
      <c r="AB296" s="71">
        <f>S296+U296+V296+W296+X296+Y296+Z296+AA296</f>
        <v>15458</v>
      </c>
      <c r="AC296" s="71">
        <f>T296+Z296+AA296</f>
        <v>0</v>
      </c>
      <c r="AD296" s="135"/>
      <c r="AE296" s="135"/>
      <c r="AF296" s="71">
        <v>-7970</v>
      </c>
      <c r="AG296" s="135"/>
      <c r="AH296" s="135"/>
      <c r="AI296" s="71">
        <f>AB296+AD296+AE296+AF296+AG296+AH296</f>
        <v>7488</v>
      </c>
      <c r="AJ296" s="71">
        <f>AC296+AH296</f>
        <v>0</v>
      </c>
      <c r="AK296" s="135"/>
      <c r="AL296" s="71">
        <f>AI296+AK296</f>
        <v>7488</v>
      </c>
      <c r="AM296" s="71">
        <f>AJ296</f>
        <v>0</v>
      </c>
      <c r="AN296" s="135"/>
      <c r="AO296" s="72">
        <v>1</v>
      </c>
      <c r="AP296" s="135"/>
      <c r="AQ296" s="135"/>
      <c r="AR296" s="71">
        <f>AL296+AN296+AO296+AP296+AQ296</f>
        <v>7489</v>
      </c>
      <c r="AS296" s="71">
        <f>AM296+AQ296</f>
        <v>0</v>
      </c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</row>
    <row r="297" spans="1:64" s="11" customFormat="1" ht="107.25" customHeight="1" hidden="1">
      <c r="A297" s="78" t="s">
        <v>228</v>
      </c>
      <c r="B297" s="79" t="s">
        <v>156</v>
      </c>
      <c r="C297" s="79" t="s">
        <v>129</v>
      </c>
      <c r="D297" s="80" t="s">
        <v>184</v>
      </c>
      <c r="E297" s="79"/>
      <c r="F297" s="81">
        <f>F298</f>
        <v>368</v>
      </c>
      <c r="G297" s="81">
        <f>G298</f>
        <v>-368</v>
      </c>
      <c r="H297" s="81">
        <f aca="true" t="shared" si="265" ref="H297:N297">H298</f>
        <v>0</v>
      </c>
      <c r="I297" s="81">
        <f t="shared" si="265"/>
        <v>0</v>
      </c>
      <c r="J297" s="81">
        <f t="shared" si="265"/>
        <v>0</v>
      </c>
      <c r="K297" s="81">
        <f t="shared" si="265"/>
        <v>0</v>
      </c>
      <c r="L297" s="81">
        <f t="shared" si="265"/>
        <v>0</v>
      </c>
      <c r="M297" s="81">
        <f t="shared" si="265"/>
        <v>0</v>
      </c>
      <c r="N297" s="81">
        <f t="shared" si="265"/>
        <v>0</v>
      </c>
      <c r="O297" s="108"/>
      <c r="P297" s="108"/>
      <c r="Q297" s="135"/>
      <c r="R297" s="135"/>
      <c r="S297" s="140"/>
      <c r="T297" s="140"/>
      <c r="U297" s="135"/>
      <c r="V297" s="135"/>
      <c r="W297" s="135"/>
      <c r="X297" s="135"/>
      <c r="Y297" s="135"/>
      <c r="Z297" s="135"/>
      <c r="AA297" s="135"/>
      <c r="AB297" s="135"/>
      <c r="AC297" s="135"/>
      <c r="AD297" s="135"/>
      <c r="AE297" s="135"/>
      <c r="AF297" s="140"/>
      <c r="AG297" s="135"/>
      <c r="AH297" s="135"/>
      <c r="AI297" s="135"/>
      <c r="AJ297" s="135"/>
      <c r="AK297" s="135"/>
      <c r="AL297" s="135"/>
      <c r="AM297" s="135"/>
      <c r="AN297" s="135"/>
      <c r="AO297" s="135"/>
      <c r="AP297" s="135"/>
      <c r="AQ297" s="135"/>
      <c r="AR297" s="135"/>
      <c r="AS297" s="135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</row>
    <row r="298" spans="1:64" s="11" customFormat="1" ht="129.75" customHeight="1" hidden="1">
      <c r="A298" s="78" t="s">
        <v>356</v>
      </c>
      <c r="B298" s="79" t="s">
        <v>156</v>
      </c>
      <c r="C298" s="79" t="s">
        <v>129</v>
      </c>
      <c r="D298" s="80" t="s">
        <v>184</v>
      </c>
      <c r="E298" s="79" t="s">
        <v>146</v>
      </c>
      <c r="F298" s="87">
        <v>368</v>
      </c>
      <c r="G298" s="71">
        <f>H298-F298</f>
        <v>-368</v>
      </c>
      <c r="H298" s="108"/>
      <c r="I298" s="108"/>
      <c r="J298" s="108"/>
      <c r="K298" s="108"/>
      <c r="L298" s="108"/>
      <c r="M298" s="71">
        <f>H298+J298+K298+L298</f>
        <v>0</v>
      </c>
      <c r="N298" s="72">
        <f>I298+L298</f>
        <v>0</v>
      </c>
      <c r="O298" s="108"/>
      <c r="P298" s="108"/>
      <c r="Q298" s="135"/>
      <c r="R298" s="135"/>
      <c r="S298" s="140"/>
      <c r="T298" s="140"/>
      <c r="U298" s="135"/>
      <c r="V298" s="135"/>
      <c r="W298" s="135"/>
      <c r="X298" s="135"/>
      <c r="Y298" s="135"/>
      <c r="Z298" s="135"/>
      <c r="AA298" s="135"/>
      <c r="AB298" s="135"/>
      <c r="AC298" s="135"/>
      <c r="AD298" s="135"/>
      <c r="AE298" s="135"/>
      <c r="AF298" s="140"/>
      <c r="AG298" s="135"/>
      <c r="AH298" s="135"/>
      <c r="AI298" s="135"/>
      <c r="AJ298" s="135"/>
      <c r="AK298" s="135"/>
      <c r="AL298" s="135"/>
      <c r="AM298" s="135"/>
      <c r="AN298" s="135"/>
      <c r="AO298" s="135"/>
      <c r="AP298" s="135"/>
      <c r="AQ298" s="135"/>
      <c r="AR298" s="135"/>
      <c r="AS298" s="135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</row>
    <row r="299" spans="1:64" s="11" customFormat="1" ht="54" customHeight="1" hidden="1">
      <c r="A299" s="78" t="s">
        <v>181</v>
      </c>
      <c r="B299" s="79" t="s">
        <v>156</v>
      </c>
      <c r="C299" s="79" t="s">
        <v>129</v>
      </c>
      <c r="D299" s="80" t="s">
        <v>185</v>
      </c>
      <c r="E299" s="79"/>
      <c r="F299" s="81">
        <f>F300</f>
        <v>1491</v>
      </c>
      <c r="G299" s="81">
        <f>G300</f>
        <v>-1491</v>
      </c>
      <c r="H299" s="81">
        <f aca="true" t="shared" si="266" ref="H299:N299">H300</f>
        <v>0</v>
      </c>
      <c r="I299" s="81">
        <f t="shared" si="266"/>
        <v>0</v>
      </c>
      <c r="J299" s="81">
        <f t="shared" si="266"/>
        <v>0</v>
      </c>
      <c r="K299" s="81">
        <f t="shared" si="266"/>
        <v>0</v>
      </c>
      <c r="L299" s="81">
        <f t="shared" si="266"/>
        <v>0</v>
      </c>
      <c r="M299" s="81">
        <f t="shared" si="266"/>
        <v>0</v>
      </c>
      <c r="N299" s="81">
        <f t="shared" si="266"/>
        <v>0</v>
      </c>
      <c r="O299" s="108"/>
      <c r="P299" s="108"/>
      <c r="Q299" s="135"/>
      <c r="R299" s="135"/>
      <c r="S299" s="140"/>
      <c r="T299" s="140"/>
      <c r="U299" s="135"/>
      <c r="V299" s="135"/>
      <c r="W299" s="135"/>
      <c r="X299" s="135"/>
      <c r="Y299" s="135"/>
      <c r="Z299" s="135"/>
      <c r="AA299" s="135"/>
      <c r="AB299" s="135"/>
      <c r="AC299" s="135"/>
      <c r="AD299" s="135"/>
      <c r="AE299" s="135"/>
      <c r="AF299" s="140"/>
      <c r="AG299" s="135"/>
      <c r="AH299" s="135"/>
      <c r="AI299" s="135"/>
      <c r="AJ299" s="135"/>
      <c r="AK299" s="135"/>
      <c r="AL299" s="135"/>
      <c r="AM299" s="135"/>
      <c r="AN299" s="135"/>
      <c r="AO299" s="135"/>
      <c r="AP299" s="135"/>
      <c r="AQ299" s="135"/>
      <c r="AR299" s="135"/>
      <c r="AS299" s="135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</row>
    <row r="300" spans="1:64" s="11" customFormat="1" ht="127.5" customHeight="1" hidden="1">
      <c r="A300" s="78" t="s">
        <v>356</v>
      </c>
      <c r="B300" s="79" t="s">
        <v>156</v>
      </c>
      <c r="C300" s="79" t="s">
        <v>129</v>
      </c>
      <c r="D300" s="80" t="s">
        <v>185</v>
      </c>
      <c r="E300" s="79" t="s">
        <v>146</v>
      </c>
      <c r="F300" s="87">
        <v>1491</v>
      </c>
      <c r="G300" s="71">
        <f>H300-F300</f>
        <v>-1491</v>
      </c>
      <c r="H300" s="108"/>
      <c r="I300" s="108"/>
      <c r="J300" s="108"/>
      <c r="K300" s="108"/>
      <c r="L300" s="108"/>
      <c r="M300" s="71">
        <f>H300+J300+K300+L300</f>
        <v>0</v>
      </c>
      <c r="N300" s="72">
        <f>I300+L300</f>
        <v>0</v>
      </c>
      <c r="O300" s="108"/>
      <c r="P300" s="108"/>
      <c r="Q300" s="135"/>
      <c r="R300" s="135"/>
      <c r="S300" s="140"/>
      <c r="T300" s="140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40"/>
      <c r="AG300" s="135"/>
      <c r="AH300" s="135"/>
      <c r="AI300" s="135"/>
      <c r="AJ300" s="135"/>
      <c r="AK300" s="135"/>
      <c r="AL300" s="135"/>
      <c r="AM300" s="135"/>
      <c r="AN300" s="135"/>
      <c r="AO300" s="135"/>
      <c r="AP300" s="135"/>
      <c r="AQ300" s="135"/>
      <c r="AR300" s="135"/>
      <c r="AS300" s="135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</row>
    <row r="301" spans="1:64" s="11" customFormat="1" ht="72" customHeight="1">
      <c r="A301" s="78" t="s">
        <v>229</v>
      </c>
      <c r="B301" s="79" t="s">
        <v>156</v>
      </c>
      <c r="C301" s="79" t="s">
        <v>129</v>
      </c>
      <c r="D301" s="80" t="s">
        <v>186</v>
      </c>
      <c r="E301" s="79"/>
      <c r="F301" s="81">
        <f>F302</f>
        <v>307</v>
      </c>
      <c r="G301" s="81">
        <f>G302</f>
        <v>5</v>
      </c>
      <c r="H301" s="81">
        <f>H302</f>
        <v>312</v>
      </c>
      <c r="I301" s="81">
        <f aca="true" t="shared" si="267" ref="I301:AS301">I302</f>
        <v>0</v>
      </c>
      <c r="J301" s="81">
        <f t="shared" si="267"/>
        <v>0</v>
      </c>
      <c r="K301" s="81">
        <f t="shared" si="267"/>
        <v>0</v>
      </c>
      <c r="L301" s="81">
        <f t="shared" si="267"/>
        <v>0</v>
      </c>
      <c r="M301" s="81">
        <f t="shared" si="267"/>
        <v>312</v>
      </c>
      <c r="N301" s="81">
        <f t="shared" si="267"/>
        <v>0</v>
      </c>
      <c r="O301" s="81">
        <f t="shared" si="267"/>
        <v>0</v>
      </c>
      <c r="P301" s="81"/>
      <c r="Q301" s="81">
        <f t="shared" si="267"/>
        <v>0</v>
      </c>
      <c r="R301" s="81">
        <f t="shared" si="267"/>
        <v>0</v>
      </c>
      <c r="S301" s="81">
        <f t="shared" si="267"/>
        <v>312</v>
      </c>
      <c r="T301" s="81">
        <f t="shared" si="267"/>
        <v>0</v>
      </c>
      <c r="U301" s="81">
        <f t="shared" si="267"/>
        <v>0</v>
      </c>
      <c r="V301" s="81">
        <f t="shared" si="267"/>
        <v>0</v>
      </c>
      <c r="W301" s="81">
        <f t="shared" si="267"/>
        <v>0</v>
      </c>
      <c r="X301" s="81">
        <f t="shared" si="267"/>
        <v>0</v>
      </c>
      <c r="Y301" s="81">
        <f t="shared" si="267"/>
        <v>0</v>
      </c>
      <c r="Z301" s="81">
        <f t="shared" si="267"/>
        <v>0</v>
      </c>
      <c r="AA301" s="81">
        <f t="shared" si="267"/>
        <v>0</v>
      </c>
      <c r="AB301" s="81">
        <f t="shared" si="267"/>
        <v>312</v>
      </c>
      <c r="AC301" s="81">
        <f t="shared" si="267"/>
        <v>0</v>
      </c>
      <c r="AD301" s="81">
        <f t="shared" si="267"/>
        <v>0</v>
      </c>
      <c r="AE301" s="81">
        <f t="shared" si="267"/>
        <v>0</v>
      </c>
      <c r="AF301" s="81">
        <f t="shared" si="267"/>
        <v>0</v>
      </c>
      <c r="AG301" s="81">
        <f t="shared" si="267"/>
        <v>0</v>
      </c>
      <c r="AH301" s="81">
        <f t="shared" si="267"/>
        <v>0</v>
      </c>
      <c r="AI301" s="81">
        <f t="shared" si="267"/>
        <v>312</v>
      </c>
      <c r="AJ301" s="81">
        <f t="shared" si="267"/>
        <v>0</v>
      </c>
      <c r="AK301" s="81">
        <f t="shared" si="267"/>
        <v>0</v>
      </c>
      <c r="AL301" s="81">
        <f t="shared" si="267"/>
        <v>312</v>
      </c>
      <c r="AM301" s="81">
        <f t="shared" si="267"/>
        <v>0</v>
      </c>
      <c r="AN301" s="81">
        <f t="shared" si="267"/>
        <v>0</v>
      </c>
      <c r="AO301" s="81">
        <f t="shared" si="267"/>
        <v>0</v>
      </c>
      <c r="AP301" s="81">
        <f t="shared" si="267"/>
        <v>0</v>
      </c>
      <c r="AQ301" s="81">
        <f t="shared" si="267"/>
        <v>0</v>
      </c>
      <c r="AR301" s="81">
        <f t="shared" si="267"/>
        <v>312</v>
      </c>
      <c r="AS301" s="81">
        <f t="shared" si="267"/>
        <v>0</v>
      </c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</row>
    <row r="302" spans="1:64" s="11" customFormat="1" ht="105" customHeight="1">
      <c r="A302" s="78" t="s">
        <v>356</v>
      </c>
      <c r="B302" s="79" t="s">
        <v>156</v>
      </c>
      <c r="C302" s="79" t="s">
        <v>129</v>
      </c>
      <c r="D302" s="80" t="s">
        <v>186</v>
      </c>
      <c r="E302" s="79" t="s">
        <v>146</v>
      </c>
      <c r="F302" s="87">
        <v>307</v>
      </c>
      <c r="G302" s="71">
        <f>H302-F302</f>
        <v>5</v>
      </c>
      <c r="H302" s="88">
        <v>312</v>
      </c>
      <c r="I302" s="108"/>
      <c r="J302" s="108"/>
      <c r="K302" s="108"/>
      <c r="L302" s="108"/>
      <c r="M302" s="71">
        <f>H302+J302+K302+L302</f>
        <v>312</v>
      </c>
      <c r="N302" s="72">
        <f>I302+L302</f>
        <v>0</v>
      </c>
      <c r="O302" s="108"/>
      <c r="P302" s="108"/>
      <c r="Q302" s="135"/>
      <c r="R302" s="135"/>
      <c r="S302" s="71">
        <f>M302+O302+P302+Q302+R302</f>
        <v>312</v>
      </c>
      <c r="T302" s="71">
        <f>N302+R302</f>
        <v>0</v>
      </c>
      <c r="U302" s="135"/>
      <c r="V302" s="135"/>
      <c r="W302" s="135"/>
      <c r="X302" s="135"/>
      <c r="Y302" s="135"/>
      <c r="Z302" s="135"/>
      <c r="AA302" s="135"/>
      <c r="AB302" s="71">
        <f>S302+U302+V302+W302+X302+Y302+Z302+AA302</f>
        <v>312</v>
      </c>
      <c r="AC302" s="71">
        <f>T302+Z302+AA302</f>
        <v>0</v>
      </c>
      <c r="AD302" s="135"/>
      <c r="AE302" s="135"/>
      <c r="AF302" s="140"/>
      <c r="AG302" s="135"/>
      <c r="AH302" s="135"/>
      <c r="AI302" s="71">
        <f>AB302+AD302+AE302+AF302+AG302+AH302</f>
        <v>312</v>
      </c>
      <c r="AJ302" s="71">
        <f>AC302+AH302</f>
        <v>0</v>
      </c>
      <c r="AK302" s="135"/>
      <c r="AL302" s="71">
        <f>AI302+AK302</f>
        <v>312</v>
      </c>
      <c r="AM302" s="71">
        <f>AJ302</f>
        <v>0</v>
      </c>
      <c r="AN302" s="135"/>
      <c r="AO302" s="135"/>
      <c r="AP302" s="135"/>
      <c r="AQ302" s="135"/>
      <c r="AR302" s="71">
        <f>AL302+AN302+AO302+AP302+AQ302</f>
        <v>312</v>
      </c>
      <c r="AS302" s="71">
        <f>AM302+AQ302</f>
        <v>0</v>
      </c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</row>
    <row r="303" spans="1:64" s="11" customFormat="1" ht="36" customHeight="1">
      <c r="A303" s="78" t="s">
        <v>339</v>
      </c>
      <c r="B303" s="79" t="s">
        <v>156</v>
      </c>
      <c r="C303" s="79" t="s">
        <v>129</v>
      </c>
      <c r="D303" s="80" t="s">
        <v>338</v>
      </c>
      <c r="E303" s="79"/>
      <c r="F303" s="87"/>
      <c r="G303" s="71"/>
      <c r="H303" s="88"/>
      <c r="I303" s="108"/>
      <c r="J303" s="108"/>
      <c r="K303" s="108"/>
      <c r="L303" s="108"/>
      <c r="M303" s="71"/>
      <c r="N303" s="72"/>
      <c r="O303" s="108"/>
      <c r="P303" s="108"/>
      <c r="Q303" s="135"/>
      <c r="R303" s="135"/>
      <c r="S303" s="71"/>
      <c r="T303" s="71"/>
      <c r="U303" s="135"/>
      <c r="V303" s="135"/>
      <c r="W303" s="135"/>
      <c r="X303" s="135"/>
      <c r="Y303" s="135"/>
      <c r="Z303" s="135"/>
      <c r="AA303" s="135"/>
      <c r="AB303" s="71"/>
      <c r="AC303" s="71"/>
      <c r="AD303" s="135"/>
      <c r="AE303" s="135"/>
      <c r="AF303" s="140"/>
      <c r="AG303" s="135"/>
      <c r="AH303" s="135"/>
      <c r="AI303" s="71"/>
      <c r="AJ303" s="71"/>
      <c r="AK303" s="135"/>
      <c r="AL303" s="71"/>
      <c r="AM303" s="71"/>
      <c r="AN303" s="135">
        <f aca="true" t="shared" si="268" ref="AN303:AS303">AN304</f>
        <v>0</v>
      </c>
      <c r="AO303" s="135">
        <f t="shared" si="268"/>
        <v>0</v>
      </c>
      <c r="AP303" s="135">
        <f t="shared" si="268"/>
        <v>0</v>
      </c>
      <c r="AQ303" s="71">
        <f t="shared" si="268"/>
        <v>2081</v>
      </c>
      <c r="AR303" s="71">
        <f t="shared" si="268"/>
        <v>2081</v>
      </c>
      <c r="AS303" s="71">
        <f t="shared" si="268"/>
        <v>2081</v>
      </c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</row>
    <row r="304" spans="1:64" s="11" customFormat="1" ht="69.75" customHeight="1">
      <c r="A304" s="78" t="s">
        <v>140</v>
      </c>
      <c r="B304" s="79" t="s">
        <v>156</v>
      </c>
      <c r="C304" s="79" t="s">
        <v>129</v>
      </c>
      <c r="D304" s="80" t="s">
        <v>338</v>
      </c>
      <c r="E304" s="79" t="s">
        <v>141</v>
      </c>
      <c r="F304" s="87"/>
      <c r="G304" s="71"/>
      <c r="H304" s="88"/>
      <c r="I304" s="108"/>
      <c r="J304" s="108"/>
      <c r="K304" s="108"/>
      <c r="L304" s="108"/>
      <c r="M304" s="71"/>
      <c r="N304" s="72"/>
      <c r="O304" s="108"/>
      <c r="P304" s="108"/>
      <c r="Q304" s="135"/>
      <c r="R304" s="135"/>
      <c r="S304" s="71"/>
      <c r="T304" s="71"/>
      <c r="U304" s="135"/>
      <c r="V304" s="135"/>
      <c r="W304" s="135"/>
      <c r="X304" s="135"/>
      <c r="Y304" s="135"/>
      <c r="Z304" s="135"/>
      <c r="AA304" s="135"/>
      <c r="AB304" s="71"/>
      <c r="AC304" s="71"/>
      <c r="AD304" s="135"/>
      <c r="AE304" s="135"/>
      <c r="AF304" s="140"/>
      <c r="AG304" s="135"/>
      <c r="AH304" s="135"/>
      <c r="AI304" s="71"/>
      <c r="AJ304" s="71"/>
      <c r="AK304" s="135"/>
      <c r="AL304" s="71"/>
      <c r="AM304" s="71"/>
      <c r="AN304" s="135"/>
      <c r="AO304" s="135"/>
      <c r="AP304" s="135"/>
      <c r="AQ304" s="71">
        <v>2081</v>
      </c>
      <c r="AR304" s="71">
        <f>AL304+AN304+AO304+AP304+AQ304</f>
        <v>2081</v>
      </c>
      <c r="AS304" s="71">
        <f>AM304+AQ304</f>
        <v>2081</v>
      </c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</row>
    <row r="305" spans="1:64" s="11" customFormat="1" ht="33.75" customHeight="1">
      <c r="A305" s="78" t="s">
        <v>122</v>
      </c>
      <c r="B305" s="79" t="s">
        <v>156</v>
      </c>
      <c r="C305" s="79" t="s">
        <v>129</v>
      </c>
      <c r="D305" s="80" t="s">
        <v>123</v>
      </c>
      <c r="E305" s="79"/>
      <c r="F305" s="87">
        <f>F306</f>
        <v>0</v>
      </c>
      <c r="G305" s="87">
        <f>G306</f>
        <v>8335</v>
      </c>
      <c r="H305" s="87">
        <f>H306</f>
        <v>8335</v>
      </c>
      <c r="I305" s="87">
        <f aca="true" t="shared" si="269" ref="I305:AS305">I306</f>
        <v>0</v>
      </c>
      <c r="J305" s="87">
        <f t="shared" si="269"/>
        <v>0</v>
      </c>
      <c r="K305" s="87">
        <f t="shared" si="269"/>
        <v>0</v>
      </c>
      <c r="L305" s="87">
        <f t="shared" si="269"/>
        <v>0</v>
      </c>
      <c r="M305" s="87">
        <f t="shared" si="269"/>
        <v>8335</v>
      </c>
      <c r="N305" s="87">
        <f t="shared" si="269"/>
        <v>0</v>
      </c>
      <c r="O305" s="87">
        <f t="shared" si="269"/>
        <v>0</v>
      </c>
      <c r="P305" s="87"/>
      <c r="Q305" s="87">
        <f t="shared" si="269"/>
        <v>0</v>
      </c>
      <c r="R305" s="87">
        <f t="shared" si="269"/>
        <v>0</v>
      </c>
      <c r="S305" s="87">
        <f t="shared" si="269"/>
        <v>8335</v>
      </c>
      <c r="T305" s="87">
        <f t="shared" si="269"/>
        <v>0</v>
      </c>
      <c r="U305" s="87">
        <f t="shared" si="269"/>
        <v>0</v>
      </c>
      <c r="V305" s="87">
        <f t="shared" si="269"/>
        <v>0</v>
      </c>
      <c r="W305" s="87">
        <f t="shared" si="269"/>
        <v>0</v>
      </c>
      <c r="X305" s="87">
        <f t="shared" si="269"/>
        <v>0</v>
      </c>
      <c r="Y305" s="87">
        <f t="shared" si="269"/>
        <v>0</v>
      </c>
      <c r="Z305" s="87">
        <f t="shared" si="269"/>
        <v>0</v>
      </c>
      <c r="AA305" s="87">
        <f t="shared" si="269"/>
        <v>0</v>
      </c>
      <c r="AB305" s="87">
        <f t="shared" si="269"/>
        <v>8335</v>
      </c>
      <c r="AC305" s="87">
        <f t="shared" si="269"/>
        <v>0</v>
      </c>
      <c r="AD305" s="87">
        <f t="shared" si="269"/>
        <v>0</v>
      </c>
      <c r="AE305" s="87">
        <f t="shared" si="269"/>
        <v>0</v>
      </c>
      <c r="AF305" s="87">
        <f t="shared" si="269"/>
        <v>-4600</v>
      </c>
      <c r="AG305" s="87">
        <f t="shared" si="269"/>
        <v>0</v>
      </c>
      <c r="AH305" s="87">
        <f t="shared" si="269"/>
        <v>0</v>
      </c>
      <c r="AI305" s="87">
        <f t="shared" si="269"/>
        <v>3735</v>
      </c>
      <c r="AJ305" s="87">
        <f t="shared" si="269"/>
        <v>0</v>
      </c>
      <c r="AK305" s="87">
        <f t="shared" si="269"/>
        <v>0</v>
      </c>
      <c r="AL305" s="87">
        <f t="shared" si="269"/>
        <v>3735</v>
      </c>
      <c r="AM305" s="87">
        <f t="shared" si="269"/>
        <v>0</v>
      </c>
      <c r="AN305" s="87">
        <f t="shared" si="269"/>
        <v>0</v>
      </c>
      <c r="AO305" s="87">
        <f t="shared" si="269"/>
        <v>0</v>
      </c>
      <c r="AP305" s="87">
        <f t="shared" si="269"/>
        <v>0</v>
      </c>
      <c r="AQ305" s="87">
        <f t="shared" si="269"/>
        <v>0</v>
      </c>
      <c r="AR305" s="87">
        <f t="shared" si="269"/>
        <v>3735</v>
      </c>
      <c r="AS305" s="87">
        <f t="shared" si="269"/>
        <v>0</v>
      </c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</row>
    <row r="306" spans="1:64" s="11" customFormat="1" ht="74.25" customHeight="1">
      <c r="A306" s="78" t="s">
        <v>140</v>
      </c>
      <c r="B306" s="79" t="s">
        <v>156</v>
      </c>
      <c r="C306" s="79" t="s">
        <v>129</v>
      </c>
      <c r="D306" s="80" t="s">
        <v>123</v>
      </c>
      <c r="E306" s="79" t="s">
        <v>141</v>
      </c>
      <c r="F306" s="87"/>
      <c r="G306" s="71">
        <f>H306-F306</f>
        <v>8335</v>
      </c>
      <c r="H306" s="88">
        <v>8335</v>
      </c>
      <c r="I306" s="108"/>
      <c r="J306" s="108"/>
      <c r="K306" s="108"/>
      <c r="L306" s="108"/>
      <c r="M306" s="71">
        <f>H306+J306+K306+L306</f>
        <v>8335</v>
      </c>
      <c r="N306" s="72">
        <f>I306+L306</f>
        <v>0</v>
      </c>
      <c r="O306" s="108"/>
      <c r="P306" s="108"/>
      <c r="Q306" s="135"/>
      <c r="R306" s="135"/>
      <c r="S306" s="71">
        <f>M306+O306+P306+Q306+R306</f>
        <v>8335</v>
      </c>
      <c r="T306" s="71">
        <f>N306+R306</f>
        <v>0</v>
      </c>
      <c r="U306" s="135"/>
      <c r="V306" s="135"/>
      <c r="W306" s="135"/>
      <c r="X306" s="135"/>
      <c r="Y306" s="135"/>
      <c r="Z306" s="135"/>
      <c r="AA306" s="135"/>
      <c r="AB306" s="71">
        <f>S306+U306+V306+W306+X306+Y306+Z306+AA306</f>
        <v>8335</v>
      </c>
      <c r="AC306" s="71">
        <f>T306+Z306+AA306</f>
        <v>0</v>
      </c>
      <c r="AD306" s="135"/>
      <c r="AE306" s="135"/>
      <c r="AF306" s="71">
        <v>-4600</v>
      </c>
      <c r="AG306" s="135"/>
      <c r="AH306" s="135"/>
      <c r="AI306" s="71">
        <f>AB306+AD306+AE306+AF306+AG306+AH306</f>
        <v>3735</v>
      </c>
      <c r="AJ306" s="71">
        <f>AC306+AH306</f>
        <v>0</v>
      </c>
      <c r="AK306" s="135"/>
      <c r="AL306" s="71">
        <f>AI306+AK306</f>
        <v>3735</v>
      </c>
      <c r="AM306" s="71">
        <f>AJ306</f>
        <v>0</v>
      </c>
      <c r="AN306" s="135"/>
      <c r="AO306" s="135"/>
      <c r="AP306" s="135"/>
      <c r="AQ306" s="135"/>
      <c r="AR306" s="71">
        <f>AL306+AN306+AO306+AP306+AQ306</f>
        <v>3735</v>
      </c>
      <c r="AS306" s="71">
        <f>AM306+AQ306</f>
        <v>0</v>
      </c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</row>
    <row r="307" spans="1:64" s="11" customFormat="1" ht="9.75" customHeight="1">
      <c r="A307" s="78"/>
      <c r="B307" s="79"/>
      <c r="C307" s="79"/>
      <c r="D307" s="80"/>
      <c r="E307" s="79"/>
      <c r="F307" s="107"/>
      <c r="G307" s="108"/>
      <c r="H307" s="108"/>
      <c r="I307" s="108"/>
      <c r="J307" s="108"/>
      <c r="K307" s="108"/>
      <c r="L307" s="108"/>
      <c r="M307" s="108"/>
      <c r="N307" s="108"/>
      <c r="O307" s="108"/>
      <c r="P307" s="108"/>
      <c r="Q307" s="135"/>
      <c r="R307" s="135"/>
      <c r="S307" s="140"/>
      <c r="T307" s="140"/>
      <c r="U307" s="135"/>
      <c r="V307" s="135"/>
      <c r="W307" s="135"/>
      <c r="X307" s="135"/>
      <c r="Y307" s="135"/>
      <c r="Z307" s="135"/>
      <c r="AA307" s="135"/>
      <c r="AB307" s="135"/>
      <c r="AC307" s="135"/>
      <c r="AD307" s="135"/>
      <c r="AE307" s="135"/>
      <c r="AF307" s="140"/>
      <c r="AG307" s="135"/>
      <c r="AH307" s="135"/>
      <c r="AI307" s="135"/>
      <c r="AJ307" s="135"/>
      <c r="AK307" s="135"/>
      <c r="AL307" s="135"/>
      <c r="AM307" s="135"/>
      <c r="AN307" s="135"/>
      <c r="AO307" s="135"/>
      <c r="AP307" s="135"/>
      <c r="AQ307" s="135"/>
      <c r="AR307" s="135"/>
      <c r="AS307" s="135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</row>
    <row r="308" spans="1:64" s="19" customFormat="1" ht="24" customHeight="1">
      <c r="A308" s="65" t="s">
        <v>94</v>
      </c>
      <c r="B308" s="66" t="s">
        <v>156</v>
      </c>
      <c r="C308" s="66" t="s">
        <v>134</v>
      </c>
      <c r="D308" s="76"/>
      <c r="E308" s="66"/>
      <c r="F308" s="68">
        <f aca="true" t="shared" si="270" ref="F308:U309">F309</f>
        <v>4607</v>
      </c>
      <c r="G308" s="68">
        <f t="shared" si="270"/>
        <v>121</v>
      </c>
      <c r="H308" s="68">
        <f t="shared" si="270"/>
        <v>4728</v>
      </c>
      <c r="I308" s="68">
        <f t="shared" si="270"/>
        <v>0</v>
      </c>
      <c r="J308" s="68">
        <f t="shared" si="270"/>
        <v>0</v>
      </c>
      <c r="K308" s="68">
        <f t="shared" si="270"/>
        <v>0</v>
      </c>
      <c r="L308" s="68">
        <f t="shared" si="270"/>
        <v>0</v>
      </c>
      <c r="M308" s="68">
        <f t="shared" si="270"/>
        <v>4728</v>
      </c>
      <c r="N308" s="68">
        <f t="shared" si="270"/>
        <v>0</v>
      </c>
      <c r="O308" s="68">
        <f t="shared" si="270"/>
        <v>0</v>
      </c>
      <c r="P308" s="68">
        <f t="shared" si="270"/>
        <v>0</v>
      </c>
      <c r="Q308" s="68">
        <f t="shared" si="270"/>
        <v>0</v>
      </c>
      <c r="R308" s="68">
        <f t="shared" si="270"/>
        <v>0</v>
      </c>
      <c r="S308" s="68">
        <f t="shared" si="270"/>
        <v>4728</v>
      </c>
      <c r="T308" s="68">
        <f t="shared" si="270"/>
        <v>0</v>
      </c>
      <c r="U308" s="68">
        <f t="shared" si="270"/>
        <v>0</v>
      </c>
      <c r="V308" s="68">
        <f aca="true" t="shared" si="271" ref="T308:AJ309">V309</f>
        <v>0</v>
      </c>
      <c r="W308" s="68">
        <f t="shared" si="271"/>
        <v>0</v>
      </c>
      <c r="X308" s="68">
        <f t="shared" si="271"/>
        <v>0</v>
      </c>
      <c r="Y308" s="68">
        <f t="shared" si="271"/>
        <v>0</v>
      </c>
      <c r="Z308" s="68">
        <f t="shared" si="271"/>
        <v>0</v>
      </c>
      <c r="AA308" s="68">
        <f t="shared" si="271"/>
        <v>0</v>
      </c>
      <c r="AB308" s="68">
        <f t="shared" si="271"/>
        <v>4728</v>
      </c>
      <c r="AC308" s="68">
        <f t="shared" si="271"/>
        <v>0</v>
      </c>
      <c r="AD308" s="68">
        <f t="shared" si="271"/>
        <v>1</v>
      </c>
      <c r="AE308" s="68">
        <f t="shared" si="271"/>
        <v>3</v>
      </c>
      <c r="AF308" s="68">
        <f t="shared" si="271"/>
        <v>0</v>
      </c>
      <c r="AG308" s="68">
        <f t="shared" si="271"/>
        <v>0</v>
      </c>
      <c r="AH308" s="68">
        <f t="shared" si="271"/>
        <v>0</v>
      </c>
      <c r="AI308" s="68">
        <f t="shared" si="271"/>
        <v>4732</v>
      </c>
      <c r="AJ308" s="68">
        <f t="shared" si="271"/>
        <v>0</v>
      </c>
      <c r="AK308" s="68">
        <f>AK309</f>
        <v>0</v>
      </c>
      <c r="AL308" s="68">
        <f>AL309</f>
        <v>4732</v>
      </c>
      <c r="AM308" s="68">
        <f aca="true" t="shared" si="272" ref="AM308:AS308">AM309</f>
        <v>0</v>
      </c>
      <c r="AN308" s="68">
        <f t="shared" si="272"/>
        <v>0</v>
      </c>
      <c r="AO308" s="68">
        <f t="shared" si="272"/>
        <v>3</v>
      </c>
      <c r="AP308" s="68">
        <f t="shared" si="272"/>
        <v>0</v>
      </c>
      <c r="AQ308" s="68">
        <f t="shared" si="272"/>
        <v>0</v>
      </c>
      <c r="AR308" s="68">
        <f t="shared" si="272"/>
        <v>4735</v>
      </c>
      <c r="AS308" s="68">
        <f t="shared" si="272"/>
        <v>0</v>
      </c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</row>
    <row r="309" spans="1:64" s="19" customFormat="1" ht="38.25" customHeight="1">
      <c r="A309" s="78" t="s">
        <v>171</v>
      </c>
      <c r="B309" s="79" t="s">
        <v>156</v>
      </c>
      <c r="C309" s="79" t="s">
        <v>134</v>
      </c>
      <c r="D309" s="80" t="s">
        <v>95</v>
      </c>
      <c r="E309" s="79"/>
      <c r="F309" s="71">
        <f t="shared" si="270"/>
        <v>4607</v>
      </c>
      <c r="G309" s="71">
        <f t="shared" si="270"/>
        <v>121</v>
      </c>
      <c r="H309" s="71">
        <f t="shared" si="270"/>
        <v>4728</v>
      </c>
      <c r="I309" s="71">
        <f t="shared" si="270"/>
        <v>0</v>
      </c>
      <c r="J309" s="71">
        <f t="shared" si="270"/>
        <v>0</v>
      </c>
      <c r="K309" s="71">
        <f t="shared" si="270"/>
        <v>0</v>
      </c>
      <c r="L309" s="71">
        <f t="shared" si="270"/>
        <v>0</v>
      </c>
      <c r="M309" s="71">
        <f t="shared" si="270"/>
        <v>4728</v>
      </c>
      <c r="N309" s="71">
        <f t="shared" si="270"/>
        <v>0</v>
      </c>
      <c r="O309" s="71">
        <f t="shared" si="270"/>
        <v>0</v>
      </c>
      <c r="P309" s="71">
        <f t="shared" si="270"/>
        <v>0</v>
      </c>
      <c r="Q309" s="71">
        <f t="shared" si="270"/>
        <v>0</v>
      </c>
      <c r="R309" s="71">
        <f t="shared" si="270"/>
        <v>0</v>
      </c>
      <c r="S309" s="71">
        <f t="shared" si="270"/>
        <v>4728</v>
      </c>
      <c r="T309" s="71">
        <f t="shared" si="271"/>
        <v>0</v>
      </c>
      <c r="U309" s="71">
        <f t="shared" si="271"/>
        <v>0</v>
      </c>
      <c r="V309" s="71">
        <f t="shared" si="271"/>
        <v>0</v>
      </c>
      <c r="W309" s="71">
        <f t="shared" si="271"/>
        <v>0</v>
      </c>
      <c r="X309" s="71">
        <f t="shared" si="271"/>
        <v>0</v>
      </c>
      <c r="Y309" s="71">
        <f t="shared" si="271"/>
        <v>0</v>
      </c>
      <c r="Z309" s="71">
        <f t="shared" si="271"/>
        <v>0</v>
      </c>
      <c r="AA309" s="71">
        <f t="shared" si="271"/>
        <v>0</v>
      </c>
      <c r="AB309" s="71">
        <f t="shared" si="271"/>
        <v>4728</v>
      </c>
      <c r="AC309" s="71">
        <f aca="true" t="shared" si="273" ref="AC309:AS309">AC310</f>
        <v>0</v>
      </c>
      <c r="AD309" s="71">
        <f t="shared" si="273"/>
        <v>1</v>
      </c>
      <c r="AE309" s="71">
        <f t="shared" si="273"/>
        <v>3</v>
      </c>
      <c r="AF309" s="71">
        <f t="shared" si="273"/>
        <v>0</v>
      </c>
      <c r="AG309" s="71">
        <f t="shared" si="273"/>
        <v>0</v>
      </c>
      <c r="AH309" s="71">
        <f t="shared" si="273"/>
        <v>0</v>
      </c>
      <c r="AI309" s="71">
        <f t="shared" si="273"/>
        <v>4732</v>
      </c>
      <c r="AJ309" s="71">
        <f t="shared" si="273"/>
        <v>0</v>
      </c>
      <c r="AK309" s="71">
        <f t="shared" si="273"/>
        <v>0</v>
      </c>
      <c r="AL309" s="71">
        <f t="shared" si="273"/>
        <v>4732</v>
      </c>
      <c r="AM309" s="71">
        <f t="shared" si="273"/>
        <v>0</v>
      </c>
      <c r="AN309" s="71">
        <f t="shared" si="273"/>
        <v>0</v>
      </c>
      <c r="AO309" s="71">
        <f t="shared" si="273"/>
        <v>3</v>
      </c>
      <c r="AP309" s="71">
        <f t="shared" si="273"/>
        <v>0</v>
      </c>
      <c r="AQ309" s="71">
        <f t="shared" si="273"/>
        <v>0</v>
      </c>
      <c r="AR309" s="71">
        <f t="shared" si="273"/>
        <v>4735</v>
      </c>
      <c r="AS309" s="71">
        <f t="shared" si="273"/>
        <v>0</v>
      </c>
      <c r="AT309" s="18"/>
      <c r="AU309" s="18"/>
      <c r="AV309" s="18"/>
      <c r="AW309" s="18"/>
      <c r="AX309" s="18"/>
      <c r="AY309" s="18"/>
      <c r="AZ309" s="18"/>
      <c r="BA309" s="18"/>
      <c r="BB309" s="18"/>
      <c r="BC309" s="18"/>
      <c r="BD309" s="18"/>
      <c r="BE309" s="18"/>
      <c r="BF309" s="18"/>
      <c r="BG309" s="18"/>
      <c r="BH309" s="18"/>
      <c r="BI309" s="18"/>
      <c r="BJ309" s="18"/>
      <c r="BK309" s="18"/>
      <c r="BL309" s="18"/>
    </row>
    <row r="310" spans="1:64" s="19" customFormat="1" ht="33">
      <c r="A310" s="78" t="s">
        <v>131</v>
      </c>
      <c r="B310" s="79" t="s">
        <v>156</v>
      </c>
      <c r="C310" s="79" t="s">
        <v>134</v>
      </c>
      <c r="D310" s="80" t="s">
        <v>95</v>
      </c>
      <c r="E310" s="79" t="s">
        <v>132</v>
      </c>
      <c r="F310" s="81">
        <v>4607</v>
      </c>
      <c r="G310" s="71">
        <f>H310-F310</f>
        <v>121</v>
      </c>
      <c r="H310" s="82">
        <v>4728</v>
      </c>
      <c r="I310" s="83"/>
      <c r="J310" s="83"/>
      <c r="K310" s="83"/>
      <c r="L310" s="83"/>
      <c r="M310" s="71">
        <f>H310+J310+K310+L310</f>
        <v>4728</v>
      </c>
      <c r="N310" s="72">
        <f>I310+L310</f>
        <v>0</v>
      </c>
      <c r="O310" s="83"/>
      <c r="P310" s="82"/>
      <c r="Q310" s="72"/>
      <c r="R310" s="73"/>
      <c r="S310" s="71">
        <f>M310+O310+P310+Q310+R310</f>
        <v>4728</v>
      </c>
      <c r="T310" s="71">
        <f>N310+R310</f>
        <v>0</v>
      </c>
      <c r="U310" s="72"/>
      <c r="V310" s="72"/>
      <c r="W310" s="73"/>
      <c r="X310" s="73"/>
      <c r="Y310" s="73"/>
      <c r="Z310" s="73"/>
      <c r="AA310" s="73"/>
      <c r="AB310" s="71">
        <f>S310+U310+V310+W310+X310+Y310+Z310+AA310</f>
        <v>4728</v>
      </c>
      <c r="AC310" s="71">
        <f>T310+Z310+AA310</f>
        <v>0</v>
      </c>
      <c r="AD310" s="72">
        <v>1</v>
      </c>
      <c r="AE310" s="72">
        <v>3</v>
      </c>
      <c r="AF310" s="71"/>
      <c r="AG310" s="73"/>
      <c r="AH310" s="73"/>
      <c r="AI310" s="71">
        <f>AB310+AD310+AE310+AF310+AG310+AH310</f>
        <v>4732</v>
      </c>
      <c r="AJ310" s="71">
        <f>AC310+AH310</f>
        <v>0</v>
      </c>
      <c r="AK310" s="73"/>
      <c r="AL310" s="71">
        <f>AI310+AK310</f>
        <v>4732</v>
      </c>
      <c r="AM310" s="71">
        <f>AJ310</f>
        <v>0</v>
      </c>
      <c r="AN310" s="73"/>
      <c r="AO310" s="72">
        <v>3</v>
      </c>
      <c r="AP310" s="73"/>
      <c r="AQ310" s="73"/>
      <c r="AR310" s="71">
        <f>AL310+AN310+AO310+AP310+AQ310</f>
        <v>4735</v>
      </c>
      <c r="AS310" s="71">
        <f>AM310+AQ310</f>
        <v>0</v>
      </c>
      <c r="AT310" s="18"/>
      <c r="AU310" s="18"/>
      <c r="AV310" s="18"/>
      <c r="AW310" s="18"/>
      <c r="AX310" s="18"/>
      <c r="AY310" s="18"/>
      <c r="AZ310" s="18"/>
      <c r="BA310" s="18"/>
      <c r="BB310" s="18"/>
      <c r="BC310" s="18"/>
      <c r="BD310" s="18"/>
      <c r="BE310" s="18"/>
      <c r="BF310" s="18"/>
      <c r="BG310" s="18"/>
      <c r="BH310" s="18"/>
      <c r="BI310" s="18"/>
      <c r="BJ310" s="18"/>
      <c r="BK310" s="18"/>
      <c r="BL310" s="18"/>
    </row>
    <row r="311" spans="1:64" s="19" customFormat="1" ht="8.25" customHeight="1">
      <c r="A311" s="78"/>
      <c r="B311" s="79"/>
      <c r="C311" s="79"/>
      <c r="D311" s="80"/>
      <c r="E311" s="79"/>
      <c r="F311" s="141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73"/>
      <c r="R311" s="73"/>
      <c r="S311" s="71"/>
      <c r="T311" s="71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1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18"/>
      <c r="AU311" s="18"/>
      <c r="AV311" s="18"/>
      <c r="AW311" s="18"/>
      <c r="AX311" s="18"/>
      <c r="AY311" s="18"/>
      <c r="AZ311" s="18"/>
      <c r="BA311" s="18"/>
      <c r="BB311" s="18"/>
      <c r="BC311" s="18"/>
      <c r="BD311" s="18"/>
      <c r="BE311" s="18"/>
      <c r="BF311" s="18"/>
      <c r="BG311" s="18"/>
      <c r="BH311" s="18"/>
      <c r="BI311" s="18"/>
      <c r="BJ311" s="18"/>
      <c r="BK311" s="18"/>
      <c r="BL311" s="18"/>
    </row>
    <row r="312" spans="1:64" s="19" customFormat="1" ht="61.5" customHeight="1">
      <c r="A312" s="65" t="s">
        <v>180</v>
      </c>
      <c r="B312" s="66" t="s">
        <v>156</v>
      </c>
      <c r="C312" s="66" t="s">
        <v>152</v>
      </c>
      <c r="D312" s="76"/>
      <c r="E312" s="66"/>
      <c r="F312" s="68">
        <f aca="true" t="shared" si="274" ref="F312:U313">F313</f>
        <v>759</v>
      </c>
      <c r="G312" s="68">
        <f t="shared" si="274"/>
        <v>-139</v>
      </c>
      <c r="H312" s="68">
        <f t="shared" si="274"/>
        <v>620</v>
      </c>
      <c r="I312" s="68">
        <f t="shared" si="274"/>
        <v>0</v>
      </c>
      <c r="J312" s="68">
        <f t="shared" si="274"/>
        <v>0</v>
      </c>
      <c r="K312" s="68">
        <f t="shared" si="274"/>
        <v>0</v>
      </c>
      <c r="L312" s="68">
        <f t="shared" si="274"/>
        <v>0</v>
      </c>
      <c r="M312" s="68">
        <f t="shared" si="274"/>
        <v>620</v>
      </c>
      <c r="N312" s="68">
        <f t="shared" si="274"/>
        <v>0</v>
      </c>
      <c r="O312" s="68">
        <f t="shared" si="274"/>
        <v>0</v>
      </c>
      <c r="P312" s="68"/>
      <c r="Q312" s="68">
        <f t="shared" si="274"/>
        <v>0</v>
      </c>
      <c r="R312" s="68">
        <f t="shared" si="274"/>
        <v>0</v>
      </c>
      <c r="S312" s="68">
        <f t="shared" si="274"/>
        <v>620</v>
      </c>
      <c r="T312" s="68">
        <f t="shared" si="274"/>
        <v>0</v>
      </c>
      <c r="U312" s="68">
        <f t="shared" si="274"/>
        <v>0</v>
      </c>
      <c r="V312" s="68">
        <f aca="true" t="shared" si="275" ref="T312:AJ313">V313</f>
        <v>0</v>
      </c>
      <c r="W312" s="68">
        <f t="shared" si="275"/>
        <v>0</v>
      </c>
      <c r="X312" s="68">
        <f t="shared" si="275"/>
        <v>0</v>
      </c>
      <c r="Y312" s="68">
        <f t="shared" si="275"/>
        <v>0</v>
      </c>
      <c r="Z312" s="68">
        <f t="shared" si="275"/>
        <v>0</v>
      </c>
      <c r="AA312" s="68">
        <f t="shared" si="275"/>
        <v>0</v>
      </c>
      <c r="AB312" s="68">
        <f t="shared" si="275"/>
        <v>620</v>
      </c>
      <c r="AC312" s="68">
        <f t="shared" si="275"/>
        <v>0</v>
      </c>
      <c r="AD312" s="68">
        <f t="shared" si="275"/>
        <v>0</v>
      </c>
      <c r="AE312" s="68">
        <f t="shared" si="275"/>
        <v>0</v>
      </c>
      <c r="AF312" s="68">
        <f t="shared" si="275"/>
        <v>0</v>
      </c>
      <c r="AG312" s="68">
        <f t="shared" si="275"/>
        <v>0</v>
      </c>
      <c r="AH312" s="68">
        <f t="shared" si="275"/>
        <v>0</v>
      </c>
      <c r="AI312" s="68">
        <f t="shared" si="275"/>
        <v>620</v>
      </c>
      <c r="AJ312" s="68">
        <f t="shared" si="275"/>
        <v>0</v>
      </c>
      <c r="AK312" s="68">
        <f>AK313</f>
        <v>0</v>
      </c>
      <c r="AL312" s="68">
        <f>AL313</f>
        <v>620</v>
      </c>
      <c r="AM312" s="68">
        <f aca="true" t="shared" si="276" ref="AM312:AS312">AM313</f>
        <v>0</v>
      </c>
      <c r="AN312" s="68">
        <f t="shared" si="276"/>
        <v>0</v>
      </c>
      <c r="AO312" s="68">
        <f t="shared" si="276"/>
        <v>0</v>
      </c>
      <c r="AP312" s="68">
        <f t="shared" si="276"/>
        <v>0</v>
      </c>
      <c r="AQ312" s="68">
        <f t="shared" si="276"/>
        <v>0</v>
      </c>
      <c r="AR312" s="68">
        <f t="shared" si="276"/>
        <v>620</v>
      </c>
      <c r="AS312" s="68">
        <f t="shared" si="276"/>
        <v>0</v>
      </c>
      <c r="AT312" s="18"/>
      <c r="AU312" s="18"/>
      <c r="AV312" s="18"/>
      <c r="AW312" s="18"/>
      <c r="AX312" s="18"/>
      <c r="AY312" s="18"/>
      <c r="AZ312" s="18"/>
      <c r="BA312" s="18"/>
      <c r="BB312" s="18"/>
      <c r="BC312" s="18"/>
      <c r="BD312" s="18"/>
      <c r="BE312" s="18"/>
      <c r="BF312" s="18"/>
      <c r="BG312" s="18"/>
      <c r="BH312" s="18"/>
      <c r="BI312" s="18"/>
      <c r="BJ312" s="18"/>
      <c r="BK312" s="18"/>
      <c r="BL312" s="18"/>
    </row>
    <row r="313" spans="1:64" s="17" customFormat="1" ht="56.25" customHeight="1">
      <c r="A313" s="78" t="s">
        <v>92</v>
      </c>
      <c r="B313" s="79" t="s">
        <v>156</v>
      </c>
      <c r="C313" s="79" t="s">
        <v>152</v>
      </c>
      <c r="D313" s="80" t="s">
        <v>93</v>
      </c>
      <c r="E313" s="79"/>
      <c r="F313" s="71">
        <f t="shared" si="274"/>
        <v>759</v>
      </c>
      <c r="G313" s="71">
        <f t="shared" si="274"/>
        <v>-139</v>
      </c>
      <c r="H313" s="71">
        <f t="shared" si="274"/>
        <v>620</v>
      </c>
      <c r="I313" s="71">
        <f t="shared" si="274"/>
        <v>0</v>
      </c>
      <c r="J313" s="71">
        <f t="shared" si="274"/>
        <v>0</v>
      </c>
      <c r="K313" s="71">
        <f t="shared" si="274"/>
        <v>0</v>
      </c>
      <c r="L313" s="71">
        <f t="shared" si="274"/>
        <v>0</v>
      </c>
      <c r="M313" s="71">
        <f t="shared" si="274"/>
        <v>620</v>
      </c>
      <c r="N313" s="71">
        <f t="shared" si="274"/>
        <v>0</v>
      </c>
      <c r="O313" s="71">
        <f t="shared" si="274"/>
        <v>0</v>
      </c>
      <c r="P313" s="71"/>
      <c r="Q313" s="71">
        <f t="shared" si="274"/>
        <v>0</v>
      </c>
      <c r="R313" s="71">
        <f t="shared" si="274"/>
        <v>0</v>
      </c>
      <c r="S313" s="71">
        <f t="shared" si="274"/>
        <v>620</v>
      </c>
      <c r="T313" s="71">
        <f t="shared" si="275"/>
        <v>0</v>
      </c>
      <c r="U313" s="71">
        <f t="shared" si="275"/>
        <v>0</v>
      </c>
      <c r="V313" s="71">
        <f t="shared" si="275"/>
        <v>0</v>
      </c>
      <c r="W313" s="71">
        <f t="shared" si="275"/>
        <v>0</v>
      </c>
      <c r="X313" s="71">
        <f t="shared" si="275"/>
        <v>0</v>
      </c>
      <c r="Y313" s="71">
        <f t="shared" si="275"/>
        <v>0</v>
      </c>
      <c r="Z313" s="71">
        <f t="shared" si="275"/>
        <v>0</v>
      </c>
      <c r="AA313" s="71">
        <f t="shared" si="275"/>
        <v>0</v>
      </c>
      <c r="AB313" s="71">
        <f t="shared" si="275"/>
        <v>620</v>
      </c>
      <c r="AC313" s="71">
        <f aca="true" t="shared" si="277" ref="AC313:AS313">AC314</f>
        <v>0</v>
      </c>
      <c r="AD313" s="71">
        <f t="shared" si="277"/>
        <v>0</v>
      </c>
      <c r="AE313" s="71">
        <f t="shared" si="277"/>
        <v>0</v>
      </c>
      <c r="AF313" s="71">
        <f t="shared" si="277"/>
        <v>0</v>
      </c>
      <c r="AG313" s="71">
        <f t="shared" si="277"/>
        <v>0</v>
      </c>
      <c r="AH313" s="71">
        <f t="shared" si="277"/>
        <v>0</v>
      </c>
      <c r="AI313" s="71">
        <f t="shared" si="277"/>
        <v>620</v>
      </c>
      <c r="AJ313" s="71">
        <f t="shared" si="277"/>
        <v>0</v>
      </c>
      <c r="AK313" s="71">
        <f t="shared" si="277"/>
        <v>0</v>
      </c>
      <c r="AL313" s="71">
        <f t="shared" si="277"/>
        <v>620</v>
      </c>
      <c r="AM313" s="71">
        <f t="shared" si="277"/>
        <v>0</v>
      </c>
      <c r="AN313" s="71">
        <f t="shared" si="277"/>
        <v>0</v>
      </c>
      <c r="AO313" s="71">
        <f t="shared" si="277"/>
        <v>0</v>
      </c>
      <c r="AP313" s="71">
        <f t="shared" si="277"/>
        <v>0</v>
      </c>
      <c r="AQ313" s="71">
        <f t="shared" si="277"/>
        <v>0</v>
      </c>
      <c r="AR313" s="71">
        <f t="shared" si="277"/>
        <v>620</v>
      </c>
      <c r="AS313" s="71">
        <f t="shared" si="277"/>
        <v>0</v>
      </c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</row>
    <row r="314" spans="1:64" s="19" customFormat="1" ht="71.25" customHeight="1">
      <c r="A314" s="78" t="s">
        <v>140</v>
      </c>
      <c r="B314" s="79" t="s">
        <v>156</v>
      </c>
      <c r="C314" s="79" t="s">
        <v>152</v>
      </c>
      <c r="D314" s="80" t="s">
        <v>93</v>
      </c>
      <c r="E314" s="79" t="s">
        <v>141</v>
      </c>
      <c r="F314" s="81">
        <v>759</v>
      </c>
      <c r="G314" s="71">
        <f>H314-F314</f>
        <v>-139</v>
      </c>
      <c r="H314" s="82">
        <v>620</v>
      </c>
      <c r="I314" s="83"/>
      <c r="J314" s="83"/>
      <c r="K314" s="83"/>
      <c r="L314" s="83"/>
      <c r="M314" s="71">
        <f>H314+J314+K314+L314</f>
        <v>620</v>
      </c>
      <c r="N314" s="72">
        <f>I314+L314</f>
        <v>0</v>
      </c>
      <c r="O314" s="83"/>
      <c r="P314" s="83"/>
      <c r="Q314" s="73"/>
      <c r="R314" s="73"/>
      <c r="S314" s="71">
        <f>M314+O314+P314+Q314+R314</f>
        <v>620</v>
      </c>
      <c r="T314" s="71">
        <f>N314+R314</f>
        <v>0</v>
      </c>
      <c r="U314" s="73"/>
      <c r="V314" s="73"/>
      <c r="W314" s="73"/>
      <c r="X314" s="73"/>
      <c r="Y314" s="73"/>
      <c r="Z314" s="73"/>
      <c r="AA314" s="73"/>
      <c r="AB314" s="71">
        <f>S314+U314+V314+W314+X314+Y314+Z314+AA314</f>
        <v>620</v>
      </c>
      <c r="AC314" s="71">
        <f>T314+Z314+AA314</f>
        <v>0</v>
      </c>
      <c r="AD314" s="73"/>
      <c r="AE314" s="73"/>
      <c r="AF314" s="71"/>
      <c r="AG314" s="73"/>
      <c r="AH314" s="73"/>
      <c r="AI314" s="71">
        <f>AB314+AD314+AE314+AF314+AG314+AH314</f>
        <v>620</v>
      </c>
      <c r="AJ314" s="71">
        <f>AC314+AH314</f>
        <v>0</v>
      </c>
      <c r="AK314" s="73"/>
      <c r="AL314" s="71">
        <f>AI314+AK314</f>
        <v>620</v>
      </c>
      <c r="AM314" s="71">
        <f>AJ314</f>
        <v>0</v>
      </c>
      <c r="AN314" s="73"/>
      <c r="AO314" s="73"/>
      <c r="AP314" s="73"/>
      <c r="AQ314" s="73"/>
      <c r="AR314" s="71">
        <f>AL314+AN314+AO314+AP314+AQ314</f>
        <v>620</v>
      </c>
      <c r="AS314" s="71">
        <f>AM314+AQ314</f>
        <v>0</v>
      </c>
      <c r="AT314" s="18"/>
      <c r="AU314" s="18"/>
      <c r="AV314" s="18"/>
      <c r="AW314" s="18"/>
      <c r="AX314" s="18"/>
      <c r="AY314" s="18"/>
      <c r="AZ314" s="18"/>
      <c r="BA314" s="18"/>
      <c r="BB314" s="18"/>
      <c r="BC314" s="18"/>
      <c r="BD314" s="18"/>
      <c r="BE314" s="18"/>
      <c r="BF314" s="18"/>
      <c r="BG314" s="18"/>
      <c r="BH314" s="18"/>
      <c r="BI314" s="18"/>
      <c r="BJ314" s="18"/>
      <c r="BK314" s="18"/>
      <c r="BL314" s="18"/>
    </row>
    <row r="315" spans="1:45" ht="15">
      <c r="A315" s="103"/>
      <c r="B315" s="104"/>
      <c r="C315" s="104"/>
      <c r="D315" s="105"/>
      <c r="E315" s="104"/>
      <c r="F315" s="54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6"/>
      <c r="T315" s="56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6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</row>
    <row r="316" spans="1:64" s="11" customFormat="1" ht="62.25" customHeight="1">
      <c r="A316" s="57" t="s">
        <v>177</v>
      </c>
      <c r="B316" s="58" t="s">
        <v>96</v>
      </c>
      <c r="C316" s="58"/>
      <c r="D316" s="59"/>
      <c r="E316" s="58"/>
      <c r="F316" s="131">
        <f aca="true" t="shared" si="278" ref="F316:N316">F318+F331+F344+F351+F355+F366</f>
        <v>1204989</v>
      </c>
      <c r="G316" s="131">
        <f t="shared" si="278"/>
        <v>305368</v>
      </c>
      <c r="H316" s="131">
        <f t="shared" si="278"/>
        <v>1510357</v>
      </c>
      <c r="I316" s="131">
        <f t="shared" si="278"/>
        <v>169630</v>
      </c>
      <c r="J316" s="131">
        <f t="shared" si="278"/>
        <v>0</v>
      </c>
      <c r="K316" s="131">
        <f t="shared" si="278"/>
        <v>0</v>
      </c>
      <c r="L316" s="131">
        <f t="shared" si="278"/>
        <v>0</v>
      </c>
      <c r="M316" s="131">
        <f t="shared" si="278"/>
        <v>1510357</v>
      </c>
      <c r="N316" s="131">
        <f t="shared" si="278"/>
        <v>169630</v>
      </c>
      <c r="O316" s="131">
        <f aca="true" t="shared" si="279" ref="O316:T316">O318+O331+O344+O351+O355+O366</f>
        <v>0</v>
      </c>
      <c r="P316" s="131">
        <f t="shared" si="279"/>
        <v>0</v>
      </c>
      <c r="Q316" s="131">
        <f t="shared" si="279"/>
        <v>0</v>
      </c>
      <c r="R316" s="131">
        <f t="shared" si="279"/>
        <v>0</v>
      </c>
      <c r="S316" s="131">
        <f t="shared" si="279"/>
        <v>1510357</v>
      </c>
      <c r="T316" s="131">
        <f t="shared" si="279"/>
        <v>169630</v>
      </c>
      <c r="U316" s="131">
        <f aca="true" t="shared" si="280" ref="U316:AC316">U318+U331+U344+U351+U355+U366</f>
        <v>0</v>
      </c>
      <c r="V316" s="131">
        <f t="shared" si="280"/>
        <v>0</v>
      </c>
      <c r="W316" s="131">
        <f t="shared" si="280"/>
        <v>0</v>
      </c>
      <c r="X316" s="131">
        <f t="shared" si="280"/>
        <v>0</v>
      </c>
      <c r="Y316" s="131">
        <f t="shared" si="280"/>
        <v>0</v>
      </c>
      <c r="Z316" s="131">
        <f t="shared" si="280"/>
        <v>157</v>
      </c>
      <c r="AA316" s="131">
        <f t="shared" si="280"/>
        <v>-5157</v>
      </c>
      <c r="AB316" s="131">
        <f t="shared" si="280"/>
        <v>1505357</v>
      </c>
      <c r="AC316" s="131">
        <f t="shared" si="280"/>
        <v>164630</v>
      </c>
      <c r="AD316" s="131">
        <f aca="true" t="shared" si="281" ref="AD316:AJ316">AD318+AD331+AD344+AD351+AD355+AD366</f>
        <v>19</v>
      </c>
      <c r="AE316" s="131">
        <f t="shared" si="281"/>
        <v>15884</v>
      </c>
      <c r="AF316" s="131">
        <f t="shared" si="281"/>
        <v>-191897</v>
      </c>
      <c r="AG316" s="131">
        <f t="shared" si="281"/>
        <v>0</v>
      </c>
      <c r="AH316" s="131">
        <f t="shared" si="281"/>
        <v>0</v>
      </c>
      <c r="AI316" s="131">
        <f t="shared" si="281"/>
        <v>1329363</v>
      </c>
      <c r="AJ316" s="131">
        <f t="shared" si="281"/>
        <v>164630</v>
      </c>
      <c r="AK316" s="131">
        <f aca="true" t="shared" si="282" ref="AK316:AS316">AK318+AK331+AK344+AK351+AK355+AK366</f>
        <v>0</v>
      </c>
      <c r="AL316" s="131">
        <f t="shared" si="282"/>
        <v>1329363</v>
      </c>
      <c r="AM316" s="131">
        <f t="shared" si="282"/>
        <v>164630</v>
      </c>
      <c r="AN316" s="131">
        <f t="shared" si="282"/>
        <v>2198</v>
      </c>
      <c r="AO316" s="131">
        <f>AO318+AO331+AO344+AO351+AO355+AO366</f>
        <v>15257</v>
      </c>
      <c r="AP316" s="131">
        <f t="shared" si="282"/>
        <v>12</v>
      </c>
      <c r="AQ316" s="131">
        <f t="shared" si="282"/>
        <v>-69771</v>
      </c>
      <c r="AR316" s="131">
        <f t="shared" si="282"/>
        <v>1277059</v>
      </c>
      <c r="AS316" s="131">
        <f t="shared" si="282"/>
        <v>94859</v>
      </c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</row>
    <row r="317" spans="1:45" ht="16.5">
      <c r="A317" s="103"/>
      <c r="B317" s="104"/>
      <c r="C317" s="104"/>
      <c r="D317" s="105"/>
      <c r="E317" s="104"/>
      <c r="F317" s="71"/>
      <c r="G317" s="71"/>
      <c r="H317" s="71"/>
      <c r="I317" s="71"/>
      <c r="J317" s="71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  <c r="AA317" s="71"/>
      <c r="AB317" s="71"/>
      <c r="AC317" s="71"/>
      <c r="AD317" s="71"/>
      <c r="AE317" s="71"/>
      <c r="AF317" s="71"/>
      <c r="AG317" s="71"/>
      <c r="AH317" s="71"/>
      <c r="AI317" s="71"/>
      <c r="AJ317" s="71"/>
      <c r="AK317" s="71"/>
      <c r="AL317" s="71"/>
      <c r="AM317" s="71"/>
      <c r="AN317" s="71"/>
      <c r="AO317" s="71"/>
      <c r="AP317" s="71"/>
      <c r="AQ317" s="71"/>
      <c r="AR317" s="71"/>
      <c r="AS317" s="71"/>
    </row>
    <row r="318" spans="1:64" s="15" customFormat="1" ht="37.5">
      <c r="A318" s="65" t="s">
        <v>172</v>
      </c>
      <c r="B318" s="66" t="s">
        <v>149</v>
      </c>
      <c r="C318" s="66" t="s">
        <v>129</v>
      </c>
      <c r="D318" s="76"/>
      <c r="E318" s="66"/>
      <c r="F318" s="77">
        <f aca="true" t="shared" si="283" ref="F318:N318">F319+F321+F323</f>
        <v>444290</v>
      </c>
      <c r="G318" s="77">
        <f t="shared" si="283"/>
        <v>251673</v>
      </c>
      <c r="H318" s="77">
        <f t="shared" si="283"/>
        <v>695963</v>
      </c>
      <c r="I318" s="77">
        <f t="shared" si="283"/>
        <v>113038</v>
      </c>
      <c r="J318" s="77">
        <f t="shared" si="283"/>
        <v>0</v>
      </c>
      <c r="K318" s="77">
        <f t="shared" si="283"/>
        <v>0</v>
      </c>
      <c r="L318" s="77">
        <f t="shared" si="283"/>
        <v>0</v>
      </c>
      <c r="M318" s="77">
        <f t="shared" si="283"/>
        <v>695963</v>
      </c>
      <c r="N318" s="77">
        <f t="shared" si="283"/>
        <v>113038</v>
      </c>
      <c r="O318" s="77">
        <f aca="true" t="shared" si="284" ref="O318:T318">O319+O321+O323</f>
        <v>0</v>
      </c>
      <c r="P318" s="77">
        <f t="shared" si="284"/>
        <v>0</v>
      </c>
      <c r="Q318" s="77">
        <f t="shared" si="284"/>
        <v>0</v>
      </c>
      <c r="R318" s="77">
        <f t="shared" si="284"/>
        <v>0</v>
      </c>
      <c r="S318" s="77">
        <f t="shared" si="284"/>
        <v>695963</v>
      </c>
      <c r="T318" s="77">
        <f t="shared" si="284"/>
        <v>113038</v>
      </c>
      <c r="U318" s="77">
        <f aca="true" t="shared" si="285" ref="U318:AC318">U319+U321+U323</f>
        <v>0</v>
      </c>
      <c r="V318" s="77">
        <f t="shared" si="285"/>
        <v>0</v>
      </c>
      <c r="W318" s="77">
        <f t="shared" si="285"/>
        <v>0</v>
      </c>
      <c r="X318" s="77">
        <f t="shared" si="285"/>
        <v>0</v>
      </c>
      <c r="Y318" s="77">
        <f t="shared" si="285"/>
        <v>0</v>
      </c>
      <c r="Z318" s="77">
        <f t="shared" si="285"/>
        <v>0</v>
      </c>
      <c r="AA318" s="77">
        <f t="shared" si="285"/>
        <v>-1373</v>
      </c>
      <c r="AB318" s="77">
        <f t="shared" si="285"/>
        <v>694590</v>
      </c>
      <c r="AC318" s="77">
        <f t="shared" si="285"/>
        <v>111665</v>
      </c>
      <c r="AD318" s="77">
        <f aca="true" t="shared" si="286" ref="AD318:AJ318">AD319+AD321+AD323</f>
        <v>12</v>
      </c>
      <c r="AE318" s="77">
        <f t="shared" si="286"/>
        <v>12287</v>
      </c>
      <c r="AF318" s="77">
        <f t="shared" si="286"/>
        <v>-101020</v>
      </c>
      <c r="AG318" s="77">
        <f t="shared" si="286"/>
        <v>0</v>
      </c>
      <c r="AH318" s="77">
        <f t="shared" si="286"/>
        <v>0</v>
      </c>
      <c r="AI318" s="77">
        <f t="shared" si="286"/>
        <v>605869</v>
      </c>
      <c r="AJ318" s="77">
        <f t="shared" si="286"/>
        <v>111665</v>
      </c>
      <c r="AK318" s="77">
        <f aca="true" t="shared" si="287" ref="AK318:AS318">AK319+AK321+AK323</f>
        <v>0</v>
      </c>
      <c r="AL318" s="77">
        <f t="shared" si="287"/>
        <v>605869</v>
      </c>
      <c r="AM318" s="77">
        <f t="shared" si="287"/>
        <v>111665</v>
      </c>
      <c r="AN318" s="77">
        <f t="shared" si="287"/>
        <v>0</v>
      </c>
      <c r="AO318" s="77">
        <f>AO319+AO321+AO323</f>
        <v>11876</v>
      </c>
      <c r="AP318" s="77">
        <f t="shared" si="287"/>
        <v>10</v>
      </c>
      <c r="AQ318" s="77">
        <f t="shared" si="287"/>
        <v>-92205</v>
      </c>
      <c r="AR318" s="77">
        <f t="shared" si="287"/>
        <v>525550</v>
      </c>
      <c r="AS318" s="77">
        <f t="shared" si="287"/>
        <v>19460</v>
      </c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</row>
    <row r="319" spans="1:64" s="15" customFormat="1" ht="50.25">
      <c r="A319" s="78" t="s">
        <v>153</v>
      </c>
      <c r="B319" s="79" t="s">
        <v>149</v>
      </c>
      <c r="C319" s="79" t="s">
        <v>129</v>
      </c>
      <c r="D319" s="80" t="s">
        <v>39</v>
      </c>
      <c r="E319" s="79"/>
      <c r="F319" s="81">
        <f aca="true" t="shared" si="288" ref="F319:AS319">F320</f>
        <v>4958</v>
      </c>
      <c r="G319" s="81">
        <f t="shared" si="288"/>
        <v>1416</v>
      </c>
      <c r="H319" s="81">
        <f t="shared" si="288"/>
        <v>6374</v>
      </c>
      <c r="I319" s="81">
        <f t="shared" si="288"/>
        <v>0</v>
      </c>
      <c r="J319" s="81">
        <f t="shared" si="288"/>
        <v>0</v>
      </c>
      <c r="K319" s="81">
        <f t="shared" si="288"/>
        <v>0</v>
      </c>
      <c r="L319" s="81">
        <f t="shared" si="288"/>
        <v>0</v>
      </c>
      <c r="M319" s="81">
        <f t="shared" si="288"/>
        <v>6374</v>
      </c>
      <c r="N319" s="81">
        <f t="shared" si="288"/>
        <v>0</v>
      </c>
      <c r="O319" s="81">
        <f t="shared" si="288"/>
        <v>0</v>
      </c>
      <c r="P319" s="81">
        <f t="shared" si="288"/>
        <v>0</v>
      </c>
      <c r="Q319" s="81">
        <f t="shared" si="288"/>
        <v>0</v>
      </c>
      <c r="R319" s="81">
        <f t="shared" si="288"/>
        <v>0</v>
      </c>
      <c r="S319" s="81">
        <f t="shared" si="288"/>
        <v>6374</v>
      </c>
      <c r="T319" s="81">
        <f t="shared" si="288"/>
        <v>0</v>
      </c>
      <c r="U319" s="81">
        <f t="shared" si="288"/>
        <v>0</v>
      </c>
      <c r="V319" s="81">
        <f t="shared" si="288"/>
        <v>0</v>
      </c>
      <c r="W319" s="81">
        <f t="shared" si="288"/>
        <v>0</v>
      </c>
      <c r="X319" s="81">
        <f t="shared" si="288"/>
        <v>0</v>
      </c>
      <c r="Y319" s="81">
        <f t="shared" si="288"/>
        <v>0</v>
      </c>
      <c r="Z319" s="81">
        <f t="shared" si="288"/>
        <v>0</v>
      </c>
      <c r="AA319" s="81">
        <f t="shared" si="288"/>
        <v>0</v>
      </c>
      <c r="AB319" s="81">
        <f t="shared" si="288"/>
        <v>6374</v>
      </c>
      <c r="AC319" s="81">
        <f t="shared" si="288"/>
        <v>0</v>
      </c>
      <c r="AD319" s="81">
        <f t="shared" si="288"/>
        <v>0</v>
      </c>
      <c r="AE319" s="81">
        <f t="shared" si="288"/>
        <v>0</v>
      </c>
      <c r="AF319" s="81">
        <f t="shared" si="288"/>
        <v>10626</v>
      </c>
      <c r="AG319" s="81">
        <f t="shared" si="288"/>
        <v>0</v>
      </c>
      <c r="AH319" s="81">
        <f t="shared" si="288"/>
        <v>0</v>
      </c>
      <c r="AI319" s="81">
        <f t="shared" si="288"/>
        <v>17000</v>
      </c>
      <c r="AJ319" s="81">
        <f t="shared" si="288"/>
        <v>0</v>
      </c>
      <c r="AK319" s="81">
        <f t="shared" si="288"/>
        <v>0</v>
      </c>
      <c r="AL319" s="81">
        <f t="shared" si="288"/>
        <v>17000</v>
      </c>
      <c r="AM319" s="81">
        <f t="shared" si="288"/>
        <v>0</v>
      </c>
      <c r="AN319" s="81">
        <f t="shared" si="288"/>
        <v>0</v>
      </c>
      <c r="AO319" s="81">
        <f t="shared" si="288"/>
        <v>0</v>
      </c>
      <c r="AP319" s="81">
        <f t="shared" si="288"/>
        <v>0</v>
      </c>
      <c r="AQ319" s="81">
        <f t="shared" si="288"/>
        <v>0</v>
      </c>
      <c r="AR319" s="81">
        <f t="shared" si="288"/>
        <v>17000</v>
      </c>
      <c r="AS319" s="81">
        <f t="shared" si="288"/>
        <v>0</v>
      </c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</row>
    <row r="320" spans="1:64" s="15" customFormat="1" ht="109.5" customHeight="1">
      <c r="A320" s="78" t="s">
        <v>357</v>
      </c>
      <c r="B320" s="79" t="s">
        <v>149</v>
      </c>
      <c r="C320" s="79" t="s">
        <v>129</v>
      </c>
      <c r="D320" s="80" t="s">
        <v>39</v>
      </c>
      <c r="E320" s="79" t="s">
        <v>154</v>
      </c>
      <c r="F320" s="81">
        <v>4958</v>
      </c>
      <c r="G320" s="71">
        <f>H320-F320</f>
        <v>1416</v>
      </c>
      <c r="H320" s="71">
        <v>6374</v>
      </c>
      <c r="I320" s="142"/>
      <c r="J320" s="142"/>
      <c r="K320" s="142"/>
      <c r="L320" s="142"/>
      <c r="M320" s="71">
        <f>H320+J320+K320+L320</f>
        <v>6374</v>
      </c>
      <c r="N320" s="72">
        <f>I320+L320</f>
        <v>0</v>
      </c>
      <c r="O320" s="142"/>
      <c r="P320" s="142"/>
      <c r="Q320" s="101"/>
      <c r="R320" s="101"/>
      <c r="S320" s="71">
        <f>M320+O320+P320+Q320+R320</f>
        <v>6374</v>
      </c>
      <c r="T320" s="71">
        <f>N320+R320</f>
        <v>0</v>
      </c>
      <c r="U320" s="101"/>
      <c r="V320" s="101"/>
      <c r="W320" s="101"/>
      <c r="X320" s="101"/>
      <c r="Y320" s="101"/>
      <c r="Z320" s="101"/>
      <c r="AA320" s="101"/>
      <c r="AB320" s="71">
        <f>S320+U320+V320+W320+X320+Y320+Z320+AA320</f>
        <v>6374</v>
      </c>
      <c r="AC320" s="71">
        <f>T320+Z320+AA320</f>
        <v>0</v>
      </c>
      <c r="AD320" s="101"/>
      <c r="AE320" s="101"/>
      <c r="AF320" s="71">
        <v>10626</v>
      </c>
      <c r="AG320" s="101"/>
      <c r="AH320" s="101"/>
      <c r="AI320" s="71">
        <f>AB320+AD320+AE320+AF320+AG320+AH320</f>
        <v>17000</v>
      </c>
      <c r="AJ320" s="71">
        <f>AC320+AH320</f>
        <v>0</v>
      </c>
      <c r="AK320" s="101"/>
      <c r="AL320" s="71">
        <f>AI320+AK320</f>
        <v>17000</v>
      </c>
      <c r="AM320" s="71">
        <f>AJ320</f>
        <v>0</v>
      </c>
      <c r="AN320" s="101"/>
      <c r="AO320" s="101"/>
      <c r="AP320" s="101"/>
      <c r="AQ320" s="101"/>
      <c r="AR320" s="71">
        <f>AL320+AN320+AO320+AP320+AQ320</f>
        <v>17000</v>
      </c>
      <c r="AS320" s="71">
        <f>AM320+AQ320</f>
        <v>0</v>
      </c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</row>
    <row r="321" spans="1:64" s="17" customFormat="1" ht="33">
      <c r="A321" s="78" t="s">
        <v>99</v>
      </c>
      <c r="B321" s="79" t="s">
        <v>149</v>
      </c>
      <c r="C321" s="79" t="s">
        <v>129</v>
      </c>
      <c r="D321" s="80" t="s">
        <v>100</v>
      </c>
      <c r="E321" s="79"/>
      <c r="F321" s="81">
        <f aca="true" t="shared" si="289" ref="F321:AS321">F322</f>
        <v>439332</v>
      </c>
      <c r="G321" s="81">
        <f t="shared" si="289"/>
        <v>248884</v>
      </c>
      <c r="H321" s="81">
        <f t="shared" si="289"/>
        <v>688216</v>
      </c>
      <c r="I321" s="81">
        <f t="shared" si="289"/>
        <v>111665</v>
      </c>
      <c r="J321" s="81">
        <f t="shared" si="289"/>
        <v>0</v>
      </c>
      <c r="K321" s="81">
        <f t="shared" si="289"/>
        <v>0</v>
      </c>
      <c r="L321" s="81">
        <f t="shared" si="289"/>
        <v>0</v>
      </c>
      <c r="M321" s="81">
        <f t="shared" si="289"/>
        <v>688216</v>
      </c>
      <c r="N321" s="81">
        <f t="shared" si="289"/>
        <v>111665</v>
      </c>
      <c r="O321" s="81">
        <f t="shared" si="289"/>
        <v>0</v>
      </c>
      <c r="P321" s="81">
        <f t="shared" si="289"/>
        <v>0</v>
      </c>
      <c r="Q321" s="81">
        <f t="shared" si="289"/>
        <v>0</v>
      </c>
      <c r="R321" s="81">
        <f t="shared" si="289"/>
        <v>0</v>
      </c>
      <c r="S321" s="81">
        <f t="shared" si="289"/>
        <v>688216</v>
      </c>
      <c r="T321" s="81">
        <f t="shared" si="289"/>
        <v>111665</v>
      </c>
      <c r="U321" s="81">
        <f t="shared" si="289"/>
        <v>0</v>
      </c>
      <c r="V321" s="81">
        <f t="shared" si="289"/>
        <v>0</v>
      </c>
      <c r="W321" s="81">
        <f t="shared" si="289"/>
        <v>0</v>
      </c>
      <c r="X321" s="81">
        <f t="shared" si="289"/>
        <v>0</v>
      </c>
      <c r="Y321" s="81">
        <f t="shared" si="289"/>
        <v>0</v>
      </c>
      <c r="Z321" s="81">
        <f t="shared" si="289"/>
        <v>0</v>
      </c>
      <c r="AA321" s="81">
        <f t="shared" si="289"/>
        <v>0</v>
      </c>
      <c r="AB321" s="81">
        <f t="shared" si="289"/>
        <v>688216</v>
      </c>
      <c r="AC321" s="81">
        <f t="shared" si="289"/>
        <v>111665</v>
      </c>
      <c r="AD321" s="81">
        <f t="shared" si="289"/>
        <v>12</v>
      </c>
      <c r="AE321" s="81">
        <f t="shared" si="289"/>
        <v>12287</v>
      </c>
      <c r="AF321" s="81">
        <f t="shared" si="289"/>
        <v>-111646</v>
      </c>
      <c r="AG321" s="81">
        <f t="shared" si="289"/>
        <v>0</v>
      </c>
      <c r="AH321" s="81">
        <f t="shared" si="289"/>
        <v>0</v>
      </c>
      <c r="AI321" s="81">
        <f t="shared" si="289"/>
        <v>588869</v>
      </c>
      <c r="AJ321" s="81">
        <f t="shared" si="289"/>
        <v>111665</v>
      </c>
      <c r="AK321" s="81">
        <f t="shared" si="289"/>
        <v>0</v>
      </c>
      <c r="AL321" s="81">
        <f t="shared" si="289"/>
        <v>588869</v>
      </c>
      <c r="AM321" s="81">
        <f t="shared" si="289"/>
        <v>111665</v>
      </c>
      <c r="AN321" s="81">
        <f t="shared" si="289"/>
        <v>0</v>
      </c>
      <c r="AO321" s="81">
        <f t="shared" si="289"/>
        <v>11876</v>
      </c>
      <c r="AP321" s="81">
        <f t="shared" si="289"/>
        <v>10</v>
      </c>
      <c r="AQ321" s="81">
        <f t="shared" si="289"/>
        <v>-92205</v>
      </c>
      <c r="AR321" s="81">
        <f t="shared" si="289"/>
        <v>508550</v>
      </c>
      <c r="AS321" s="81">
        <f t="shared" si="289"/>
        <v>19460</v>
      </c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</row>
    <row r="322" spans="1:64" s="19" customFormat="1" ht="39" customHeight="1">
      <c r="A322" s="78" t="s">
        <v>131</v>
      </c>
      <c r="B322" s="79" t="s">
        <v>149</v>
      </c>
      <c r="C322" s="79" t="s">
        <v>129</v>
      </c>
      <c r="D322" s="80" t="s">
        <v>100</v>
      </c>
      <c r="E322" s="79" t="s">
        <v>132</v>
      </c>
      <c r="F322" s="71">
        <v>439332</v>
      </c>
      <c r="G322" s="71">
        <f>H322-F322</f>
        <v>248884</v>
      </c>
      <c r="H322" s="71">
        <v>688216</v>
      </c>
      <c r="I322" s="71">
        <v>111665</v>
      </c>
      <c r="J322" s="72"/>
      <c r="K322" s="72"/>
      <c r="L322" s="72"/>
      <c r="M322" s="71">
        <f>H322+J322+K322+L322</f>
        <v>688216</v>
      </c>
      <c r="N322" s="71">
        <f>I322+L322</f>
        <v>111665</v>
      </c>
      <c r="O322" s="72"/>
      <c r="P322" s="71"/>
      <c r="Q322" s="71"/>
      <c r="R322" s="73"/>
      <c r="S322" s="71">
        <f>M322+O322+P322+Q322+R322</f>
        <v>688216</v>
      </c>
      <c r="T322" s="71">
        <f>N322+R322</f>
        <v>111665</v>
      </c>
      <c r="U322" s="71"/>
      <c r="V322" s="71"/>
      <c r="W322" s="73"/>
      <c r="X322" s="73"/>
      <c r="Y322" s="73"/>
      <c r="Z322" s="73"/>
      <c r="AA322" s="73"/>
      <c r="AB322" s="71">
        <f>S322+U322+V322+W322+X322+Y322+Z322+AA322</f>
        <v>688216</v>
      </c>
      <c r="AC322" s="71">
        <f>T322+Z322+AA322</f>
        <v>111665</v>
      </c>
      <c r="AD322" s="71">
        <v>12</v>
      </c>
      <c r="AE322" s="71">
        <f>10642+1645</f>
        <v>12287</v>
      </c>
      <c r="AF322" s="71">
        <v>-111646</v>
      </c>
      <c r="AG322" s="71"/>
      <c r="AH322" s="71"/>
      <c r="AI322" s="71">
        <f>AB322+AD322+AE322+AF322+AG322+AH322</f>
        <v>588869</v>
      </c>
      <c r="AJ322" s="71">
        <f>AC322+AH322</f>
        <v>111665</v>
      </c>
      <c r="AK322" s="73"/>
      <c r="AL322" s="71">
        <f>AI322+AK322</f>
        <v>588869</v>
      </c>
      <c r="AM322" s="71">
        <f>AJ322</f>
        <v>111665</v>
      </c>
      <c r="AN322" s="73"/>
      <c r="AO322" s="71">
        <v>11876</v>
      </c>
      <c r="AP322" s="71">
        <v>10</v>
      </c>
      <c r="AQ322" s="71">
        <v>-92205</v>
      </c>
      <c r="AR322" s="71">
        <f>AL322+AN322+AO322+AP322+AQ322</f>
        <v>508550</v>
      </c>
      <c r="AS322" s="71">
        <f>AM322+AQ322</f>
        <v>19460</v>
      </c>
      <c r="AT322" s="18"/>
      <c r="AU322" s="18"/>
      <c r="AV322" s="18"/>
      <c r="AW322" s="18"/>
      <c r="AX322" s="18"/>
      <c r="AY322" s="18"/>
      <c r="AZ322" s="18"/>
      <c r="BA322" s="18"/>
      <c r="BB322" s="18"/>
      <c r="BC322" s="18"/>
      <c r="BD322" s="18"/>
      <c r="BE322" s="18"/>
      <c r="BF322" s="18"/>
      <c r="BG322" s="18"/>
      <c r="BH322" s="18"/>
      <c r="BI322" s="18"/>
      <c r="BJ322" s="18"/>
      <c r="BK322" s="18"/>
      <c r="BL322" s="18"/>
    </row>
    <row r="323" spans="1:64" s="45" customFormat="1" ht="25.5" customHeight="1" hidden="1">
      <c r="A323" s="143" t="s">
        <v>9</v>
      </c>
      <c r="B323" s="144" t="s">
        <v>149</v>
      </c>
      <c r="C323" s="144" t="s">
        <v>129</v>
      </c>
      <c r="D323" s="145" t="s">
        <v>117</v>
      </c>
      <c r="E323" s="144"/>
      <c r="F323" s="146">
        <f aca="true" t="shared" si="290" ref="F323:N323">F324+F326+F328</f>
        <v>0</v>
      </c>
      <c r="G323" s="146">
        <f t="shared" si="290"/>
        <v>1373</v>
      </c>
      <c r="H323" s="146">
        <f t="shared" si="290"/>
        <v>1373</v>
      </c>
      <c r="I323" s="146">
        <f t="shared" si="290"/>
        <v>1373</v>
      </c>
      <c r="J323" s="146">
        <f t="shared" si="290"/>
        <v>0</v>
      </c>
      <c r="K323" s="146">
        <f t="shared" si="290"/>
        <v>0</v>
      </c>
      <c r="L323" s="146">
        <f t="shared" si="290"/>
        <v>0</v>
      </c>
      <c r="M323" s="146">
        <f t="shared" si="290"/>
        <v>1373</v>
      </c>
      <c r="N323" s="146">
        <f t="shared" si="290"/>
        <v>1373</v>
      </c>
      <c r="O323" s="146">
        <f>O324+O326+O328</f>
        <v>0</v>
      </c>
      <c r="P323" s="146"/>
      <c r="Q323" s="146">
        <f>Q324+Q326+Q328</f>
        <v>0</v>
      </c>
      <c r="R323" s="146">
        <f>R324+R326+R328</f>
        <v>0</v>
      </c>
      <c r="S323" s="146">
        <f>S324+S326+S328</f>
        <v>1373</v>
      </c>
      <c r="T323" s="146">
        <f>T324+T326+T328</f>
        <v>1373</v>
      </c>
      <c r="U323" s="146">
        <f aca="true" t="shared" si="291" ref="U323:AC323">U324+U326+U328</f>
        <v>0</v>
      </c>
      <c r="V323" s="146">
        <f t="shared" si="291"/>
        <v>0</v>
      </c>
      <c r="W323" s="146">
        <f t="shared" si="291"/>
        <v>0</v>
      </c>
      <c r="X323" s="146">
        <f t="shared" si="291"/>
        <v>0</v>
      </c>
      <c r="Y323" s="146">
        <f t="shared" si="291"/>
        <v>0</v>
      </c>
      <c r="Z323" s="146">
        <f t="shared" si="291"/>
        <v>0</v>
      </c>
      <c r="AA323" s="146">
        <f t="shared" si="291"/>
        <v>-1373</v>
      </c>
      <c r="AB323" s="146">
        <f t="shared" si="291"/>
        <v>0</v>
      </c>
      <c r="AC323" s="146">
        <f t="shared" si="291"/>
        <v>0</v>
      </c>
      <c r="AD323" s="146"/>
      <c r="AE323" s="146"/>
      <c r="AF323" s="146"/>
      <c r="AG323" s="146"/>
      <c r="AH323" s="146"/>
      <c r="AI323" s="146"/>
      <c r="AJ323" s="146"/>
      <c r="AK323" s="147"/>
      <c r="AL323" s="147"/>
      <c r="AM323" s="147"/>
      <c r="AN323" s="147"/>
      <c r="AO323" s="147"/>
      <c r="AP323" s="147"/>
      <c r="AQ323" s="147"/>
      <c r="AR323" s="147"/>
      <c r="AS323" s="147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</row>
    <row r="324" spans="1:64" s="45" customFormat="1" ht="39" customHeight="1" hidden="1">
      <c r="A324" s="143" t="s">
        <v>252</v>
      </c>
      <c r="B324" s="144" t="s">
        <v>149</v>
      </c>
      <c r="C324" s="144" t="s">
        <v>129</v>
      </c>
      <c r="D324" s="145" t="s">
        <v>253</v>
      </c>
      <c r="E324" s="144"/>
      <c r="F324" s="146">
        <f aca="true" t="shared" si="292" ref="F324:AC324">F325</f>
        <v>0</v>
      </c>
      <c r="G324" s="146">
        <f t="shared" si="292"/>
        <v>1340</v>
      </c>
      <c r="H324" s="146">
        <f t="shared" si="292"/>
        <v>1340</v>
      </c>
      <c r="I324" s="146">
        <f t="shared" si="292"/>
        <v>1340</v>
      </c>
      <c r="J324" s="146">
        <f t="shared" si="292"/>
        <v>0</v>
      </c>
      <c r="K324" s="146">
        <f t="shared" si="292"/>
        <v>0</v>
      </c>
      <c r="L324" s="146">
        <f t="shared" si="292"/>
        <v>0</v>
      </c>
      <c r="M324" s="146">
        <f t="shared" si="292"/>
        <v>1340</v>
      </c>
      <c r="N324" s="146">
        <f t="shared" si="292"/>
        <v>1340</v>
      </c>
      <c r="O324" s="146">
        <f t="shared" si="292"/>
        <v>0</v>
      </c>
      <c r="P324" s="146"/>
      <c r="Q324" s="146">
        <f t="shared" si="292"/>
        <v>0</v>
      </c>
      <c r="R324" s="146">
        <f t="shared" si="292"/>
        <v>0</v>
      </c>
      <c r="S324" s="146">
        <f t="shared" si="292"/>
        <v>1340</v>
      </c>
      <c r="T324" s="146">
        <f t="shared" si="292"/>
        <v>1340</v>
      </c>
      <c r="U324" s="146">
        <f t="shared" si="292"/>
        <v>0</v>
      </c>
      <c r="V324" s="146">
        <f t="shared" si="292"/>
        <v>0</v>
      </c>
      <c r="W324" s="146">
        <f t="shared" si="292"/>
        <v>0</v>
      </c>
      <c r="X324" s="146">
        <f t="shared" si="292"/>
        <v>0</v>
      </c>
      <c r="Y324" s="146">
        <f t="shared" si="292"/>
        <v>0</v>
      </c>
      <c r="Z324" s="146">
        <f t="shared" si="292"/>
        <v>0</v>
      </c>
      <c r="AA324" s="146">
        <f t="shared" si="292"/>
        <v>-1340</v>
      </c>
      <c r="AB324" s="146">
        <f t="shared" si="292"/>
        <v>0</v>
      </c>
      <c r="AC324" s="146">
        <f t="shared" si="292"/>
        <v>0</v>
      </c>
      <c r="AD324" s="146"/>
      <c r="AE324" s="146"/>
      <c r="AF324" s="146"/>
      <c r="AG324" s="146"/>
      <c r="AH324" s="146"/>
      <c r="AI324" s="146"/>
      <c r="AJ324" s="146"/>
      <c r="AK324" s="147"/>
      <c r="AL324" s="147"/>
      <c r="AM324" s="147"/>
      <c r="AN324" s="147"/>
      <c r="AO324" s="147"/>
      <c r="AP324" s="147"/>
      <c r="AQ324" s="147"/>
      <c r="AR324" s="147"/>
      <c r="AS324" s="147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</row>
    <row r="325" spans="1:64" s="45" customFormat="1" ht="39" customHeight="1" hidden="1">
      <c r="A325" s="143" t="s">
        <v>131</v>
      </c>
      <c r="B325" s="144" t="s">
        <v>149</v>
      </c>
      <c r="C325" s="144" t="s">
        <v>129</v>
      </c>
      <c r="D325" s="145" t="s">
        <v>253</v>
      </c>
      <c r="E325" s="144" t="s">
        <v>132</v>
      </c>
      <c r="F325" s="146"/>
      <c r="G325" s="146">
        <f>H325-F325</f>
        <v>1340</v>
      </c>
      <c r="H325" s="146">
        <v>1340</v>
      </c>
      <c r="I325" s="146">
        <v>1340</v>
      </c>
      <c r="J325" s="148"/>
      <c r="K325" s="148"/>
      <c r="L325" s="148"/>
      <c r="M325" s="146">
        <f>H325+J325+K325+L325</f>
        <v>1340</v>
      </c>
      <c r="N325" s="146">
        <f>I325+L325</f>
        <v>1340</v>
      </c>
      <c r="O325" s="148"/>
      <c r="P325" s="148"/>
      <c r="Q325" s="147"/>
      <c r="R325" s="146"/>
      <c r="S325" s="146">
        <f>M325+O325+P325+Q325+R325</f>
        <v>1340</v>
      </c>
      <c r="T325" s="146">
        <f>N325+R325</f>
        <v>1340</v>
      </c>
      <c r="U325" s="147"/>
      <c r="V325" s="147"/>
      <c r="W325" s="146"/>
      <c r="X325" s="147"/>
      <c r="Y325" s="147"/>
      <c r="Z325" s="147"/>
      <c r="AA325" s="146">
        <v>-1340</v>
      </c>
      <c r="AB325" s="146">
        <f>S325+U325+V325+W325+X325+Y325+Z325+AA325</f>
        <v>0</v>
      </c>
      <c r="AC325" s="146">
        <f>T325+Z325+AA325</f>
        <v>0</v>
      </c>
      <c r="AD325" s="146"/>
      <c r="AE325" s="146"/>
      <c r="AF325" s="146"/>
      <c r="AG325" s="146"/>
      <c r="AH325" s="146"/>
      <c r="AI325" s="146"/>
      <c r="AJ325" s="146"/>
      <c r="AK325" s="147"/>
      <c r="AL325" s="147"/>
      <c r="AM325" s="147"/>
      <c r="AN325" s="147"/>
      <c r="AO325" s="147"/>
      <c r="AP325" s="147"/>
      <c r="AQ325" s="147"/>
      <c r="AR325" s="147"/>
      <c r="AS325" s="147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</row>
    <row r="326" spans="1:64" s="45" customFormat="1" ht="39" customHeight="1" hidden="1">
      <c r="A326" s="143" t="s">
        <v>254</v>
      </c>
      <c r="B326" s="144" t="s">
        <v>149</v>
      </c>
      <c r="C326" s="144" t="s">
        <v>129</v>
      </c>
      <c r="D326" s="145" t="s">
        <v>255</v>
      </c>
      <c r="E326" s="144"/>
      <c r="F326" s="146">
        <f aca="true" t="shared" si="293" ref="F326:AC326">F327</f>
        <v>0</v>
      </c>
      <c r="G326" s="146">
        <f t="shared" si="293"/>
        <v>3</v>
      </c>
      <c r="H326" s="146">
        <f t="shared" si="293"/>
        <v>3</v>
      </c>
      <c r="I326" s="146">
        <f t="shared" si="293"/>
        <v>3</v>
      </c>
      <c r="J326" s="146">
        <f t="shared" si="293"/>
        <v>0</v>
      </c>
      <c r="K326" s="146">
        <f t="shared" si="293"/>
        <v>0</v>
      </c>
      <c r="L326" s="146">
        <f t="shared" si="293"/>
        <v>0</v>
      </c>
      <c r="M326" s="146">
        <f t="shared" si="293"/>
        <v>3</v>
      </c>
      <c r="N326" s="146">
        <f t="shared" si="293"/>
        <v>3</v>
      </c>
      <c r="O326" s="146">
        <f t="shared" si="293"/>
        <v>0</v>
      </c>
      <c r="P326" s="146"/>
      <c r="Q326" s="146">
        <f t="shared" si="293"/>
        <v>0</v>
      </c>
      <c r="R326" s="146">
        <f t="shared" si="293"/>
        <v>0</v>
      </c>
      <c r="S326" s="146">
        <f t="shared" si="293"/>
        <v>3</v>
      </c>
      <c r="T326" s="146">
        <f t="shared" si="293"/>
        <v>3</v>
      </c>
      <c r="U326" s="146">
        <f t="shared" si="293"/>
        <v>0</v>
      </c>
      <c r="V326" s="146">
        <f t="shared" si="293"/>
        <v>0</v>
      </c>
      <c r="W326" s="146">
        <f t="shared" si="293"/>
        <v>0</v>
      </c>
      <c r="X326" s="146">
        <f t="shared" si="293"/>
        <v>0</v>
      </c>
      <c r="Y326" s="146">
        <f t="shared" si="293"/>
        <v>0</v>
      </c>
      <c r="Z326" s="146">
        <f t="shared" si="293"/>
        <v>0</v>
      </c>
      <c r="AA326" s="146">
        <f t="shared" si="293"/>
        <v>-3</v>
      </c>
      <c r="AB326" s="146">
        <f t="shared" si="293"/>
        <v>0</v>
      </c>
      <c r="AC326" s="146">
        <f t="shared" si="293"/>
        <v>0</v>
      </c>
      <c r="AD326" s="146"/>
      <c r="AE326" s="146"/>
      <c r="AF326" s="146"/>
      <c r="AG326" s="146"/>
      <c r="AH326" s="146"/>
      <c r="AI326" s="146"/>
      <c r="AJ326" s="146"/>
      <c r="AK326" s="147"/>
      <c r="AL326" s="147"/>
      <c r="AM326" s="147"/>
      <c r="AN326" s="147"/>
      <c r="AO326" s="147"/>
      <c r="AP326" s="147"/>
      <c r="AQ326" s="147"/>
      <c r="AR326" s="147"/>
      <c r="AS326" s="147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</row>
    <row r="327" spans="1:64" s="45" customFormat="1" ht="39" customHeight="1" hidden="1">
      <c r="A327" s="143" t="s">
        <v>131</v>
      </c>
      <c r="B327" s="144" t="s">
        <v>149</v>
      </c>
      <c r="C327" s="144" t="s">
        <v>129</v>
      </c>
      <c r="D327" s="145" t="s">
        <v>255</v>
      </c>
      <c r="E327" s="144" t="s">
        <v>132</v>
      </c>
      <c r="F327" s="146"/>
      <c r="G327" s="146">
        <f>H327-F327</f>
        <v>3</v>
      </c>
      <c r="H327" s="146">
        <v>3</v>
      </c>
      <c r="I327" s="146">
        <v>3</v>
      </c>
      <c r="J327" s="148"/>
      <c r="K327" s="148"/>
      <c r="L327" s="148"/>
      <c r="M327" s="146">
        <f>H327+J327+K327+L327</f>
        <v>3</v>
      </c>
      <c r="N327" s="146">
        <f>I327+L327</f>
        <v>3</v>
      </c>
      <c r="O327" s="148"/>
      <c r="P327" s="148"/>
      <c r="Q327" s="147"/>
      <c r="R327" s="148"/>
      <c r="S327" s="146">
        <f>M327+O327+P327+Q327+R327</f>
        <v>3</v>
      </c>
      <c r="T327" s="146">
        <f>N327+R327</f>
        <v>3</v>
      </c>
      <c r="U327" s="147"/>
      <c r="V327" s="147"/>
      <c r="W327" s="148"/>
      <c r="X327" s="147"/>
      <c r="Y327" s="147"/>
      <c r="Z327" s="147"/>
      <c r="AA327" s="146">
        <v>-3</v>
      </c>
      <c r="AB327" s="146">
        <f>S327+U327+V327+W327+X327+Y327+Z327+AA327</f>
        <v>0</v>
      </c>
      <c r="AC327" s="146">
        <f>T327+Z327+AA327</f>
        <v>0</v>
      </c>
      <c r="AD327" s="146"/>
      <c r="AE327" s="146"/>
      <c r="AF327" s="146"/>
      <c r="AG327" s="146"/>
      <c r="AH327" s="146"/>
      <c r="AI327" s="146"/>
      <c r="AJ327" s="146"/>
      <c r="AK327" s="147"/>
      <c r="AL327" s="147"/>
      <c r="AM327" s="147"/>
      <c r="AN327" s="147"/>
      <c r="AO327" s="147"/>
      <c r="AP327" s="147"/>
      <c r="AQ327" s="147"/>
      <c r="AR327" s="147"/>
      <c r="AS327" s="147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</row>
    <row r="328" spans="1:64" s="45" customFormat="1" ht="67.5" customHeight="1" hidden="1">
      <c r="A328" s="143" t="s">
        <v>256</v>
      </c>
      <c r="B328" s="144" t="s">
        <v>149</v>
      </c>
      <c r="C328" s="144" t="s">
        <v>129</v>
      </c>
      <c r="D328" s="145" t="s">
        <v>257</v>
      </c>
      <c r="E328" s="144"/>
      <c r="F328" s="146">
        <f aca="true" t="shared" si="294" ref="F328:AC328">F329</f>
        <v>0</v>
      </c>
      <c r="G328" s="146">
        <f t="shared" si="294"/>
        <v>30</v>
      </c>
      <c r="H328" s="146">
        <f t="shared" si="294"/>
        <v>30</v>
      </c>
      <c r="I328" s="146">
        <f t="shared" si="294"/>
        <v>30</v>
      </c>
      <c r="J328" s="146">
        <f t="shared" si="294"/>
        <v>0</v>
      </c>
      <c r="K328" s="146">
        <f t="shared" si="294"/>
        <v>0</v>
      </c>
      <c r="L328" s="146">
        <f t="shared" si="294"/>
        <v>0</v>
      </c>
      <c r="M328" s="146">
        <f t="shared" si="294"/>
        <v>30</v>
      </c>
      <c r="N328" s="146">
        <f t="shared" si="294"/>
        <v>30</v>
      </c>
      <c r="O328" s="146">
        <f t="shared" si="294"/>
        <v>0</v>
      </c>
      <c r="P328" s="146"/>
      <c r="Q328" s="146">
        <f t="shared" si="294"/>
        <v>0</v>
      </c>
      <c r="R328" s="146">
        <f t="shared" si="294"/>
        <v>0</v>
      </c>
      <c r="S328" s="146">
        <f t="shared" si="294"/>
        <v>30</v>
      </c>
      <c r="T328" s="146">
        <f t="shared" si="294"/>
        <v>30</v>
      </c>
      <c r="U328" s="146">
        <f t="shared" si="294"/>
        <v>0</v>
      </c>
      <c r="V328" s="146">
        <f t="shared" si="294"/>
        <v>0</v>
      </c>
      <c r="W328" s="146">
        <f t="shared" si="294"/>
        <v>0</v>
      </c>
      <c r="X328" s="146">
        <f t="shared" si="294"/>
        <v>0</v>
      </c>
      <c r="Y328" s="146">
        <f t="shared" si="294"/>
        <v>0</v>
      </c>
      <c r="Z328" s="146">
        <f t="shared" si="294"/>
        <v>0</v>
      </c>
      <c r="AA328" s="146">
        <f t="shared" si="294"/>
        <v>-30</v>
      </c>
      <c r="AB328" s="146">
        <f t="shared" si="294"/>
        <v>0</v>
      </c>
      <c r="AC328" s="146">
        <f t="shared" si="294"/>
        <v>0</v>
      </c>
      <c r="AD328" s="146"/>
      <c r="AE328" s="146"/>
      <c r="AF328" s="146"/>
      <c r="AG328" s="146"/>
      <c r="AH328" s="146"/>
      <c r="AI328" s="146"/>
      <c r="AJ328" s="146"/>
      <c r="AK328" s="147"/>
      <c r="AL328" s="147"/>
      <c r="AM328" s="147"/>
      <c r="AN328" s="147"/>
      <c r="AO328" s="147"/>
      <c r="AP328" s="147"/>
      <c r="AQ328" s="147"/>
      <c r="AR328" s="147"/>
      <c r="AS328" s="147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</row>
    <row r="329" spans="1:64" s="45" customFormat="1" ht="18.75" customHeight="1" hidden="1">
      <c r="A329" s="143" t="s">
        <v>131</v>
      </c>
      <c r="B329" s="144" t="s">
        <v>149</v>
      </c>
      <c r="C329" s="144" t="s">
        <v>129</v>
      </c>
      <c r="D329" s="145" t="s">
        <v>257</v>
      </c>
      <c r="E329" s="144" t="s">
        <v>132</v>
      </c>
      <c r="F329" s="146"/>
      <c r="G329" s="146">
        <f>H329-F329</f>
        <v>30</v>
      </c>
      <c r="H329" s="146">
        <v>30</v>
      </c>
      <c r="I329" s="146">
        <v>30</v>
      </c>
      <c r="J329" s="148"/>
      <c r="K329" s="148"/>
      <c r="L329" s="148"/>
      <c r="M329" s="146">
        <f>H329+J329+K329+L329</f>
        <v>30</v>
      </c>
      <c r="N329" s="148">
        <f>I329+L329</f>
        <v>30</v>
      </c>
      <c r="O329" s="148"/>
      <c r="P329" s="148"/>
      <c r="Q329" s="147"/>
      <c r="R329" s="148"/>
      <c r="S329" s="146">
        <f>M329+O329+P329+Q329+R329</f>
        <v>30</v>
      </c>
      <c r="T329" s="146">
        <f>N329+R329</f>
        <v>30</v>
      </c>
      <c r="U329" s="147"/>
      <c r="V329" s="147"/>
      <c r="W329" s="148"/>
      <c r="X329" s="147"/>
      <c r="Y329" s="147"/>
      <c r="Z329" s="147"/>
      <c r="AA329" s="146">
        <v>-30</v>
      </c>
      <c r="AB329" s="146">
        <f>S329+U329+V329+W329+X329+Y329+Z329+AA329</f>
        <v>0</v>
      </c>
      <c r="AC329" s="146">
        <f>T329+Z329+AA329</f>
        <v>0</v>
      </c>
      <c r="AD329" s="146"/>
      <c r="AE329" s="146"/>
      <c r="AF329" s="146"/>
      <c r="AG329" s="146"/>
      <c r="AH329" s="146"/>
      <c r="AI329" s="146"/>
      <c r="AJ329" s="146"/>
      <c r="AK329" s="147"/>
      <c r="AL329" s="147"/>
      <c r="AM329" s="147"/>
      <c r="AN329" s="147"/>
      <c r="AO329" s="147"/>
      <c r="AP329" s="147"/>
      <c r="AQ329" s="147"/>
      <c r="AR329" s="147"/>
      <c r="AS329" s="147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</row>
    <row r="330" spans="1:64" s="19" customFormat="1" ht="21.75" customHeight="1">
      <c r="A330" s="78"/>
      <c r="B330" s="79"/>
      <c r="C330" s="79"/>
      <c r="D330" s="80"/>
      <c r="E330" s="79"/>
      <c r="F330" s="71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3"/>
      <c r="R330" s="73"/>
      <c r="S330" s="71"/>
      <c r="T330" s="71"/>
      <c r="U330" s="73"/>
      <c r="V330" s="73"/>
      <c r="W330" s="73"/>
      <c r="X330" s="73"/>
      <c r="Y330" s="73"/>
      <c r="Z330" s="73"/>
      <c r="AA330" s="73"/>
      <c r="AB330" s="73"/>
      <c r="AC330" s="73"/>
      <c r="AD330" s="71"/>
      <c r="AE330" s="71"/>
      <c r="AF330" s="71"/>
      <c r="AG330" s="71"/>
      <c r="AH330" s="71"/>
      <c r="AI330" s="71"/>
      <c r="AJ330" s="71"/>
      <c r="AK330" s="73"/>
      <c r="AL330" s="73"/>
      <c r="AM330" s="73"/>
      <c r="AN330" s="73"/>
      <c r="AO330" s="73"/>
      <c r="AP330" s="73"/>
      <c r="AQ330" s="73"/>
      <c r="AR330" s="73"/>
      <c r="AS330" s="73"/>
      <c r="AT330" s="18"/>
      <c r="AU330" s="18"/>
      <c r="AV330" s="18"/>
      <c r="AW330" s="18"/>
      <c r="AX330" s="18"/>
      <c r="AY330" s="18"/>
      <c r="AZ330" s="18"/>
      <c r="BA330" s="18"/>
      <c r="BB330" s="18"/>
      <c r="BC330" s="18"/>
      <c r="BD330" s="18"/>
      <c r="BE330" s="18"/>
      <c r="BF330" s="18"/>
      <c r="BG330" s="18"/>
      <c r="BH330" s="18"/>
      <c r="BI330" s="18"/>
      <c r="BJ330" s="18"/>
      <c r="BK330" s="18"/>
      <c r="BL330" s="18"/>
    </row>
    <row r="331" spans="1:64" s="13" customFormat="1" ht="24.75" customHeight="1">
      <c r="A331" s="65" t="s">
        <v>173</v>
      </c>
      <c r="B331" s="66" t="s">
        <v>149</v>
      </c>
      <c r="C331" s="66" t="s">
        <v>130</v>
      </c>
      <c r="D331" s="76"/>
      <c r="E331" s="66"/>
      <c r="F331" s="77">
        <f aca="true" t="shared" si="295" ref="F331:N331">F334+F332+F336</f>
        <v>183612</v>
      </c>
      <c r="G331" s="77">
        <f t="shared" si="295"/>
        <v>73474</v>
      </c>
      <c r="H331" s="77">
        <f t="shared" si="295"/>
        <v>257086</v>
      </c>
      <c r="I331" s="77">
        <f t="shared" si="295"/>
        <v>30805</v>
      </c>
      <c r="J331" s="77">
        <f t="shared" si="295"/>
        <v>0</v>
      </c>
      <c r="K331" s="77">
        <f t="shared" si="295"/>
        <v>0</v>
      </c>
      <c r="L331" s="77">
        <f t="shared" si="295"/>
        <v>0</v>
      </c>
      <c r="M331" s="77">
        <f t="shared" si="295"/>
        <v>257086</v>
      </c>
      <c r="N331" s="77">
        <f t="shared" si="295"/>
        <v>30805</v>
      </c>
      <c r="O331" s="77">
        <f aca="true" t="shared" si="296" ref="O331:T331">O334+O332+O336</f>
        <v>0</v>
      </c>
      <c r="P331" s="77">
        <f t="shared" si="296"/>
        <v>0</v>
      </c>
      <c r="Q331" s="77">
        <f t="shared" si="296"/>
        <v>0</v>
      </c>
      <c r="R331" s="77">
        <f t="shared" si="296"/>
        <v>0</v>
      </c>
      <c r="S331" s="77">
        <f t="shared" si="296"/>
        <v>257086</v>
      </c>
      <c r="T331" s="77">
        <f t="shared" si="296"/>
        <v>30805</v>
      </c>
      <c r="U331" s="77">
        <f aca="true" t="shared" si="297" ref="U331:AC331">U334+U332+U336</f>
        <v>0</v>
      </c>
      <c r="V331" s="77">
        <f t="shared" si="297"/>
        <v>0</v>
      </c>
      <c r="W331" s="77">
        <f t="shared" si="297"/>
        <v>0</v>
      </c>
      <c r="X331" s="77">
        <f t="shared" si="297"/>
        <v>0</v>
      </c>
      <c r="Y331" s="77">
        <f t="shared" si="297"/>
        <v>0</v>
      </c>
      <c r="Z331" s="77">
        <f t="shared" si="297"/>
        <v>0</v>
      </c>
      <c r="AA331" s="77">
        <f t="shared" si="297"/>
        <v>-15248</v>
      </c>
      <c r="AB331" s="77">
        <f t="shared" si="297"/>
        <v>241838</v>
      </c>
      <c r="AC331" s="77">
        <f t="shared" si="297"/>
        <v>15557</v>
      </c>
      <c r="AD331" s="77">
        <f aca="true" t="shared" si="298" ref="AD331:AJ331">AD334+AD332+AD336</f>
        <v>2</v>
      </c>
      <c r="AE331" s="77">
        <f t="shared" si="298"/>
        <v>2889</v>
      </c>
      <c r="AF331" s="77">
        <f t="shared" si="298"/>
        <v>-58839</v>
      </c>
      <c r="AG331" s="77">
        <f t="shared" si="298"/>
        <v>0</v>
      </c>
      <c r="AH331" s="77">
        <f t="shared" si="298"/>
        <v>0</v>
      </c>
      <c r="AI331" s="77">
        <f t="shared" si="298"/>
        <v>185890</v>
      </c>
      <c r="AJ331" s="77">
        <f t="shared" si="298"/>
        <v>15557</v>
      </c>
      <c r="AK331" s="77">
        <f aca="true" t="shared" si="299" ref="AK331:AS331">AK334+AK332+AK336</f>
        <v>0</v>
      </c>
      <c r="AL331" s="77">
        <f t="shared" si="299"/>
        <v>185890</v>
      </c>
      <c r="AM331" s="77">
        <f t="shared" si="299"/>
        <v>15557</v>
      </c>
      <c r="AN331" s="77">
        <f t="shared" si="299"/>
        <v>0</v>
      </c>
      <c r="AO331" s="77">
        <f>AO334+AO332+AO336</f>
        <v>2689</v>
      </c>
      <c r="AP331" s="77">
        <f t="shared" si="299"/>
        <v>1</v>
      </c>
      <c r="AQ331" s="77">
        <f t="shared" si="299"/>
        <v>-15227</v>
      </c>
      <c r="AR331" s="77">
        <f t="shared" si="299"/>
        <v>173353</v>
      </c>
      <c r="AS331" s="77">
        <f t="shared" si="299"/>
        <v>330</v>
      </c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</row>
    <row r="332" spans="1:64" s="13" customFormat="1" ht="60.75" customHeight="1">
      <c r="A332" s="78" t="s">
        <v>153</v>
      </c>
      <c r="B332" s="79" t="s">
        <v>149</v>
      </c>
      <c r="C332" s="79" t="s">
        <v>130</v>
      </c>
      <c r="D332" s="80" t="s">
        <v>39</v>
      </c>
      <c r="E332" s="79"/>
      <c r="F332" s="81">
        <f aca="true" t="shared" si="300" ref="F332:AS332">F333</f>
        <v>15911</v>
      </c>
      <c r="G332" s="81">
        <f t="shared" si="300"/>
        <v>-6502</v>
      </c>
      <c r="H332" s="81">
        <f t="shared" si="300"/>
        <v>9409</v>
      </c>
      <c r="I332" s="81">
        <f t="shared" si="300"/>
        <v>0</v>
      </c>
      <c r="J332" s="81">
        <f t="shared" si="300"/>
        <v>0</v>
      </c>
      <c r="K332" s="81">
        <f t="shared" si="300"/>
        <v>0</v>
      </c>
      <c r="L332" s="81">
        <f t="shared" si="300"/>
        <v>0</v>
      </c>
      <c r="M332" s="81">
        <f t="shared" si="300"/>
        <v>9409</v>
      </c>
      <c r="N332" s="81">
        <f t="shared" si="300"/>
        <v>0</v>
      </c>
      <c r="O332" s="81">
        <f t="shared" si="300"/>
        <v>0</v>
      </c>
      <c r="P332" s="81"/>
      <c r="Q332" s="81">
        <f t="shared" si="300"/>
        <v>0</v>
      </c>
      <c r="R332" s="81">
        <f t="shared" si="300"/>
        <v>0</v>
      </c>
      <c r="S332" s="81">
        <f t="shared" si="300"/>
        <v>9409</v>
      </c>
      <c r="T332" s="81">
        <f t="shared" si="300"/>
        <v>0</v>
      </c>
      <c r="U332" s="81">
        <f t="shared" si="300"/>
        <v>0</v>
      </c>
      <c r="V332" s="81">
        <f t="shared" si="300"/>
        <v>0</v>
      </c>
      <c r="W332" s="81">
        <f t="shared" si="300"/>
        <v>0</v>
      </c>
      <c r="X332" s="81">
        <f t="shared" si="300"/>
        <v>0</v>
      </c>
      <c r="Y332" s="81">
        <f t="shared" si="300"/>
        <v>0</v>
      </c>
      <c r="Z332" s="81">
        <f t="shared" si="300"/>
        <v>0</v>
      </c>
      <c r="AA332" s="81">
        <f t="shared" si="300"/>
        <v>0</v>
      </c>
      <c r="AB332" s="81">
        <f t="shared" si="300"/>
        <v>9409</v>
      </c>
      <c r="AC332" s="81">
        <f t="shared" si="300"/>
        <v>0</v>
      </c>
      <c r="AD332" s="81">
        <f t="shared" si="300"/>
        <v>0</v>
      </c>
      <c r="AE332" s="81">
        <f t="shared" si="300"/>
        <v>0</v>
      </c>
      <c r="AF332" s="81">
        <f t="shared" si="300"/>
        <v>-8959</v>
      </c>
      <c r="AG332" s="81">
        <f t="shared" si="300"/>
        <v>0</v>
      </c>
      <c r="AH332" s="81">
        <f t="shared" si="300"/>
        <v>0</v>
      </c>
      <c r="AI332" s="81">
        <f t="shared" si="300"/>
        <v>450</v>
      </c>
      <c r="AJ332" s="81">
        <f t="shared" si="300"/>
        <v>0</v>
      </c>
      <c r="AK332" s="81">
        <f t="shared" si="300"/>
        <v>0</v>
      </c>
      <c r="AL332" s="81">
        <f t="shared" si="300"/>
        <v>450</v>
      </c>
      <c r="AM332" s="81">
        <f t="shared" si="300"/>
        <v>0</v>
      </c>
      <c r="AN332" s="81">
        <f t="shared" si="300"/>
        <v>0</v>
      </c>
      <c r="AO332" s="81">
        <f t="shared" si="300"/>
        <v>0</v>
      </c>
      <c r="AP332" s="81">
        <f t="shared" si="300"/>
        <v>0</v>
      </c>
      <c r="AQ332" s="81">
        <f t="shared" si="300"/>
        <v>0</v>
      </c>
      <c r="AR332" s="81">
        <f t="shared" si="300"/>
        <v>450</v>
      </c>
      <c r="AS332" s="81">
        <f t="shared" si="300"/>
        <v>0</v>
      </c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</row>
    <row r="333" spans="1:64" s="13" customFormat="1" ht="105.75" customHeight="1">
      <c r="A333" s="78" t="s">
        <v>357</v>
      </c>
      <c r="B333" s="79" t="s">
        <v>149</v>
      </c>
      <c r="C333" s="79" t="s">
        <v>130</v>
      </c>
      <c r="D333" s="80" t="s">
        <v>39</v>
      </c>
      <c r="E333" s="79" t="s">
        <v>154</v>
      </c>
      <c r="F333" s="71">
        <v>15911</v>
      </c>
      <c r="G333" s="71">
        <f>H333-F333</f>
        <v>-6502</v>
      </c>
      <c r="H333" s="71">
        <v>9409</v>
      </c>
      <c r="I333" s="62"/>
      <c r="J333" s="62"/>
      <c r="K333" s="62"/>
      <c r="L333" s="62"/>
      <c r="M333" s="71">
        <f>H333+J333+K333+L333</f>
        <v>9409</v>
      </c>
      <c r="N333" s="72">
        <f>I333+L333</f>
        <v>0</v>
      </c>
      <c r="O333" s="62"/>
      <c r="P333" s="62"/>
      <c r="Q333" s="63"/>
      <c r="R333" s="63"/>
      <c r="S333" s="71">
        <f>M333+O333+P333+Q333+R333</f>
        <v>9409</v>
      </c>
      <c r="T333" s="71">
        <f>N333+R333</f>
        <v>0</v>
      </c>
      <c r="U333" s="63"/>
      <c r="V333" s="63"/>
      <c r="W333" s="63"/>
      <c r="X333" s="63"/>
      <c r="Y333" s="63"/>
      <c r="Z333" s="63"/>
      <c r="AA333" s="63"/>
      <c r="AB333" s="71">
        <f>S333+U333+V333+W333+X333+Y333+Z333+AA333</f>
        <v>9409</v>
      </c>
      <c r="AC333" s="71">
        <f>T333+Z333+AA333</f>
        <v>0</v>
      </c>
      <c r="AD333" s="61"/>
      <c r="AE333" s="61"/>
      <c r="AF333" s="61">
        <v>-8959</v>
      </c>
      <c r="AG333" s="61"/>
      <c r="AH333" s="61"/>
      <c r="AI333" s="71">
        <f>AB333+AD333+AE333+AF333+AG333+AH333</f>
        <v>450</v>
      </c>
      <c r="AJ333" s="71">
        <f>AC333+AH333</f>
        <v>0</v>
      </c>
      <c r="AK333" s="63"/>
      <c r="AL333" s="71">
        <f>AI333+AK333</f>
        <v>450</v>
      </c>
      <c r="AM333" s="71">
        <f>AJ333</f>
        <v>0</v>
      </c>
      <c r="AN333" s="63"/>
      <c r="AO333" s="63"/>
      <c r="AP333" s="63"/>
      <c r="AQ333" s="63"/>
      <c r="AR333" s="71">
        <f>AL333+AN333+AO333+AP333+AQ333</f>
        <v>450</v>
      </c>
      <c r="AS333" s="71">
        <f>AM333+AQ333</f>
        <v>0</v>
      </c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</row>
    <row r="334" spans="1:64" s="17" customFormat="1" ht="47.25" customHeight="1">
      <c r="A334" s="78" t="s">
        <v>101</v>
      </c>
      <c r="B334" s="79" t="s">
        <v>149</v>
      </c>
      <c r="C334" s="79" t="s">
        <v>130</v>
      </c>
      <c r="D334" s="80" t="s">
        <v>102</v>
      </c>
      <c r="E334" s="79"/>
      <c r="F334" s="81">
        <f aca="true" t="shared" si="301" ref="F334:AS334">F335</f>
        <v>167701</v>
      </c>
      <c r="G334" s="81">
        <f t="shared" si="301"/>
        <v>64728</v>
      </c>
      <c r="H334" s="81">
        <f t="shared" si="301"/>
        <v>232429</v>
      </c>
      <c r="I334" s="81">
        <f t="shared" si="301"/>
        <v>15557</v>
      </c>
      <c r="J334" s="81">
        <f t="shared" si="301"/>
        <v>0</v>
      </c>
      <c r="K334" s="81">
        <f t="shared" si="301"/>
        <v>0</v>
      </c>
      <c r="L334" s="81">
        <f t="shared" si="301"/>
        <v>0</v>
      </c>
      <c r="M334" s="81">
        <f t="shared" si="301"/>
        <v>232429</v>
      </c>
      <c r="N334" s="81">
        <f t="shared" si="301"/>
        <v>15557</v>
      </c>
      <c r="O334" s="81">
        <f t="shared" si="301"/>
        <v>0</v>
      </c>
      <c r="P334" s="81">
        <f t="shared" si="301"/>
        <v>0</v>
      </c>
      <c r="Q334" s="81">
        <f t="shared" si="301"/>
        <v>0</v>
      </c>
      <c r="R334" s="81">
        <f t="shared" si="301"/>
        <v>0</v>
      </c>
      <c r="S334" s="81">
        <f t="shared" si="301"/>
        <v>232429</v>
      </c>
      <c r="T334" s="81">
        <f t="shared" si="301"/>
        <v>15557</v>
      </c>
      <c r="U334" s="81">
        <f t="shared" si="301"/>
        <v>0</v>
      </c>
      <c r="V334" s="81">
        <f t="shared" si="301"/>
        <v>0</v>
      </c>
      <c r="W334" s="81">
        <f t="shared" si="301"/>
        <v>0</v>
      </c>
      <c r="X334" s="81">
        <f t="shared" si="301"/>
        <v>0</v>
      </c>
      <c r="Y334" s="81">
        <f t="shared" si="301"/>
        <v>0</v>
      </c>
      <c r="Z334" s="81">
        <f t="shared" si="301"/>
        <v>0</v>
      </c>
      <c r="AA334" s="81">
        <f t="shared" si="301"/>
        <v>0</v>
      </c>
      <c r="AB334" s="81">
        <f t="shared" si="301"/>
        <v>232429</v>
      </c>
      <c r="AC334" s="81">
        <f t="shared" si="301"/>
        <v>15557</v>
      </c>
      <c r="AD334" s="81">
        <f t="shared" si="301"/>
        <v>2</v>
      </c>
      <c r="AE334" s="81">
        <f t="shared" si="301"/>
        <v>2889</v>
      </c>
      <c r="AF334" s="81">
        <f t="shared" si="301"/>
        <v>-49880</v>
      </c>
      <c r="AG334" s="81">
        <f t="shared" si="301"/>
        <v>0</v>
      </c>
      <c r="AH334" s="81">
        <f t="shared" si="301"/>
        <v>0</v>
      </c>
      <c r="AI334" s="81">
        <f t="shared" si="301"/>
        <v>185440</v>
      </c>
      <c r="AJ334" s="81">
        <f t="shared" si="301"/>
        <v>15557</v>
      </c>
      <c r="AK334" s="81">
        <f t="shared" si="301"/>
        <v>0</v>
      </c>
      <c r="AL334" s="81">
        <f t="shared" si="301"/>
        <v>185440</v>
      </c>
      <c r="AM334" s="81">
        <f t="shared" si="301"/>
        <v>15557</v>
      </c>
      <c r="AN334" s="81">
        <f t="shared" si="301"/>
        <v>0</v>
      </c>
      <c r="AO334" s="81">
        <f t="shared" si="301"/>
        <v>2689</v>
      </c>
      <c r="AP334" s="81">
        <f t="shared" si="301"/>
        <v>1</v>
      </c>
      <c r="AQ334" s="81">
        <f t="shared" si="301"/>
        <v>-15227</v>
      </c>
      <c r="AR334" s="81">
        <f t="shared" si="301"/>
        <v>172903</v>
      </c>
      <c r="AS334" s="81">
        <f t="shared" si="301"/>
        <v>330</v>
      </c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  <c r="BK334" s="16"/>
      <c r="BL334" s="16"/>
    </row>
    <row r="335" spans="1:64" s="19" customFormat="1" ht="46.5" customHeight="1">
      <c r="A335" s="78" t="s">
        <v>131</v>
      </c>
      <c r="B335" s="79" t="s">
        <v>149</v>
      </c>
      <c r="C335" s="79" t="s">
        <v>130</v>
      </c>
      <c r="D335" s="80" t="s">
        <v>102</v>
      </c>
      <c r="E335" s="79" t="s">
        <v>132</v>
      </c>
      <c r="F335" s="71">
        <v>167701</v>
      </c>
      <c r="G335" s="71">
        <f>H335-F335</f>
        <v>64728</v>
      </c>
      <c r="H335" s="71">
        <v>232429</v>
      </c>
      <c r="I335" s="71">
        <v>15557</v>
      </c>
      <c r="J335" s="72"/>
      <c r="K335" s="72"/>
      <c r="L335" s="72"/>
      <c r="M335" s="71">
        <f>H335+J335+K335+L335</f>
        <v>232429</v>
      </c>
      <c r="N335" s="71">
        <f>I335+L335</f>
        <v>15557</v>
      </c>
      <c r="O335" s="72"/>
      <c r="P335" s="71"/>
      <c r="Q335" s="71"/>
      <c r="R335" s="73"/>
      <c r="S335" s="71">
        <f>M335+O335+P335+Q335+R335</f>
        <v>232429</v>
      </c>
      <c r="T335" s="71">
        <f>N335+R335</f>
        <v>15557</v>
      </c>
      <c r="U335" s="71"/>
      <c r="V335" s="71"/>
      <c r="W335" s="73"/>
      <c r="X335" s="73"/>
      <c r="Y335" s="73"/>
      <c r="Z335" s="73"/>
      <c r="AA335" s="73"/>
      <c r="AB335" s="71">
        <f>S335+U335+V335+W335+X335+Y335+Z335+AA335</f>
        <v>232429</v>
      </c>
      <c r="AC335" s="71">
        <f>T335+Z335+AA335</f>
        <v>15557</v>
      </c>
      <c r="AD335" s="71">
        <v>2</v>
      </c>
      <c r="AE335" s="71">
        <f>3024-135</f>
        <v>2889</v>
      </c>
      <c r="AF335" s="71">
        <v>-49880</v>
      </c>
      <c r="AG335" s="71"/>
      <c r="AH335" s="71"/>
      <c r="AI335" s="71">
        <f>AB335+AD335+AE335+AF335+AG335+AH335</f>
        <v>185440</v>
      </c>
      <c r="AJ335" s="71">
        <f>AC335+AH335</f>
        <v>15557</v>
      </c>
      <c r="AK335" s="73"/>
      <c r="AL335" s="71">
        <f>AI335+AK335</f>
        <v>185440</v>
      </c>
      <c r="AM335" s="71">
        <f>AJ335</f>
        <v>15557</v>
      </c>
      <c r="AN335" s="73"/>
      <c r="AO335" s="71">
        <v>2689</v>
      </c>
      <c r="AP335" s="71">
        <v>1</v>
      </c>
      <c r="AQ335" s="71">
        <v>-15227</v>
      </c>
      <c r="AR335" s="71">
        <f>AL335+AN335+AO335+AP335+AQ335</f>
        <v>172903</v>
      </c>
      <c r="AS335" s="71">
        <f>AM335+AQ335</f>
        <v>330</v>
      </c>
      <c r="AT335" s="18"/>
      <c r="AU335" s="18"/>
      <c r="AV335" s="18"/>
      <c r="AW335" s="18"/>
      <c r="AX335" s="18"/>
      <c r="AY335" s="18"/>
      <c r="AZ335" s="18"/>
      <c r="BA335" s="18"/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</row>
    <row r="336" spans="1:64" s="45" customFormat="1" ht="21.75" customHeight="1" hidden="1">
      <c r="A336" s="143" t="s">
        <v>9</v>
      </c>
      <c r="B336" s="144" t="s">
        <v>149</v>
      </c>
      <c r="C336" s="144" t="s">
        <v>130</v>
      </c>
      <c r="D336" s="145" t="s">
        <v>117</v>
      </c>
      <c r="E336" s="144"/>
      <c r="F336" s="146">
        <f aca="true" t="shared" si="302" ref="F336:N336">F337+F339+F341</f>
        <v>0</v>
      </c>
      <c r="G336" s="146">
        <f t="shared" si="302"/>
        <v>15248</v>
      </c>
      <c r="H336" s="146">
        <f t="shared" si="302"/>
        <v>15248</v>
      </c>
      <c r="I336" s="146">
        <f t="shared" si="302"/>
        <v>15248</v>
      </c>
      <c r="J336" s="146">
        <f t="shared" si="302"/>
        <v>0</v>
      </c>
      <c r="K336" s="146">
        <f t="shared" si="302"/>
        <v>0</v>
      </c>
      <c r="L336" s="146">
        <f t="shared" si="302"/>
        <v>0</v>
      </c>
      <c r="M336" s="146">
        <f t="shared" si="302"/>
        <v>15248</v>
      </c>
      <c r="N336" s="146">
        <f t="shared" si="302"/>
        <v>15248</v>
      </c>
      <c r="O336" s="146">
        <f>O337+O339+O341</f>
        <v>0</v>
      </c>
      <c r="P336" s="146"/>
      <c r="Q336" s="146">
        <f>Q337+Q339+Q341</f>
        <v>0</v>
      </c>
      <c r="R336" s="146">
        <f>R337+R339+R341</f>
        <v>0</v>
      </c>
      <c r="S336" s="146">
        <f>S337+S339+S341</f>
        <v>15248</v>
      </c>
      <c r="T336" s="146">
        <f>T337+T339+T341</f>
        <v>15248</v>
      </c>
      <c r="U336" s="146">
        <f aca="true" t="shared" si="303" ref="U336:AC336">U337+U339+U341</f>
        <v>0</v>
      </c>
      <c r="V336" s="146">
        <f t="shared" si="303"/>
        <v>0</v>
      </c>
      <c r="W336" s="146">
        <f t="shared" si="303"/>
        <v>0</v>
      </c>
      <c r="X336" s="146">
        <f t="shared" si="303"/>
        <v>0</v>
      </c>
      <c r="Y336" s="146">
        <f t="shared" si="303"/>
        <v>0</v>
      </c>
      <c r="Z336" s="146">
        <f t="shared" si="303"/>
        <v>0</v>
      </c>
      <c r="AA336" s="146">
        <f t="shared" si="303"/>
        <v>-15248</v>
      </c>
      <c r="AB336" s="146">
        <f t="shared" si="303"/>
        <v>0</v>
      </c>
      <c r="AC336" s="146">
        <f t="shared" si="303"/>
        <v>0</v>
      </c>
      <c r="AD336" s="146"/>
      <c r="AE336" s="146"/>
      <c r="AF336" s="146"/>
      <c r="AG336" s="146"/>
      <c r="AH336" s="146"/>
      <c r="AI336" s="146"/>
      <c r="AJ336" s="146"/>
      <c r="AK336" s="147"/>
      <c r="AL336" s="147"/>
      <c r="AM336" s="147"/>
      <c r="AN336" s="147"/>
      <c r="AO336" s="147"/>
      <c r="AP336" s="147"/>
      <c r="AQ336" s="147"/>
      <c r="AR336" s="147"/>
      <c r="AS336" s="147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</row>
    <row r="337" spans="1:64" s="45" customFormat="1" ht="33" customHeight="1" hidden="1">
      <c r="A337" s="143" t="s">
        <v>252</v>
      </c>
      <c r="B337" s="144" t="s">
        <v>149</v>
      </c>
      <c r="C337" s="144" t="s">
        <v>130</v>
      </c>
      <c r="D337" s="145" t="s">
        <v>253</v>
      </c>
      <c r="E337" s="144"/>
      <c r="F337" s="146">
        <f aca="true" t="shared" si="304" ref="F337:AC337">F338</f>
        <v>0</v>
      </c>
      <c r="G337" s="146">
        <f t="shared" si="304"/>
        <v>14866</v>
      </c>
      <c r="H337" s="146">
        <f t="shared" si="304"/>
        <v>14866</v>
      </c>
      <c r="I337" s="146">
        <f t="shared" si="304"/>
        <v>14866</v>
      </c>
      <c r="J337" s="146">
        <f t="shared" si="304"/>
        <v>0</v>
      </c>
      <c r="K337" s="146">
        <f t="shared" si="304"/>
        <v>0</v>
      </c>
      <c r="L337" s="146">
        <f t="shared" si="304"/>
        <v>0</v>
      </c>
      <c r="M337" s="146">
        <f t="shared" si="304"/>
        <v>14866</v>
      </c>
      <c r="N337" s="146">
        <f t="shared" si="304"/>
        <v>14866</v>
      </c>
      <c r="O337" s="146">
        <f t="shared" si="304"/>
        <v>0</v>
      </c>
      <c r="P337" s="146"/>
      <c r="Q337" s="146">
        <f t="shared" si="304"/>
        <v>0</v>
      </c>
      <c r="R337" s="146">
        <f t="shared" si="304"/>
        <v>0</v>
      </c>
      <c r="S337" s="146">
        <f t="shared" si="304"/>
        <v>14866</v>
      </c>
      <c r="T337" s="146">
        <f t="shared" si="304"/>
        <v>14866</v>
      </c>
      <c r="U337" s="146">
        <f t="shared" si="304"/>
        <v>0</v>
      </c>
      <c r="V337" s="146">
        <f t="shared" si="304"/>
        <v>0</v>
      </c>
      <c r="W337" s="146">
        <f t="shared" si="304"/>
        <v>0</v>
      </c>
      <c r="X337" s="146">
        <f t="shared" si="304"/>
        <v>0</v>
      </c>
      <c r="Y337" s="146">
        <f t="shared" si="304"/>
        <v>0</v>
      </c>
      <c r="Z337" s="146">
        <f t="shared" si="304"/>
        <v>0</v>
      </c>
      <c r="AA337" s="146">
        <f t="shared" si="304"/>
        <v>-14866</v>
      </c>
      <c r="AB337" s="146">
        <f t="shared" si="304"/>
        <v>0</v>
      </c>
      <c r="AC337" s="146">
        <f t="shared" si="304"/>
        <v>0</v>
      </c>
      <c r="AD337" s="146"/>
      <c r="AE337" s="146"/>
      <c r="AF337" s="146"/>
      <c r="AG337" s="146"/>
      <c r="AH337" s="146"/>
      <c r="AI337" s="146"/>
      <c r="AJ337" s="146"/>
      <c r="AK337" s="147"/>
      <c r="AL337" s="147"/>
      <c r="AM337" s="147"/>
      <c r="AN337" s="147"/>
      <c r="AO337" s="147"/>
      <c r="AP337" s="147"/>
      <c r="AQ337" s="147"/>
      <c r="AR337" s="147"/>
      <c r="AS337" s="147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</row>
    <row r="338" spans="1:64" s="45" customFormat="1" ht="35.25" customHeight="1" hidden="1">
      <c r="A338" s="143" t="s">
        <v>131</v>
      </c>
      <c r="B338" s="144" t="s">
        <v>149</v>
      </c>
      <c r="C338" s="144" t="s">
        <v>130</v>
      </c>
      <c r="D338" s="145" t="s">
        <v>253</v>
      </c>
      <c r="E338" s="144" t="s">
        <v>132</v>
      </c>
      <c r="F338" s="146"/>
      <c r="G338" s="146">
        <f>H338-F338</f>
        <v>14866</v>
      </c>
      <c r="H338" s="146">
        <v>14866</v>
      </c>
      <c r="I338" s="146">
        <v>14866</v>
      </c>
      <c r="J338" s="148"/>
      <c r="K338" s="148"/>
      <c r="L338" s="148"/>
      <c r="M338" s="146">
        <f>H338+J338+K338+L338</f>
        <v>14866</v>
      </c>
      <c r="N338" s="146">
        <f>I338+L338</f>
        <v>14866</v>
      </c>
      <c r="O338" s="148"/>
      <c r="P338" s="148"/>
      <c r="Q338" s="147"/>
      <c r="R338" s="146"/>
      <c r="S338" s="146">
        <f>M338+O338+P338+Q338+R338</f>
        <v>14866</v>
      </c>
      <c r="T338" s="146">
        <f>N338+R338</f>
        <v>14866</v>
      </c>
      <c r="U338" s="147"/>
      <c r="V338" s="147"/>
      <c r="W338" s="147"/>
      <c r="X338" s="147"/>
      <c r="Y338" s="147"/>
      <c r="Z338" s="147"/>
      <c r="AA338" s="146">
        <v>-14866</v>
      </c>
      <c r="AB338" s="146">
        <f>S338+U338+V338+W338+X338+Y338+Z338+AA338</f>
        <v>0</v>
      </c>
      <c r="AC338" s="146">
        <f>T338+Z338+AA338</f>
        <v>0</v>
      </c>
      <c r="AD338" s="146"/>
      <c r="AE338" s="146"/>
      <c r="AF338" s="146"/>
      <c r="AG338" s="146"/>
      <c r="AH338" s="146"/>
      <c r="AI338" s="146"/>
      <c r="AJ338" s="146"/>
      <c r="AK338" s="147"/>
      <c r="AL338" s="147"/>
      <c r="AM338" s="147"/>
      <c r="AN338" s="147"/>
      <c r="AO338" s="147"/>
      <c r="AP338" s="147"/>
      <c r="AQ338" s="147"/>
      <c r="AR338" s="147"/>
      <c r="AS338" s="147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</row>
    <row r="339" spans="1:64" s="45" customFormat="1" ht="39.75" customHeight="1" hidden="1">
      <c r="A339" s="143" t="s">
        <v>254</v>
      </c>
      <c r="B339" s="144" t="s">
        <v>149</v>
      </c>
      <c r="C339" s="144" t="s">
        <v>130</v>
      </c>
      <c r="D339" s="145" t="s">
        <v>255</v>
      </c>
      <c r="E339" s="144"/>
      <c r="F339" s="146">
        <f aca="true" t="shared" si="305" ref="F339:AC339">F340</f>
        <v>0</v>
      </c>
      <c r="G339" s="146">
        <f t="shared" si="305"/>
        <v>46</v>
      </c>
      <c r="H339" s="146">
        <f t="shared" si="305"/>
        <v>46</v>
      </c>
      <c r="I339" s="146">
        <f t="shared" si="305"/>
        <v>46</v>
      </c>
      <c r="J339" s="146">
        <f t="shared" si="305"/>
        <v>0</v>
      </c>
      <c r="K339" s="146">
        <f t="shared" si="305"/>
        <v>0</v>
      </c>
      <c r="L339" s="146">
        <f t="shared" si="305"/>
        <v>0</v>
      </c>
      <c r="M339" s="146">
        <f t="shared" si="305"/>
        <v>46</v>
      </c>
      <c r="N339" s="146">
        <f t="shared" si="305"/>
        <v>46</v>
      </c>
      <c r="O339" s="146">
        <f t="shared" si="305"/>
        <v>0</v>
      </c>
      <c r="P339" s="146"/>
      <c r="Q339" s="146">
        <f t="shared" si="305"/>
        <v>0</v>
      </c>
      <c r="R339" s="146">
        <f t="shared" si="305"/>
        <v>0</v>
      </c>
      <c r="S339" s="146">
        <f t="shared" si="305"/>
        <v>46</v>
      </c>
      <c r="T339" s="146">
        <f t="shared" si="305"/>
        <v>46</v>
      </c>
      <c r="U339" s="146">
        <f t="shared" si="305"/>
        <v>0</v>
      </c>
      <c r="V339" s="146">
        <f t="shared" si="305"/>
        <v>0</v>
      </c>
      <c r="W339" s="146">
        <f t="shared" si="305"/>
        <v>0</v>
      </c>
      <c r="X339" s="146">
        <f t="shared" si="305"/>
        <v>0</v>
      </c>
      <c r="Y339" s="146">
        <f t="shared" si="305"/>
        <v>0</v>
      </c>
      <c r="Z339" s="146">
        <f t="shared" si="305"/>
        <v>0</v>
      </c>
      <c r="AA339" s="146">
        <f t="shared" si="305"/>
        <v>-46</v>
      </c>
      <c r="AB339" s="146">
        <f t="shared" si="305"/>
        <v>0</v>
      </c>
      <c r="AC339" s="146">
        <f t="shared" si="305"/>
        <v>0</v>
      </c>
      <c r="AD339" s="146"/>
      <c r="AE339" s="146"/>
      <c r="AF339" s="146"/>
      <c r="AG339" s="146"/>
      <c r="AH339" s="146"/>
      <c r="AI339" s="146"/>
      <c r="AJ339" s="146"/>
      <c r="AK339" s="147"/>
      <c r="AL339" s="147"/>
      <c r="AM339" s="147"/>
      <c r="AN339" s="147"/>
      <c r="AO339" s="147"/>
      <c r="AP339" s="147"/>
      <c r="AQ339" s="147"/>
      <c r="AR339" s="147"/>
      <c r="AS339" s="147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</row>
    <row r="340" spans="1:64" s="45" customFormat="1" ht="39" customHeight="1" hidden="1">
      <c r="A340" s="143" t="s">
        <v>131</v>
      </c>
      <c r="B340" s="144" t="s">
        <v>149</v>
      </c>
      <c r="C340" s="144" t="s">
        <v>130</v>
      </c>
      <c r="D340" s="145" t="s">
        <v>255</v>
      </c>
      <c r="E340" s="144" t="s">
        <v>132</v>
      </c>
      <c r="F340" s="146"/>
      <c r="G340" s="146">
        <f>H340-F340</f>
        <v>46</v>
      </c>
      <c r="H340" s="146">
        <v>46</v>
      </c>
      <c r="I340" s="146">
        <v>46</v>
      </c>
      <c r="J340" s="148"/>
      <c r="K340" s="148"/>
      <c r="L340" s="148"/>
      <c r="M340" s="146">
        <f>H340+J340+K340+L340</f>
        <v>46</v>
      </c>
      <c r="N340" s="146">
        <f>I340+L340</f>
        <v>46</v>
      </c>
      <c r="O340" s="148"/>
      <c r="P340" s="148"/>
      <c r="Q340" s="147"/>
      <c r="R340" s="148"/>
      <c r="S340" s="146">
        <f>M340+O340+P340+Q340+R340</f>
        <v>46</v>
      </c>
      <c r="T340" s="146">
        <f>N340+R340</f>
        <v>46</v>
      </c>
      <c r="U340" s="147"/>
      <c r="V340" s="147"/>
      <c r="W340" s="147"/>
      <c r="X340" s="147"/>
      <c r="Y340" s="147"/>
      <c r="Z340" s="147"/>
      <c r="AA340" s="146">
        <v>-46</v>
      </c>
      <c r="AB340" s="146">
        <f>S340+U340+V340+W340+X340+Y340+Z340+AA340</f>
        <v>0</v>
      </c>
      <c r="AC340" s="146">
        <f>T340+Z340+AA340</f>
        <v>0</v>
      </c>
      <c r="AD340" s="146"/>
      <c r="AE340" s="146"/>
      <c r="AF340" s="146"/>
      <c r="AG340" s="146"/>
      <c r="AH340" s="146"/>
      <c r="AI340" s="146"/>
      <c r="AJ340" s="146"/>
      <c r="AK340" s="147"/>
      <c r="AL340" s="147"/>
      <c r="AM340" s="147"/>
      <c r="AN340" s="147"/>
      <c r="AO340" s="147"/>
      <c r="AP340" s="147"/>
      <c r="AQ340" s="147"/>
      <c r="AR340" s="147"/>
      <c r="AS340" s="147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</row>
    <row r="341" spans="1:64" s="45" customFormat="1" ht="72.75" customHeight="1" hidden="1">
      <c r="A341" s="143" t="s">
        <v>256</v>
      </c>
      <c r="B341" s="144" t="s">
        <v>149</v>
      </c>
      <c r="C341" s="144" t="s">
        <v>130</v>
      </c>
      <c r="D341" s="145" t="s">
        <v>257</v>
      </c>
      <c r="E341" s="144"/>
      <c r="F341" s="146">
        <f aca="true" t="shared" si="306" ref="F341:AC341">F342</f>
        <v>0</v>
      </c>
      <c r="G341" s="146">
        <f t="shared" si="306"/>
        <v>336</v>
      </c>
      <c r="H341" s="146">
        <f t="shared" si="306"/>
        <v>336</v>
      </c>
      <c r="I341" s="146">
        <f t="shared" si="306"/>
        <v>336</v>
      </c>
      <c r="J341" s="146">
        <f t="shared" si="306"/>
        <v>0</v>
      </c>
      <c r="K341" s="146">
        <f t="shared" si="306"/>
        <v>0</v>
      </c>
      <c r="L341" s="146">
        <f t="shared" si="306"/>
        <v>0</v>
      </c>
      <c r="M341" s="146">
        <f t="shared" si="306"/>
        <v>336</v>
      </c>
      <c r="N341" s="146">
        <f t="shared" si="306"/>
        <v>336</v>
      </c>
      <c r="O341" s="146">
        <f t="shared" si="306"/>
        <v>0</v>
      </c>
      <c r="P341" s="146"/>
      <c r="Q341" s="146">
        <f t="shared" si="306"/>
        <v>0</v>
      </c>
      <c r="R341" s="146">
        <f t="shared" si="306"/>
        <v>0</v>
      </c>
      <c r="S341" s="146">
        <f t="shared" si="306"/>
        <v>336</v>
      </c>
      <c r="T341" s="146">
        <f t="shared" si="306"/>
        <v>336</v>
      </c>
      <c r="U341" s="146">
        <f t="shared" si="306"/>
        <v>0</v>
      </c>
      <c r="V341" s="146">
        <f t="shared" si="306"/>
        <v>0</v>
      </c>
      <c r="W341" s="146">
        <f t="shared" si="306"/>
        <v>0</v>
      </c>
      <c r="X341" s="146">
        <f t="shared" si="306"/>
        <v>0</v>
      </c>
      <c r="Y341" s="146">
        <f t="shared" si="306"/>
        <v>0</v>
      </c>
      <c r="Z341" s="146">
        <f t="shared" si="306"/>
        <v>0</v>
      </c>
      <c r="AA341" s="146">
        <f t="shared" si="306"/>
        <v>-336</v>
      </c>
      <c r="AB341" s="146">
        <f t="shared" si="306"/>
        <v>0</v>
      </c>
      <c r="AC341" s="146">
        <f t="shared" si="306"/>
        <v>0</v>
      </c>
      <c r="AD341" s="146"/>
      <c r="AE341" s="146"/>
      <c r="AF341" s="146"/>
      <c r="AG341" s="146"/>
      <c r="AH341" s="146"/>
      <c r="AI341" s="146"/>
      <c r="AJ341" s="146"/>
      <c r="AK341" s="147"/>
      <c r="AL341" s="147"/>
      <c r="AM341" s="147"/>
      <c r="AN341" s="147"/>
      <c r="AO341" s="147"/>
      <c r="AP341" s="147"/>
      <c r="AQ341" s="147"/>
      <c r="AR341" s="147"/>
      <c r="AS341" s="147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</row>
    <row r="342" spans="1:64" s="45" customFormat="1" ht="39" customHeight="1" hidden="1">
      <c r="A342" s="143" t="s">
        <v>131</v>
      </c>
      <c r="B342" s="144" t="s">
        <v>149</v>
      </c>
      <c r="C342" s="144" t="s">
        <v>130</v>
      </c>
      <c r="D342" s="145" t="s">
        <v>257</v>
      </c>
      <c r="E342" s="144" t="s">
        <v>132</v>
      </c>
      <c r="F342" s="146"/>
      <c r="G342" s="146">
        <f>H342-F342</f>
        <v>336</v>
      </c>
      <c r="H342" s="146">
        <v>336</v>
      </c>
      <c r="I342" s="146">
        <v>336</v>
      </c>
      <c r="J342" s="148"/>
      <c r="K342" s="148"/>
      <c r="L342" s="148"/>
      <c r="M342" s="146">
        <f>H342+J342+K342+L342</f>
        <v>336</v>
      </c>
      <c r="N342" s="146">
        <f>I342+L342</f>
        <v>336</v>
      </c>
      <c r="O342" s="148"/>
      <c r="P342" s="148"/>
      <c r="Q342" s="147"/>
      <c r="R342" s="148"/>
      <c r="S342" s="146">
        <f>M342+O342+P342+Q342+R342</f>
        <v>336</v>
      </c>
      <c r="T342" s="146">
        <f>N342+R342</f>
        <v>336</v>
      </c>
      <c r="U342" s="147"/>
      <c r="V342" s="147"/>
      <c r="W342" s="147"/>
      <c r="X342" s="147"/>
      <c r="Y342" s="147"/>
      <c r="Z342" s="147"/>
      <c r="AA342" s="146">
        <v>-336</v>
      </c>
      <c r="AB342" s="146">
        <f>S342+U342+V342+W342+X342+Y342+Z342+AA342</f>
        <v>0</v>
      </c>
      <c r="AC342" s="146">
        <f>T342+Z342+AA342</f>
        <v>0</v>
      </c>
      <c r="AD342" s="146"/>
      <c r="AE342" s="146"/>
      <c r="AF342" s="146"/>
      <c r="AG342" s="146"/>
      <c r="AH342" s="146"/>
      <c r="AI342" s="146"/>
      <c r="AJ342" s="146"/>
      <c r="AK342" s="147"/>
      <c r="AL342" s="147"/>
      <c r="AM342" s="147"/>
      <c r="AN342" s="147"/>
      <c r="AO342" s="147"/>
      <c r="AP342" s="147"/>
      <c r="AQ342" s="147"/>
      <c r="AR342" s="147"/>
      <c r="AS342" s="147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</row>
    <row r="343" spans="1:64" s="19" customFormat="1" ht="16.5">
      <c r="A343" s="78"/>
      <c r="B343" s="79"/>
      <c r="C343" s="79"/>
      <c r="D343" s="80"/>
      <c r="E343" s="79"/>
      <c r="F343" s="71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3"/>
      <c r="R343" s="73"/>
      <c r="S343" s="71"/>
      <c r="T343" s="71"/>
      <c r="U343" s="73"/>
      <c r="V343" s="73"/>
      <c r="W343" s="73"/>
      <c r="X343" s="73"/>
      <c r="Y343" s="73"/>
      <c r="Z343" s="73"/>
      <c r="AA343" s="73"/>
      <c r="AB343" s="73"/>
      <c r="AC343" s="73"/>
      <c r="AD343" s="71"/>
      <c r="AE343" s="71"/>
      <c r="AF343" s="71"/>
      <c r="AG343" s="71"/>
      <c r="AH343" s="71"/>
      <c r="AI343" s="71"/>
      <c r="AJ343" s="71"/>
      <c r="AK343" s="73"/>
      <c r="AL343" s="73"/>
      <c r="AM343" s="73"/>
      <c r="AN343" s="73"/>
      <c r="AO343" s="73"/>
      <c r="AP343" s="73"/>
      <c r="AQ343" s="73"/>
      <c r="AR343" s="73"/>
      <c r="AS343" s="73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</row>
    <row r="344" spans="1:64" s="19" customFormat="1" ht="18.75">
      <c r="A344" s="65" t="s">
        <v>0</v>
      </c>
      <c r="B344" s="66" t="s">
        <v>149</v>
      </c>
      <c r="C344" s="66" t="s">
        <v>137</v>
      </c>
      <c r="D344" s="76"/>
      <c r="E344" s="66"/>
      <c r="F344" s="77">
        <f aca="true" t="shared" si="307" ref="F344:N344">F345+F347</f>
        <v>215370</v>
      </c>
      <c r="G344" s="77">
        <f t="shared" si="307"/>
        <v>49299</v>
      </c>
      <c r="H344" s="77">
        <f t="shared" si="307"/>
        <v>264669</v>
      </c>
      <c r="I344" s="77">
        <f t="shared" si="307"/>
        <v>25587</v>
      </c>
      <c r="J344" s="77">
        <f t="shared" si="307"/>
        <v>0</v>
      </c>
      <c r="K344" s="77">
        <f t="shared" si="307"/>
        <v>0</v>
      </c>
      <c r="L344" s="77">
        <f t="shared" si="307"/>
        <v>0</v>
      </c>
      <c r="M344" s="77">
        <f t="shared" si="307"/>
        <v>264669</v>
      </c>
      <c r="N344" s="77">
        <f t="shared" si="307"/>
        <v>25587</v>
      </c>
      <c r="O344" s="77">
        <f aca="true" t="shared" si="308" ref="O344:T344">O345+O347</f>
        <v>0</v>
      </c>
      <c r="P344" s="77">
        <f t="shared" si="308"/>
        <v>0</v>
      </c>
      <c r="Q344" s="77">
        <f t="shared" si="308"/>
        <v>0</v>
      </c>
      <c r="R344" s="77">
        <f t="shared" si="308"/>
        <v>0</v>
      </c>
      <c r="S344" s="77">
        <f t="shared" si="308"/>
        <v>264669</v>
      </c>
      <c r="T344" s="77">
        <f t="shared" si="308"/>
        <v>25587</v>
      </c>
      <c r="U344" s="77">
        <f aca="true" t="shared" si="309" ref="U344:AC344">U345+U347</f>
        <v>0</v>
      </c>
      <c r="V344" s="77">
        <f t="shared" si="309"/>
        <v>0</v>
      </c>
      <c r="W344" s="77">
        <f t="shared" si="309"/>
        <v>0</v>
      </c>
      <c r="X344" s="77">
        <f t="shared" si="309"/>
        <v>0</v>
      </c>
      <c r="Y344" s="77">
        <f t="shared" si="309"/>
        <v>0</v>
      </c>
      <c r="Z344" s="77">
        <f t="shared" si="309"/>
        <v>157</v>
      </c>
      <c r="AA344" s="77">
        <f t="shared" si="309"/>
        <v>-4036</v>
      </c>
      <c r="AB344" s="77">
        <f t="shared" si="309"/>
        <v>260790</v>
      </c>
      <c r="AC344" s="77">
        <f t="shared" si="309"/>
        <v>21708</v>
      </c>
      <c r="AD344" s="77">
        <f aca="true" t="shared" si="310" ref="AD344:AM344">AD345+AD347</f>
        <v>0</v>
      </c>
      <c r="AE344" s="77">
        <f t="shared" si="310"/>
        <v>218</v>
      </c>
      <c r="AF344" s="77">
        <f t="shared" si="310"/>
        <v>-2547</v>
      </c>
      <c r="AG344" s="77">
        <f t="shared" si="310"/>
        <v>0</v>
      </c>
      <c r="AH344" s="77">
        <f t="shared" si="310"/>
        <v>0</v>
      </c>
      <c r="AI344" s="77">
        <f t="shared" si="310"/>
        <v>258461</v>
      </c>
      <c r="AJ344" s="77">
        <f t="shared" si="310"/>
        <v>21708</v>
      </c>
      <c r="AK344" s="77">
        <f t="shared" si="310"/>
        <v>0</v>
      </c>
      <c r="AL344" s="77">
        <f t="shared" si="310"/>
        <v>258461</v>
      </c>
      <c r="AM344" s="77">
        <f t="shared" si="310"/>
        <v>21708</v>
      </c>
      <c r="AN344" s="77">
        <f aca="true" t="shared" si="311" ref="AN344:AS344">AN345+AN347</f>
        <v>0</v>
      </c>
      <c r="AO344" s="77">
        <f t="shared" si="311"/>
        <v>217</v>
      </c>
      <c r="AP344" s="77">
        <f t="shared" si="311"/>
        <v>0</v>
      </c>
      <c r="AQ344" s="77">
        <f t="shared" si="311"/>
        <v>-604</v>
      </c>
      <c r="AR344" s="77">
        <f t="shared" si="311"/>
        <v>258074</v>
      </c>
      <c r="AS344" s="77">
        <f t="shared" si="311"/>
        <v>21104</v>
      </c>
      <c r="AT344" s="18"/>
      <c r="AU344" s="18"/>
      <c r="AV344" s="18"/>
      <c r="AW344" s="18"/>
      <c r="AX344" s="18"/>
      <c r="AY344" s="18"/>
      <c r="AZ344" s="18"/>
      <c r="BA344" s="18"/>
      <c r="BB344" s="18"/>
      <c r="BC344" s="18"/>
      <c r="BD344" s="18"/>
      <c r="BE344" s="18"/>
      <c r="BF344" s="18"/>
      <c r="BG344" s="18"/>
      <c r="BH344" s="18"/>
      <c r="BI344" s="18"/>
      <c r="BJ344" s="18"/>
      <c r="BK344" s="18"/>
      <c r="BL344" s="18"/>
    </row>
    <row r="345" spans="1:64" s="19" customFormat="1" ht="41.25" customHeight="1">
      <c r="A345" s="78" t="s">
        <v>105</v>
      </c>
      <c r="B345" s="79" t="s">
        <v>149</v>
      </c>
      <c r="C345" s="79" t="s">
        <v>137</v>
      </c>
      <c r="D345" s="80" t="s">
        <v>106</v>
      </c>
      <c r="E345" s="79"/>
      <c r="F345" s="81">
        <f aca="true" t="shared" si="312" ref="F345:AS345">F346</f>
        <v>215370</v>
      </c>
      <c r="G345" s="81">
        <f t="shared" si="312"/>
        <v>23712</v>
      </c>
      <c r="H345" s="81">
        <f t="shared" si="312"/>
        <v>239082</v>
      </c>
      <c r="I345" s="81">
        <f t="shared" si="312"/>
        <v>0</v>
      </c>
      <c r="J345" s="81">
        <f t="shared" si="312"/>
        <v>0</v>
      </c>
      <c r="K345" s="81">
        <f t="shared" si="312"/>
        <v>0</v>
      </c>
      <c r="L345" s="81">
        <f t="shared" si="312"/>
        <v>0</v>
      </c>
      <c r="M345" s="81">
        <f t="shared" si="312"/>
        <v>239082</v>
      </c>
      <c r="N345" s="81">
        <f t="shared" si="312"/>
        <v>0</v>
      </c>
      <c r="O345" s="81">
        <f t="shared" si="312"/>
        <v>0</v>
      </c>
      <c r="P345" s="81">
        <f t="shared" si="312"/>
        <v>0</v>
      </c>
      <c r="Q345" s="81">
        <f t="shared" si="312"/>
        <v>0</v>
      </c>
      <c r="R345" s="81">
        <f t="shared" si="312"/>
        <v>0</v>
      </c>
      <c r="S345" s="81">
        <f t="shared" si="312"/>
        <v>239082</v>
      </c>
      <c r="T345" s="81">
        <f t="shared" si="312"/>
        <v>0</v>
      </c>
      <c r="U345" s="81">
        <f t="shared" si="312"/>
        <v>0</v>
      </c>
      <c r="V345" s="81">
        <f t="shared" si="312"/>
        <v>0</v>
      </c>
      <c r="W345" s="81">
        <f t="shared" si="312"/>
        <v>0</v>
      </c>
      <c r="X345" s="81">
        <f t="shared" si="312"/>
        <v>0</v>
      </c>
      <c r="Y345" s="81">
        <f t="shared" si="312"/>
        <v>0</v>
      </c>
      <c r="Z345" s="81">
        <f t="shared" si="312"/>
        <v>0</v>
      </c>
      <c r="AA345" s="81">
        <f t="shared" si="312"/>
        <v>0</v>
      </c>
      <c r="AB345" s="81">
        <f t="shared" si="312"/>
        <v>239082</v>
      </c>
      <c r="AC345" s="81">
        <f t="shared" si="312"/>
        <v>0</v>
      </c>
      <c r="AD345" s="81">
        <f t="shared" si="312"/>
        <v>0</v>
      </c>
      <c r="AE345" s="81">
        <f t="shared" si="312"/>
        <v>218</v>
      </c>
      <c r="AF345" s="81">
        <f t="shared" si="312"/>
        <v>-2547</v>
      </c>
      <c r="AG345" s="81">
        <f t="shared" si="312"/>
        <v>0</v>
      </c>
      <c r="AH345" s="81">
        <f t="shared" si="312"/>
        <v>0</v>
      </c>
      <c r="AI345" s="81">
        <f t="shared" si="312"/>
        <v>236753</v>
      </c>
      <c r="AJ345" s="81">
        <f t="shared" si="312"/>
        <v>0</v>
      </c>
      <c r="AK345" s="81">
        <f t="shared" si="312"/>
        <v>0</v>
      </c>
      <c r="AL345" s="81">
        <f t="shared" si="312"/>
        <v>236753</v>
      </c>
      <c r="AM345" s="81">
        <f t="shared" si="312"/>
        <v>0</v>
      </c>
      <c r="AN345" s="81">
        <f t="shared" si="312"/>
        <v>0</v>
      </c>
      <c r="AO345" s="81">
        <f t="shared" si="312"/>
        <v>217</v>
      </c>
      <c r="AP345" s="81">
        <f t="shared" si="312"/>
        <v>0</v>
      </c>
      <c r="AQ345" s="81">
        <f t="shared" si="312"/>
        <v>0</v>
      </c>
      <c r="AR345" s="81">
        <f t="shared" si="312"/>
        <v>236970</v>
      </c>
      <c r="AS345" s="81">
        <f t="shared" si="312"/>
        <v>0</v>
      </c>
      <c r="AT345" s="18"/>
      <c r="AU345" s="18"/>
      <c r="AV345" s="18"/>
      <c r="AW345" s="18"/>
      <c r="AX345" s="18"/>
      <c r="AY345" s="18"/>
      <c r="AZ345" s="18"/>
      <c r="BA345" s="18"/>
      <c r="BB345" s="18"/>
      <c r="BC345" s="18"/>
      <c r="BD345" s="18"/>
      <c r="BE345" s="18"/>
      <c r="BF345" s="18"/>
      <c r="BG345" s="18"/>
      <c r="BH345" s="18"/>
      <c r="BI345" s="18"/>
      <c r="BJ345" s="18"/>
      <c r="BK345" s="18"/>
      <c r="BL345" s="18"/>
    </row>
    <row r="346" spans="1:64" s="19" customFormat="1" ht="41.25" customHeight="1">
      <c r="A346" s="78" t="s">
        <v>131</v>
      </c>
      <c r="B346" s="79" t="s">
        <v>149</v>
      </c>
      <c r="C346" s="79" t="s">
        <v>137</v>
      </c>
      <c r="D346" s="80" t="s">
        <v>106</v>
      </c>
      <c r="E346" s="79" t="s">
        <v>132</v>
      </c>
      <c r="F346" s="71">
        <v>215370</v>
      </c>
      <c r="G346" s="71">
        <f>H346-F346</f>
        <v>23712</v>
      </c>
      <c r="H346" s="71">
        <v>239082</v>
      </c>
      <c r="I346" s="72"/>
      <c r="J346" s="72"/>
      <c r="K346" s="72"/>
      <c r="L346" s="72"/>
      <c r="M346" s="71">
        <f>H346+J346+K346+L346</f>
        <v>239082</v>
      </c>
      <c r="N346" s="72">
        <f>I346+L346</f>
        <v>0</v>
      </c>
      <c r="O346" s="72"/>
      <c r="P346" s="72"/>
      <c r="Q346" s="72"/>
      <c r="R346" s="73"/>
      <c r="S346" s="71">
        <f>M346+O346+P346+Q346+R346</f>
        <v>239082</v>
      </c>
      <c r="T346" s="71">
        <f>N346+R346</f>
        <v>0</v>
      </c>
      <c r="U346" s="73"/>
      <c r="V346" s="72"/>
      <c r="W346" s="73"/>
      <c r="X346" s="73"/>
      <c r="Y346" s="73"/>
      <c r="Z346" s="73"/>
      <c r="AA346" s="73"/>
      <c r="AB346" s="71">
        <f>S346+U346+V346+W346+X346+Y346+Z346+AA346</f>
        <v>239082</v>
      </c>
      <c r="AC346" s="71">
        <f>T346+Z346+AA346</f>
        <v>0</v>
      </c>
      <c r="AD346" s="71"/>
      <c r="AE346" s="71">
        <f>220-2</f>
        <v>218</v>
      </c>
      <c r="AF346" s="71">
        <v>-2547</v>
      </c>
      <c r="AG346" s="71"/>
      <c r="AH346" s="71"/>
      <c r="AI346" s="71">
        <f>AB346+AD346+AE346+AF346+AG346+AH346</f>
        <v>236753</v>
      </c>
      <c r="AJ346" s="71">
        <f>AC346+AH346</f>
        <v>0</v>
      </c>
      <c r="AK346" s="73"/>
      <c r="AL346" s="71">
        <f>AI346+AK346</f>
        <v>236753</v>
      </c>
      <c r="AM346" s="71">
        <f>AJ346</f>
        <v>0</v>
      </c>
      <c r="AN346" s="73"/>
      <c r="AO346" s="72">
        <v>217</v>
      </c>
      <c r="AP346" s="73"/>
      <c r="AQ346" s="73"/>
      <c r="AR346" s="71">
        <f>AL346+AN346+AO346+AP346+AQ346</f>
        <v>236970</v>
      </c>
      <c r="AS346" s="71">
        <f>AM346+AQ346</f>
        <v>0</v>
      </c>
      <c r="AT346" s="18"/>
      <c r="AU346" s="18"/>
      <c r="AV346" s="18"/>
      <c r="AW346" s="18"/>
      <c r="AX346" s="18"/>
      <c r="AY346" s="18"/>
      <c r="AZ346" s="18"/>
      <c r="BA346" s="18"/>
      <c r="BB346" s="18"/>
      <c r="BC346" s="18"/>
      <c r="BD346" s="18"/>
      <c r="BE346" s="18"/>
      <c r="BF346" s="18"/>
      <c r="BG346" s="18"/>
      <c r="BH346" s="18"/>
      <c r="BI346" s="18"/>
      <c r="BJ346" s="18"/>
      <c r="BK346" s="18"/>
      <c r="BL346" s="18"/>
    </row>
    <row r="347" spans="1:64" s="19" customFormat="1" ht="35.25" customHeight="1">
      <c r="A347" s="78" t="s">
        <v>235</v>
      </c>
      <c r="B347" s="79" t="s">
        <v>149</v>
      </c>
      <c r="C347" s="79" t="s">
        <v>137</v>
      </c>
      <c r="D347" s="80" t="s">
        <v>236</v>
      </c>
      <c r="E347" s="79"/>
      <c r="F347" s="71">
        <f>F348</f>
        <v>0</v>
      </c>
      <c r="G347" s="71">
        <f aca="true" t="shared" si="313" ref="G347:V348">G348</f>
        <v>25587</v>
      </c>
      <c r="H347" s="71">
        <f t="shared" si="313"/>
        <v>25587</v>
      </c>
      <c r="I347" s="71">
        <f t="shared" si="313"/>
        <v>25587</v>
      </c>
      <c r="J347" s="71">
        <f t="shared" si="313"/>
        <v>0</v>
      </c>
      <c r="K347" s="71">
        <f t="shared" si="313"/>
        <v>0</v>
      </c>
      <c r="L347" s="71">
        <f t="shared" si="313"/>
        <v>0</v>
      </c>
      <c r="M347" s="71">
        <f t="shared" si="313"/>
        <v>25587</v>
      </c>
      <c r="N347" s="71">
        <f t="shared" si="313"/>
        <v>25587</v>
      </c>
      <c r="O347" s="71">
        <f t="shared" si="313"/>
        <v>0</v>
      </c>
      <c r="P347" s="71"/>
      <c r="Q347" s="71">
        <f t="shared" si="313"/>
        <v>0</v>
      </c>
      <c r="R347" s="71">
        <f t="shared" si="313"/>
        <v>0</v>
      </c>
      <c r="S347" s="71">
        <f t="shared" si="313"/>
        <v>25587</v>
      </c>
      <c r="T347" s="71">
        <f t="shared" si="313"/>
        <v>25587</v>
      </c>
      <c r="U347" s="71">
        <f t="shared" si="313"/>
        <v>0</v>
      </c>
      <c r="V347" s="71">
        <f t="shared" si="313"/>
        <v>0</v>
      </c>
      <c r="W347" s="71">
        <f aca="true" t="shared" si="314" ref="W347:AL348">W348</f>
        <v>0</v>
      </c>
      <c r="X347" s="71">
        <f t="shared" si="314"/>
        <v>0</v>
      </c>
      <c r="Y347" s="71">
        <f t="shared" si="314"/>
        <v>0</v>
      </c>
      <c r="Z347" s="71">
        <f t="shared" si="314"/>
        <v>157</v>
      </c>
      <c r="AA347" s="71">
        <f t="shared" si="314"/>
        <v>-4036</v>
      </c>
      <c r="AB347" s="71">
        <f t="shared" si="314"/>
        <v>21708</v>
      </c>
      <c r="AC347" s="71">
        <f t="shared" si="314"/>
        <v>21708</v>
      </c>
      <c r="AD347" s="71">
        <f t="shared" si="314"/>
        <v>0</v>
      </c>
      <c r="AE347" s="71">
        <f t="shared" si="314"/>
        <v>0</v>
      </c>
      <c r="AF347" s="71">
        <f t="shared" si="314"/>
        <v>0</v>
      </c>
      <c r="AG347" s="71">
        <f t="shared" si="314"/>
        <v>0</v>
      </c>
      <c r="AH347" s="71">
        <f t="shared" si="314"/>
        <v>0</v>
      </c>
      <c r="AI347" s="71">
        <f t="shared" si="314"/>
        <v>21708</v>
      </c>
      <c r="AJ347" s="71">
        <f t="shared" si="314"/>
        <v>21708</v>
      </c>
      <c r="AK347" s="71">
        <f t="shared" si="314"/>
        <v>0</v>
      </c>
      <c r="AL347" s="71">
        <f t="shared" si="314"/>
        <v>21708</v>
      </c>
      <c r="AM347" s="71">
        <f>AM348</f>
        <v>21708</v>
      </c>
      <c r="AN347" s="71">
        <f aca="true" t="shared" si="315" ref="AN347:AS348">AN348</f>
        <v>0</v>
      </c>
      <c r="AO347" s="71">
        <f t="shared" si="315"/>
        <v>0</v>
      </c>
      <c r="AP347" s="71">
        <f t="shared" si="315"/>
        <v>0</v>
      </c>
      <c r="AQ347" s="71">
        <f t="shared" si="315"/>
        <v>-604</v>
      </c>
      <c r="AR347" s="71">
        <f t="shared" si="315"/>
        <v>21104</v>
      </c>
      <c r="AS347" s="71">
        <f t="shared" si="315"/>
        <v>21104</v>
      </c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</row>
    <row r="348" spans="1:64" s="19" customFormat="1" ht="86.25" customHeight="1">
      <c r="A348" s="78" t="s">
        <v>250</v>
      </c>
      <c r="B348" s="79" t="s">
        <v>149</v>
      </c>
      <c r="C348" s="79" t="s">
        <v>137</v>
      </c>
      <c r="D348" s="80" t="s">
        <v>251</v>
      </c>
      <c r="E348" s="79"/>
      <c r="F348" s="71">
        <f>F349</f>
        <v>0</v>
      </c>
      <c r="G348" s="71">
        <f t="shared" si="313"/>
        <v>25587</v>
      </c>
      <c r="H348" s="71">
        <f t="shared" si="313"/>
        <v>25587</v>
      </c>
      <c r="I348" s="71">
        <f t="shared" si="313"/>
        <v>25587</v>
      </c>
      <c r="J348" s="71">
        <f t="shared" si="313"/>
        <v>0</v>
      </c>
      <c r="K348" s="71">
        <f t="shared" si="313"/>
        <v>0</v>
      </c>
      <c r="L348" s="71">
        <f t="shared" si="313"/>
        <v>0</v>
      </c>
      <c r="M348" s="71">
        <f t="shared" si="313"/>
        <v>25587</v>
      </c>
      <c r="N348" s="71">
        <f t="shared" si="313"/>
        <v>25587</v>
      </c>
      <c r="O348" s="71">
        <f t="shared" si="313"/>
        <v>0</v>
      </c>
      <c r="P348" s="71"/>
      <c r="Q348" s="71">
        <f t="shared" si="313"/>
        <v>0</v>
      </c>
      <c r="R348" s="71">
        <f t="shared" si="313"/>
        <v>0</v>
      </c>
      <c r="S348" s="71">
        <f t="shared" si="313"/>
        <v>25587</v>
      </c>
      <c r="T348" s="71">
        <f t="shared" si="313"/>
        <v>25587</v>
      </c>
      <c r="U348" s="71">
        <f t="shared" si="313"/>
        <v>0</v>
      </c>
      <c r="V348" s="71">
        <f t="shared" si="313"/>
        <v>0</v>
      </c>
      <c r="W348" s="71">
        <f t="shared" si="314"/>
        <v>0</v>
      </c>
      <c r="X348" s="71">
        <f t="shared" si="314"/>
        <v>0</v>
      </c>
      <c r="Y348" s="71">
        <f t="shared" si="314"/>
        <v>0</v>
      </c>
      <c r="Z348" s="71">
        <f t="shared" si="314"/>
        <v>157</v>
      </c>
      <c r="AA348" s="71">
        <f t="shared" si="314"/>
        <v>-4036</v>
      </c>
      <c r="AB348" s="71">
        <f t="shared" si="314"/>
        <v>21708</v>
      </c>
      <c r="AC348" s="71">
        <f t="shared" si="314"/>
        <v>21708</v>
      </c>
      <c r="AD348" s="71">
        <f t="shared" si="314"/>
        <v>0</v>
      </c>
      <c r="AE348" s="71">
        <f t="shared" si="314"/>
        <v>0</v>
      </c>
      <c r="AF348" s="71">
        <f t="shared" si="314"/>
        <v>0</v>
      </c>
      <c r="AG348" s="71">
        <f t="shared" si="314"/>
        <v>0</v>
      </c>
      <c r="AH348" s="71">
        <f t="shared" si="314"/>
        <v>0</v>
      </c>
      <c r="AI348" s="71">
        <f t="shared" si="314"/>
        <v>21708</v>
      </c>
      <c r="AJ348" s="71">
        <f t="shared" si="314"/>
        <v>21708</v>
      </c>
      <c r="AK348" s="71">
        <f t="shared" si="314"/>
        <v>0</v>
      </c>
      <c r="AL348" s="71">
        <f t="shared" si="314"/>
        <v>21708</v>
      </c>
      <c r="AM348" s="71">
        <f>AM349</f>
        <v>21708</v>
      </c>
      <c r="AN348" s="71">
        <f t="shared" si="315"/>
        <v>0</v>
      </c>
      <c r="AO348" s="71">
        <f t="shared" si="315"/>
        <v>0</v>
      </c>
      <c r="AP348" s="71">
        <f t="shared" si="315"/>
        <v>0</v>
      </c>
      <c r="AQ348" s="71">
        <f t="shared" si="315"/>
        <v>-604</v>
      </c>
      <c r="AR348" s="71">
        <f t="shared" si="315"/>
        <v>21104</v>
      </c>
      <c r="AS348" s="71">
        <f t="shared" si="315"/>
        <v>21104</v>
      </c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</row>
    <row r="349" spans="1:64" s="19" customFormat="1" ht="34.5" customHeight="1">
      <c r="A349" s="78" t="s">
        <v>131</v>
      </c>
      <c r="B349" s="79" t="s">
        <v>149</v>
      </c>
      <c r="C349" s="79" t="s">
        <v>137</v>
      </c>
      <c r="D349" s="80" t="s">
        <v>251</v>
      </c>
      <c r="E349" s="79" t="s">
        <v>132</v>
      </c>
      <c r="F349" s="71"/>
      <c r="G349" s="71">
        <f>H349-F349</f>
        <v>25587</v>
      </c>
      <c r="H349" s="71">
        <f>25487+100</f>
        <v>25587</v>
      </c>
      <c r="I349" s="71">
        <f>25487+100</f>
        <v>25587</v>
      </c>
      <c r="J349" s="72"/>
      <c r="K349" s="72"/>
      <c r="L349" s="72"/>
      <c r="M349" s="71">
        <f>H349+J349+K349+L349</f>
        <v>25587</v>
      </c>
      <c r="N349" s="71">
        <f>I349+L349</f>
        <v>25587</v>
      </c>
      <c r="O349" s="72"/>
      <c r="P349" s="72"/>
      <c r="Q349" s="73"/>
      <c r="R349" s="71"/>
      <c r="S349" s="71">
        <f>M349+O349+P349+Q349+R349</f>
        <v>25587</v>
      </c>
      <c r="T349" s="71">
        <f>N349+R349</f>
        <v>25587</v>
      </c>
      <c r="U349" s="73"/>
      <c r="V349" s="73"/>
      <c r="W349" s="73"/>
      <c r="X349" s="73"/>
      <c r="Y349" s="73"/>
      <c r="Z349" s="72">
        <v>157</v>
      </c>
      <c r="AA349" s="71">
        <v>-4036</v>
      </c>
      <c r="AB349" s="71">
        <f>S349+U349+V349+W349+X349+Y349+Z349+AA349</f>
        <v>21708</v>
      </c>
      <c r="AC349" s="71">
        <f>T349+Z349+AA349</f>
        <v>21708</v>
      </c>
      <c r="AD349" s="71"/>
      <c r="AE349" s="71"/>
      <c r="AF349" s="71"/>
      <c r="AG349" s="71"/>
      <c r="AH349" s="71"/>
      <c r="AI349" s="71">
        <f>AB349+AD349+AE349+AF349+AG349+AH349</f>
        <v>21708</v>
      </c>
      <c r="AJ349" s="71">
        <f>AC349+AH349</f>
        <v>21708</v>
      </c>
      <c r="AK349" s="73"/>
      <c r="AL349" s="71">
        <f>AI349+AK349</f>
        <v>21708</v>
      </c>
      <c r="AM349" s="71">
        <f>AJ349</f>
        <v>21708</v>
      </c>
      <c r="AN349" s="73"/>
      <c r="AO349" s="73"/>
      <c r="AP349" s="73"/>
      <c r="AQ349" s="72">
        <f>705-1309</f>
        <v>-604</v>
      </c>
      <c r="AR349" s="71">
        <f>AL349+AN349+AO349+AP349+AQ349</f>
        <v>21104</v>
      </c>
      <c r="AS349" s="71">
        <f>AM349+AQ349</f>
        <v>21104</v>
      </c>
      <c r="AT349" s="18"/>
      <c r="AU349" s="18"/>
      <c r="AV349" s="18"/>
      <c r="AW349" s="18"/>
      <c r="AX349" s="18"/>
      <c r="AY349" s="18"/>
      <c r="AZ349" s="18"/>
      <c r="BA349" s="18"/>
      <c r="BB349" s="18"/>
      <c r="BC349" s="18"/>
      <c r="BD349" s="18"/>
      <c r="BE349" s="18"/>
      <c r="BF349" s="18"/>
      <c r="BG349" s="18"/>
      <c r="BH349" s="18"/>
      <c r="BI349" s="18"/>
      <c r="BJ349" s="18"/>
      <c r="BK349" s="18"/>
      <c r="BL349" s="18"/>
    </row>
    <row r="350" spans="1:64" s="19" customFormat="1" ht="13.5" customHeight="1">
      <c r="A350" s="78"/>
      <c r="B350" s="79"/>
      <c r="C350" s="79"/>
      <c r="D350" s="80"/>
      <c r="E350" s="79"/>
      <c r="F350" s="71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3"/>
      <c r="R350" s="73"/>
      <c r="S350" s="71"/>
      <c r="T350" s="71"/>
      <c r="U350" s="73"/>
      <c r="V350" s="73"/>
      <c r="W350" s="73"/>
      <c r="X350" s="73"/>
      <c r="Y350" s="73"/>
      <c r="Z350" s="73"/>
      <c r="AA350" s="73"/>
      <c r="AB350" s="73"/>
      <c r="AC350" s="73"/>
      <c r="AD350" s="71"/>
      <c r="AE350" s="71"/>
      <c r="AF350" s="71"/>
      <c r="AG350" s="71"/>
      <c r="AH350" s="71"/>
      <c r="AI350" s="71"/>
      <c r="AJ350" s="71"/>
      <c r="AK350" s="73"/>
      <c r="AL350" s="73"/>
      <c r="AM350" s="73"/>
      <c r="AN350" s="73"/>
      <c r="AO350" s="73"/>
      <c r="AP350" s="73"/>
      <c r="AQ350" s="73"/>
      <c r="AR350" s="73"/>
      <c r="AS350" s="73"/>
      <c r="AT350" s="18"/>
      <c r="AU350" s="18"/>
      <c r="AV350" s="18"/>
      <c r="AW350" s="18"/>
      <c r="AX350" s="18"/>
      <c r="AY350" s="18"/>
      <c r="AZ350" s="18"/>
      <c r="BA350" s="18"/>
      <c r="BB350" s="18"/>
      <c r="BC350" s="18"/>
      <c r="BD350" s="18"/>
      <c r="BE350" s="18"/>
      <c r="BF350" s="18"/>
      <c r="BG350" s="18"/>
      <c r="BH350" s="18"/>
      <c r="BI350" s="18"/>
      <c r="BJ350" s="18"/>
      <c r="BK350" s="18"/>
      <c r="BL350" s="18"/>
    </row>
    <row r="351" spans="1:64" s="13" customFormat="1" ht="36" customHeight="1">
      <c r="A351" s="65" t="s">
        <v>1</v>
      </c>
      <c r="B351" s="66" t="s">
        <v>149</v>
      </c>
      <c r="C351" s="66" t="s">
        <v>160</v>
      </c>
      <c r="D351" s="76"/>
      <c r="E351" s="66"/>
      <c r="F351" s="77">
        <f aca="true" t="shared" si="316" ref="F351:U352">F352</f>
        <v>84787</v>
      </c>
      <c r="G351" s="77">
        <f t="shared" si="316"/>
        <v>12823</v>
      </c>
      <c r="H351" s="77">
        <f t="shared" si="316"/>
        <v>97610</v>
      </c>
      <c r="I351" s="77">
        <f t="shared" si="316"/>
        <v>200</v>
      </c>
      <c r="J351" s="77">
        <f t="shared" si="316"/>
        <v>0</v>
      </c>
      <c r="K351" s="77">
        <f t="shared" si="316"/>
        <v>0</v>
      </c>
      <c r="L351" s="77">
        <f t="shared" si="316"/>
        <v>0</v>
      </c>
      <c r="M351" s="77">
        <f t="shared" si="316"/>
        <v>97610</v>
      </c>
      <c r="N351" s="77">
        <f t="shared" si="316"/>
        <v>200</v>
      </c>
      <c r="O351" s="77">
        <f t="shared" si="316"/>
        <v>0</v>
      </c>
      <c r="P351" s="77">
        <f t="shared" si="316"/>
        <v>0</v>
      </c>
      <c r="Q351" s="77">
        <f t="shared" si="316"/>
        <v>0</v>
      </c>
      <c r="R351" s="77">
        <f t="shared" si="316"/>
        <v>0</v>
      </c>
      <c r="S351" s="77">
        <f t="shared" si="316"/>
        <v>97610</v>
      </c>
      <c r="T351" s="77">
        <f t="shared" si="316"/>
        <v>200</v>
      </c>
      <c r="U351" s="77">
        <f t="shared" si="316"/>
        <v>0</v>
      </c>
      <c r="V351" s="77">
        <f aca="true" t="shared" si="317" ref="U351:AK352">V352</f>
        <v>0</v>
      </c>
      <c r="W351" s="77">
        <f t="shared" si="317"/>
        <v>0</v>
      </c>
      <c r="X351" s="77">
        <f t="shared" si="317"/>
        <v>0</v>
      </c>
      <c r="Y351" s="77">
        <f t="shared" si="317"/>
        <v>0</v>
      </c>
      <c r="Z351" s="77">
        <f t="shared" si="317"/>
        <v>0</v>
      </c>
      <c r="AA351" s="77">
        <f t="shared" si="317"/>
        <v>0</v>
      </c>
      <c r="AB351" s="77">
        <f t="shared" si="317"/>
        <v>97610</v>
      </c>
      <c r="AC351" s="77">
        <f t="shared" si="317"/>
        <v>200</v>
      </c>
      <c r="AD351" s="77">
        <f t="shared" si="317"/>
        <v>1</v>
      </c>
      <c r="AE351" s="77">
        <f t="shared" si="317"/>
        <v>234</v>
      </c>
      <c r="AF351" s="77">
        <f t="shared" si="317"/>
        <v>-5336</v>
      </c>
      <c r="AG351" s="77">
        <f t="shared" si="317"/>
        <v>0</v>
      </c>
      <c r="AH351" s="77">
        <f t="shared" si="317"/>
        <v>0</v>
      </c>
      <c r="AI351" s="77">
        <f t="shared" si="317"/>
        <v>92509</v>
      </c>
      <c r="AJ351" s="77">
        <f t="shared" si="317"/>
        <v>200</v>
      </c>
      <c r="AK351" s="77">
        <f t="shared" si="317"/>
        <v>0</v>
      </c>
      <c r="AL351" s="77">
        <f aca="true" t="shared" si="318" ref="AK351:AS352">AL352</f>
        <v>92509</v>
      </c>
      <c r="AM351" s="77">
        <f t="shared" si="318"/>
        <v>200</v>
      </c>
      <c r="AN351" s="77">
        <f t="shared" si="318"/>
        <v>0</v>
      </c>
      <c r="AO351" s="77">
        <f t="shared" si="318"/>
        <v>233</v>
      </c>
      <c r="AP351" s="77">
        <f t="shared" si="318"/>
        <v>0</v>
      </c>
      <c r="AQ351" s="77">
        <f t="shared" si="318"/>
        <v>-200</v>
      </c>
      <c r="AR351" s="77">
        <f t="shared" si="318"/>
        <v>92542</v>
      </c>
      <c r="AS351" s="77">
        <f t="shared" si="318"/>
        <v>0</v>
      </c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</row>
    <row r="352" spans="1:64" s="31" customFormat="1" ht="22.5" customHeight="1">
      <c r="A352" s="78" t="s">
        <v>103</v>
      </c>
      <c r="B352" s="79" t="s">
        <v>149</v>
      </c>
      <c r="C352" s="79" t="s">
        <v>160</v>
      </c>
      <c r="D352" s="80" t="s">
        <v>104</v>
      </c>
      <c r="E352" s="79"/>
      <c r="F352" s="81">
        <f t="shared" si="316"/>
        <v>84787</v>
      </c>
      <c r="G352" s="81">
        <f t="shared" si="316"/>
        <v>12823</v>
      </c>
      <c r="H352" s="81">
        <f t="shared" si="316"/>
        <v>97610</v>
      </c>
      <c r="I352" s="81">
        <f t="shared" si="316"/>
        <v>200</v>
      </c>
      <c r="J352" s="81">
        <f t="shared" si="316"/>
        <v>0</v>
      </c>
      <c r="K352" s="81">
        <f t="shared" si="316"/>
        <v>0</v>
      </c>
      <c r="L352" s="81">
        <f t="shared" si="316"/>
        <v>0</v>
      </c>
      <c r="M352" s="81">
        <f t="shared" si="316"/>
        <v>97610</v>
      </c>
      <c r="N352" s="81">
        <f t="shared" si="316"/>
        <v>200</v>
      </c>
      <c r="O352" s="81">
        <f t="shared" si="316"/>
        <v>0</v>
      </c>
      <c r="P352" s="81">
        <f t="shared" si="316"/>
        <v>0</v>
      </c>
      <c r="Q352" s="81">
        <f t="shared" si="316"/>
        <v>0</v>
      </c>
      <c r="R352" s="81">
        <f t="shared" si="316"/>
        <v>0</v>
      </c>
      <c r="S352" s="81">
        <f t="shared" si="316"/>
        <v>97610</v>
      </c>
      <c r="T352" s="81">
        <f t="shared" si="316"/>
        <v>200</v>
      </c>
      <c r="U352" s="81">
        <f t="shared" si="317"/>
        <v>0</v>
      </c>
      <c r="V352" s="81">
        <f t="shared" si="317"/>
        <v>0</v>
      </c>
      <c r="W352" s="81">
        <f t="shared" si="317"/>
        <v>0</v>
      </c>
      <c r="X352" s="81">
        <f t="shared" si="317"/>
        <v>0</v>
      </c>
      <c r="Y352" s="81">
        <f t="shared" si="317"/>
        <v>0</v>
      </c>
      <c r="Z352" s="81">
        <f t="shared" si="317"/>
        <v>0</v>
      </c>
      <c r="AA352" s="81">
        <f t="shared" si="317"/>
        <v>0</v>
      </c>
      <c r="AB352" s="81">
        <f t="shared" si="317"/>
        <v>97610</v>
      </c>
      <c r="AC352" s="81">
        <f t="shared" si="317"/>
        <v>200</v>
      </c>
      <c r="AD352" s="81">
        <f t="shared" si="317"/>
        <v>1</v>
      </c>
      <c r="AE352" s="81">
        <f t="shared" si="317"/>
        <v>234</v>
      </c>
      <c r="AF352" s="81">
        <f t="shared" si="317"/>
        <v>-5336</v>
      </c>
      <c r="AG352" s="81">
        <f t="shared" si="317"/>
        <v>0</v>
      </c>
      <c r="AH352" s="81">
        <f t="shared" si="317"/>
        <v>0</v>
      </c>
      <c r="AI352" s="81">
        <f t="shared" si="317"/>
        <v>92509</v>
      </c>
      <c r="AJ352" s="81">
        <f t="shared" si="317"/>
        <v>200</v>
      </c>
      <c r="AK352" s="81">
        <f t="shared" si="318"/>
        <v>0</v>
      </c>
      <c r="AL352" s="81">
        <f t="shared" si="318"/>
        <v>92509</v>
      </c>
      <c r="AM352" s="81">
        <f t="shared" si="318"/>
        <v>200</v>
      </c>
      <c r="AN352" s="81">
        <f t="shared" si="318"/>
        <v>0</v>
      </c>
      <c r="AO352" s="81">
        <f t="shared" si="318"/>
        <v>233</v>
      </c>
      <c r="AP352" s="81">
        <f t="shared" si="318"/>
        <v>0</v>
      </c>
      <c r="AQ352" s="81">
        <f t="shared" si="318"/>
        <v>-200</v>
      </c>
      <c r="AR352" s="81">
        <f t="shared" si="318"/>
        <v>92542</v>
      </c>
      <c r="AS352" s="81">
        <f t="shared" si="318"/>
        <v>0</v>
      </c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</row>
    <row r="353" spans="1:64" s="13" customFormat="1" ht="33">
      <c r="A353" s="78" t="s">
        <v>131</v>
      </c>
      <c r="B353" s="79" t="s">
        <v>149</v>
      </c>
      <c r="C353" s="79" t="s">
        <v>160</v>
      </c>
      <c r="D353" s="80" t="s">
        <v>104</v>
      </c>
      <c r="E353" s="79" t="s">
        <v>132</v>
      </c>
      <c r="F353" s="71">
        <v>84787</v>
      </c>
      <c r="G353" s="71">
        <f>H353-F353</f>
        <v>12823</v>
      </c>
      <c r="H353" s="71">
        <v>97610</v>
      </c>
      <c r="I353" s="72">
        <v>200</v>
      </c>
      <c r="J353" s="62"/>
      <c r="K353" s="62"/>
      <c r="L353" s="62"/>
      <c r="M353" s="71">
        <f>H353+J353+K353+L353</f>
        <v>97610</v>
      </c>
      <c r="N353" s="72">
        <f>I353+L353</f>
        <v>200</v>
      </c>
      <c r="O353" s="62"/>
      <c r="P353" s="72"/>
      <c r="Q353" s="72"/>
      <c r="R353" s="63"/>
      <c r="S353" s="71">
        <f>M353+O353+P353+Q353+R353</f>
        <v>97610</v>
      </c>
      <c r="T353" s="71">
        <f>N353+R353</f>
        <v>200</v>
      </c>
      <c r="U353" s="62"/>
      <c r="V353" s="62"/>
      <c r="W353" s="63"/>
      <c r="X353" s="63"/>
      <c r="Y353" s="63"/>
      <c r="Z353" s="63"/>
      <c r="AA353" s="63"/>
      <c r="AB353" s="71">
        <f>S353+U353+V353+W353+X353+Y353+Z353+AA353</f>
        <v>97610</v>
      </c>
      <c r="AC353" s="71">
        <f>T353+Z353+AA353</f>
        <v>200</v>
      </c>
      <c r="AD353" s="61">
        <v>1</v>
      </c>
      <c r="AE353" s="61">
        <f>183+51</f>
        <v>234</v>
      </c>
      <c r="AF353" s="61">
        <v>-5336</v>
      </c>
      <c r="AG353" s="61"/>
      <c r="AH353" s="61"/>
      <c r="AI353" s="71">
        <f>AB353+AD353+AE353+AF353+AG353+AH353</f>
        <v>92509</v>
      </c>
      <c r="AJ353" s="71">
        <f>AC353+AH353</f>
        <v>200</v>
      </c>
      <c r="AK353" s="63"/>
      <c r="AL353" s="71">
        <f>AI353+AK353</f>
        <v>92509</v>
      </c>
      <c r="AM353" s="71">
        <f>AJ353</f>
        <v>200</v>
      </c>
      <c r="AN353" s="63"/>
      <c r="AO353" s="62">
        <v>233</v>
      </c>
      <c r="AP353" s="63"/>
      <c r="AQ353" s="72">
        <v>-200</v>
      </c>
      <c r="AR353" s="71">
        <f>AL353+AN353+AO353+AP353+AQ353</f>
        <v>92542</v>
      </c>
      <c r="AS353" s="71">
        <f>AM353+AQ353</f>
        <v>0</v>
      </c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</row>
    <row r="354" spans="1:64" s="13" customFormat="1" ht="16.5">
      <c r="A354" s="78"/>
      <c r="B354" s="79"/>
      <c r="C354" s="79"/>
      <c r="D354" s="80"/>
      <c r="E354" s="79"/>
      <c r="F354" s="61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3"/>
      <c r="R354" s="63"/>
      <c r="S354" s="61"/>
      <c r="T354" s="61"/>
      <c r="U354" s="63"/>
      <c r="V354" s="63"/>
      <c r="W354" s="63"/>
      <c r="X354" s="63"/>
      <c r="Y354" s="63"/>
      <c r="Z354" s="63"/>
      <c r="AA354" s="63"/>
      <c r="AB354" s="63"/>
      <c r="AC354" s="63"/>
      <c r="AD354" s="61"/>
      <c r="AE354" s="61"/>
      <c r="AF354" s="61"/>
      <c r="AG354" s="61"/>
      <c r="AH354" s="61"/>
      <c r="AI354" s="61"/>
      <c r="AJ354" s="61"/>
      <c r="AK354" s="63"/>
      <c r="AL354" s="63"/>
      <c r="AM354" s="63"/>
      <c r="AN354" s="63"/>
      <c r="AO354" s="63"/>
      <c r="AP354" s="63"/>
      <c r="AQ354" s="63"/>
      <c r="AR354" s="63"/>
      <c r="AS354" s="63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</row>
    <row r="355" spans="1:64" s="13" customFormat="1" ht="18.75">
      <c r="A355" s="65" t="s">
        <v>4</v>
      </c>
      <c r="B355" s="66" t="s">
        <v>149</v>
      </c>
      <c r="C355" s="66" t="s">
        <v>156</v>
      </c>
      <c r="D355" s="76"/>
      <c r="E355" s="66"/>
      <c r="F355" s="77">
        <f aca="true" t="shared" si="319" ref="F355:M355">F356+F358+F360+F362</f>
        <v>58977</v>
      </c>
      <c r="G355" s="77">
        <f t="shared" si="319"/>
        <v>-10533</v>
      </c>
      <c r="H355" s="77">
        <f t="shared" si="319"/>
        <v>48444</v>
      </c>
      <c r="I355" s="77">
        <f t="shared" si="319"/>
        <v>0</v>
      </c>
      <c r="J355" s="77">
        <f t="shared" si="319"/>
        <v>0</v>
      </c>
      <c r="K355" s="77">
        <f t="shared" si="319"/>
        <v>0</v>
      </c>
      <c r="L355" s="77">
        <f t="shared" si="319"/>
        <v>0</v>
      </c>
      <c r="M355" s="77">
        <f t="shared" si="319"/>
        <v>48444</v>
      </c>
      <c r="N355" s="77">
        <f aca="true" t="shared" si="320" ref="N355:S355">N356+N358+N360+N362</f>
        <v>0</v>
      </c>
      <c r="O355" s="77">
        <f t="shared" si="320"/>
        <v>0</v>
      </c>
      <c r="P355" s="77">
        <f t="shared" si="320"/>
        <v>0</v>
      </c>
      <c r="Q355" s="77">
        <f t="shared" si="320"/>
        <v>0</v>
      </c>
      <c r="R355" s="77">
        <f t="shared" si="320"/>
        <v>0</v>
      </c>
      <c r="S355" s="77">
        <f t="shared" si="320"/>
        <v>48444</v>
      </c>
      <c r="T355" s="77">
        <f aca="true" t="shared" si="321" ref="T355:AC355">T356+T358+T360+T362</f>
        <v>0</v>
      </c>
      <c r="U355" s="77">
        <f t="shared" si="321"/>
        <v>0</v>
      </c>
      <c r="V355" s="77">
        <f t="shared" si="321"/>
        <v>0</v>
      </c>
      <c r="W355" s="77">
        <f t="shared" si="321"/>
        <v>0</v>
      </c>
      <c r="X355" s="77">
        <f t="shared" si="321"/>
        <v>0</v>
      </c>
      <c r="Y355" s="77">
        <f t="shared" si="321"/>
        <v>0</v>
      </c>
      <c r="Z355" s="77">
        <f t="shared" si="321"/>
        <v>0</v>
      </c>
      <c r="AA355" s="77">
        <f t="shared" si="321"/>
        <v>15500</v>
      </c>
      <c r="AB355" s="77">
        <f t="shared" si="321"/>
        <v>63944</v>
      </c>
      <c r="AC355" s="77">
        <f t="shared" si="321"/>
        <v>15500</v>
      </c>
      <c r="AD355" s="77">
        <f aca="true" t="shared" si="322" ref="AD355:AJ355">AD356+AD358+AD360+AD362</f>
        <v>4</v>
      </c>
      <c r="AE355" s="77">
        <f t="shared" si="322"/>
        <v>204</v>
      </c>
      <c r="AF355" s="77">
        <f t="shared" si="322"/>
        <v>-15885</v>
      </c>
      <c r="AG355" s="77">
        <f t="shared" si="322"/>
        <v>0</v>
      </c>
      <c r="AH355" s="77">
        <f t="shared" si="322"/>
        <v>0</v>
      </c>
      <c r="AI355" s="77">
        <f t="shared" si="322"/>
        <v>48267</v>
      </c>
      <c r="AJ355" s="77">
        <f t="shared" si="322"/>
        <v>15500</v>
      </c>
      <c r="AK355" s="77">
        <f aca="true" t="shared" si="323" ref="AK355:AS355">AK356+AK358+AK360+AK362</f>
        <v>0</v>
      </c>
      <c r="AL355" s="77">
        <f t="shared" si="323"/>
        <v>48267</v>
      </c>
      <c r="AM355" s="77">
        <f t="shared" si="323"/>
        <v>15500</v>
      </c>
      <c r="AN355" s="77">
        <f t="shared" si="323"/>
        <v>0</v>
      </c>
      <c r="AO355" s="77">
        <f>AO356+AO358+AO360+AO362</f>
        <v>193</v>
      </c>
      <c r="AP355" s="77">
        <f t="shared" si="323"/>
        <v>1</v>
      </c>
      <c r="AQ355" s="77">
        <f t="shared" si="323"/>
        <v>38465</v>
      </c>
      <c r="AR355" s="77">
        <f t="shared" si="323"/>
        <v>86926</v>
      </c>
      <c r="AS355" s="77">
        <f t="shared" si="323"/>
        <v>53965</v>
      </c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</row>
    <row r="356" spans="1:64" s="13" customFormat="1" ht="50.25" customHeight="1">
      <c r="A356" s="78" t="s">
        <v>153</v>
      </c>
      <c r="B356" s="79" t="s">
        <v>149</v>
      </c>
      <c r="C356" s="79" t="s">
        <v>156</v>
      </c>
      <c r="D356" s="80" t="s">
        <v>5</v>
      </c>
      <c r="E356" s="79"/>
      <c r="F356" s="81">
        <f>F357</f>
        <v>9542</v>
      </c>
      <c r="G356" s="81">
        <f>G357</f>
        <v>-5942</v>
      </c>
      <c r="H356" s="81">
        <f>H357</f>
        <v>3600</v>
      </c>
      <c r="I356" s="81">
        <f aca="true" t="shared" si="324" ref="I356:AS356">I357</f>
        <v>0</v>
      </c>
      <c r="J356" s="81">
        <f t="shared" si="324"/>
        <v>0</v>
      </c>
      <c r="K356" s="81">
        <f t="shared" si="324"/>
        <v>0</v>
      </c>
      <c r="L356" s="81">
        <f t="shared" si="324"/>
        <v>0</v>
      </c>
      <c r="M356" s="81">
        <f t="shared" si="324"/>
        <v>3600</v>
      </c>
      <c r="N356" s="81">
        <f t="shared" si="324"/>
        <v>0</v>
      </c>
      <c r="O356" s="81">
        <f t="shared" si="324"/>
        <v>0</v>
      </c>
      <c r="P356" s="81"/>
      <c r="Q356" s="81">
        <f t="shared" si="324"/>
        <v>0</v>
      </c>
      <c r="R356" s="81">
        <f t="shared" si="324"/>
        <v>0</v>
      </c>
      <c r="S356" s="81">
        <f t="shared" si="324"/>
        <v>3600</v>
      </c>
      <c r="T356" s="81">
        <f t="shared" si="324"/>
        <v>0</v>
      </c>
      <c r="U356" s="81">
        <f t="shared" si="324"/>
        <v>0</v>
      </c>
      <c r="V356" s="81">
        <f t="shared" si="324"/>
        <v>0</v>
      </c>
      <c r="W356" s="81">
        <f t="shared" si="324"/>
        <v>0</v>
      </c>
      <c r="X356" s="81">
        <f t="shared" si="324"/>
        <v>0</v>
      </c>
      <c r="Y356" s="81">
        <f t="shared" si="324"/>
        <v>0</v>
      </c>
      <c r="Z356" s="81">
        <f t="shared" si="324"/>
        <v>0</v>
      </c>
      <c r="AA356" s="81">
        <f t="shared" si="324"/>
        <v>0</v>
      </c>
      <c r="AB356" s="81">
        <f t="shared" si="324"/>
        <v>3600</v>
      </c>
      <c r="AC356" s="81">
        <f t="shared" si="324"/>
        <v>0</v>
      </c>
      <c r="AD356" s="81">
        <f t="shared" si="324"/>
        <v>0</v>
      </c>
      <c r="AE356" s="81">
        <f t="shared" si="324"/>
        <v>0</v>
      </c>
      <c r="AF356" s="81">
        <f t="shared" si="324"/>
        <v>3900</v>
      </c>
      <c r="AG356" s="81">
        <f t="shared" si="324"/>
        <v>0</v>
      </c>
      <c r="AH356" s="81">
        <f t="shared" si="324"/>
        <v>0</v>
      </c>
      <c r="AI356" s="81">
        <f t="shared" si="324"/>
        <v>7500</v>
      </c>
      <c r="AJ356" s="81">
        <f t="shared" si="324"/>
        <v>0</v>
      </c>
      <c r="AK356" s="81">
        <f t="shared" si="324"/>
        <v>0</v>
      </c>
      <c r="AL356" s="81">
        <f t="shared" si="324"/>
        <v>7500</v>
      </c>
      <c r="AM356" s="81">
        <f t="shared" si="324"/>
        <v>0</v>
      </c>
      <c r="AN356" s="81">
        <f t="shared" si="324"/>
        <v>0</v>
      </c>
      <c r="AO356" s="81">
        <f t="shared" si="324"/>
        <v>0</v>
      </c>
      <c r="AP356" s="81">
        <f t="shared" si="324"/>
        <v>0</v>
      </c>
      <c r="AQ356" s="81">
        <f t="shared" si="324"/>
        <v>0</v>
      </c>
      <c r="AR356" s="81">
        <f t="shared" si="324"/>
        <v>7500</v>
      </c>
      <c r="AS356" s="81">
        <f t="shared" si="324"/>
        <v>0</v>
      </c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</row>
    <row r="357" spans="1:64" s="13" customFormat="1" ht="102" customHeight="1">
      <c r="A357" s="78" t="s">
        <v>357</v>
      </c>
      <c r="B357" s="79" t="s">
        <v>149</v>
      </c>
      <c r="C357" s="79" t="s">
        <v>156</v>
      </c>
      <c r="D357" s="80" t="s">
        <v>39</v>
      </c>
      <c r="E357" s="79" t="s">
        <v>154</v>
      </c>
      <c r="F357" s="71">
        <v>9542</v>
      </c>
      <c r="G357" s="71">
        <f>H357-F357</f>
        <v>-5942</v>
      </c>
      <c r="H357" s="71">
        <v>3600</v>
      </c>
      <c r="I357" s="62"/>
      <c r="J357" s="62"/>
      <c r="K357" s="62"/>
      <c r="L357" s="62"/>
      <c r="M357" s="71">
        <f>H357+J357+K357+L357</f>
        <v>3600</v>
      </c>
      <c r="N357" s="72">
        <f>I357+L357</f>
        <v>0</v>
      </c>
      <c r="O357" s="62"/>
      <c r="P357" s="62"/>
      <c r="Q357" s="63"/>
      <c r="R357" s="63"/>
      <c r="S357" s="71">
        <f>M357+O357+P357+Q357+R357</f>
        <v>3600</v>
      </c>
      <c r="T357" s="71">
        <f>N357+R357</f>
        <v>0</v>
      </c>
      <c r="U357" s="63"/>
      <c r="V357" s="63"/>
      <c r="W357" s="63"/>
      <c r="X357" s="63"/>
      <c r="Y357" s="63"/>
      <c r="Z357" s="63"/>
      <c r="AA357" s="63"/>
      <c r="AB357" s="71">
        <f>S357+U357+V357+W357+X357+Y357+Z357+AA357</f>
        <v>3600</v>
      </c>
      <c r="AC357" s="71">
        <f>T357+Z357+AA357</f>
        <v>0</v>
      </c>
      <c r="AD357" s="61"/>
      <c r="AE357" s="61"/>
      <c r="AF357" s="71">
        <f>-3600+7500</f>
        <v>3900</v>
      </c>
      <c r="AG357" s="61"/>
      <c r="AH357" s="61"/>
      <c r="AI357" s="71">
        <f>AB357+AD357+AE357+AF357+AG357+AH357</f>
        <v>7500</v>
      </c>
      <c r="AJ357" s="71">
        <f>AC357+AH357</f>
        <v>0</v>
      </c>
      <c r="AK357" s="63"/>
      <c r="AL357" s="71">
        <f>AI357+AK357</f>
        <v>7500</v>
      </c>
      <c r="AM357" s="71">
        <f>AJ357</f>
        <v>0</v>
      </c>
      <c r="AN357" s="63"/>
      <c r="AO357" s="63"/>
      <c r="AP357" s="63"/>
      <c r="AQ357" s="63"/>
      <c r="AR357" s="71">
        <f>AL357+AN357+AO357+AP357+AQ357</f>
        <v>7500</v>
      </c>
      <c r="AS357" s="71">
        <f>AM357+AQ357</f>
        <v>0</v>
      </c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</row>
    <row r="358" spans="1:64" s="13" customFormat="1" ht="33">
      <c r="A358" s="78" t="s">
        <v>109</v>
      </c>
      <c r="B358" s="79" t="s">
        <v>149</v>
      </c>
      <c r="C358" s="79" t="s">
        <v>156</v>
      </c>
      <c r="D358" s="80" t="s">
        <v>110</v>
      </c>
      <c r="E358" s="79"/>
      <c r="F358" s="81">
        <f aca="true" t="shared" si="325" ref="F358:AS358">F359</f>
        <v>24463</v>
      </c>
      <c r="G358" s="81">
        <f t="shared" si="325"/>
        <v>2193</v>
      </c>
      <c r="H358" s="81">
        <f t="shared" si="325"/>
        <v>26656</v>
      </c>
      <c r="I358" s="81">
        <f t="shared" si="325"/>
        <v>0</v>
      </c>
      <c r="J358" s="81">
        <f t="shared" si="325"/>
        <v>0</v>
      </c>
      <c r="K358" s="81">
        <f t="shared" si="325"/>
        <v>0</v>
      </c>
      <c r="L358" s="81">
        <f t="shared" si="325"/>
        <v>0</v>
      </c>
      <c r="M358" s="81">
        <f t="shared" si="325"/>
        <v>26656</v>
      </c>
      <c r="N358" s="81">
        <f t="shared" si="325"/>
        <v>0</v>
      </c>
      <c r="O358" s="81">
        <f t="shared" si="325"/>
        <v>0</v>
      </c>
      <c r="P358" s="81">
        <f t="shared" si="325"/>
        <v>0</v>
      </c>
      <c r="Q358" s="81">
        <f t="shared" si="325"/>
        <v>0</v>
      </c>
      <c r="R358" s="81">
        <f t="shared" si="325"/>
        <v>0</v>
      </c>
      <c r="S358" s="81">
        <f t="shared" si="325"/>
        <v>26656</v>
      </c>
      <c r="T358" s="81">
        <f t="shared" si="325"/>
        <v>0</v>
      </c>
      <c r="U358" s="81">
        <f t="shared" si="325"/>
        <v>0</v>
      </c>
      <c r="V358" s="81">
        <f t="shared" si="325"/>
        <v>0</v>
      </c>
      <c r="W358" s="81">
        <f t="shared" si="325"/>
        <v>0</v>
      </c>
      <c r="X358" s="81">
        <f t="shared" si="325"/>
        <v>0</v>
      </c>
      <c r="Y358" s="81">
        <f t="shared" si="325"/>
        <v>0</v>
      </c>
      <c r="Z358" s="81">
        <f t="shared" si="325"/>
        <v>0</v>
      </c>
      <c r="AA358" s="81">
        <f t="shared" si="325"/>
        <v>15500</v>
      </c>
      <c r="AB358" s="81">
        <f t="shared" si="325"/>
        <v>42156</v>
      </c>
      <c r="AC358" s="81">
        <f t="shared" si="325"/>
        <v>15500</v>
      </c>
      <c r="AD358" s="81">
        <f t="shared" si="325"/>
        <v>4</v>
      </c>
      <c r="AE358" s="81">
        <f t="shared" si="325"/>
        <v>202</v>
      </c>
      <c r="AF358" s="81">
        <f t="shared" si="325"/>
        <v>-9287</v>
      </c>
      <c r="AG358" s="81">
        <f t="shared" si="325"/>
        <v>0</v>
      </c>
      <c r="AH358" s="81">
        <f t="shared" si="325"/>
        <v>0</v>
      </c>
      <c r="AI358" s="81">
        <f t="shared" si="325"/>
        <v>33075</v>
      </c>
      <c r="AJ358" s="81">
        <f t="shared" si="325"/>
        <v>15500</v>
      </c>
      <c r="AK358" s="81">
        <f t="shared" si="325"/>
        <v>0</v>
      </c>
      <c r="AL358" s="81">
        <f t="shared" si="325"/>
        <v>33075</v>
      </c>
      <c r="AM358" s="81">
        <f t="shared" si="325"/>
        <v>15500</v>
      </c>
      <c r="AN358" s="81">
        <f t="shared" si="325"/>
        <v>0</v>
      </c>
      <c r="AO358" s="81">
        <f t="shared" si="325"/>
        <v>191</v>
      </c>
      <c r="AP358" s="81">
        <f t="shared" si="325"/>
        <v>1</v>
      </c>
      <c r="AQ358" s="81">
        <f t="shared" si="325"/>
        <v>38465</v>
      </c>
      <c r="AR358" s="81">
        <f t="shared" si="325"/>
        <v>71732</v>
      </c>
      <c r="AS358" s="81">
        <f t="shared" si="325"/>
        <v>53965</v>
      </c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</row>
    <row r="359" spans="1:64" s="13" customFormat="1" ht="33">
      <c r="A359" s="78" t="s">
        <v>131</v>
      </c>
      <c r="B359" s="79" t="s">
        <v>149</v>
      </c>
      <c r="C359" s="79" t="s">
        <v>156</v>
      </c>
      <c r="D359" s="80" t="s">
        <v>110</v>
      </c>
      <c r="E359" s="79" t="s">
        <v>132</v>
      </c>
      <c r="F359" s="71">
        <v>24463</v>
      </c>
      <c r="G359" s="71">
        <f>H359-F359</f>
        <v>2193</v>
      </c>
      <c r="H359" s="71">
        <f>24703+1953</f>
        <v>26656</v>
      </c>
      <c r="I359" s="62"/>
      <c r="J359" s="62"/>
      <c r="K359" s="62"/>
      <c r="L359" s="62"/>
      <c r="M359" s="71">
        <f>H359+J359+K359+L359</f>
        <v>26656</v>
      </c>
      <c r="N359" s="72">
        <f>I359+L359</f>
        <v>0</v>
      </c>
      <c r="O359" s="62"/>
      <c r="P359" s="72"/>
      <c r="Q359" s="72"/>
      <c r="R359" s="63"/>
      <c r="S359" s="71">
        <f>M359+O359+P359+Q359+R359</f>
        <v>26656</v>
      </c>
      <c r="T359" s="71">
        <f>N359+R359</f>
        <v>0</v>
      </c>
      <c r="U359" s="72"/>
      <c r="V359" s="72"/>
      <c r="W359" s="63"/>
      <c r="X359" s="63"/>
      <c r="Y359" s="63"/>
      <c r="Z359" s="63"/>
      <c r="AA359" s="71">
        <v>15500</v>
      </c>
      <c r="AB359" s="71">
        <f>S359+U359+V359+W359+X359+Y359+Z359+AA359</f>
        <v>42156</v>
      </c>
      <c r="AC359" s="71">
        <f>T359+Z359+AA359</f>
        <v>15500</v>
      </c>
      <c r="AD359" s="61">
        <v>4</v>
      </c>
      <c r="AE359" s="61">
        <v>202</v>
      </c>
      <c r="AF359" s="61">
        <v>-9287</v>
      </c>
      <c r="AG359" s="61"/>
      <c r="AH359" s="61"/>
      <c r="AI359" s="71">
        <f>AB359+AD359+AE359+AF359+AG359+AH359</f>
        <v>33075</v>
      </c>
      <c r="AJ359" s="71">
        <f>AC359+AH359</f>
        <v>15500</v>
      </c>
      <c r="AK359" s="63"/>
      <c r="AL359" s="71">
        <f>AI359+AK359</f>
        <v>33075</v>
      </c>
      <c r="AM359" s="71">
        <f>AJ359</f>
        <v>15500</v>
      </c>
      <c r="AN359" s="63"/>
      <c r="AO359" s="72">
        <v>191</v>
      </c>
      <c r="AP359" s="72">
        <v>1</v>
      </c>
      <c r="AQ359" s="61">
        <v>38465</v>
      </c>
      <c r="AR359" s="71">
        <f>AL359+AN359+AO359+AP359+AQ359</f>
        <v>71732</v>
      </c>
      <c r="AS359" s="71">
        <f>AM359+AQ359</f>
        <v>53965</v>
      </c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</row>
    <row r="360" spans="1:64" s="13" customFormat="1" ht="33">
      <c r="A360" s="78" t="s">
        <v>111</v>
      </c>
      <c r="B360" s="79" t="s">
        <v>149</v>
      </c>
      <c r="C360" s="79" t="s">
        <v>156</v>
      </c>
      <c r="D360" s="80" t="s">
        <v>112</v>
      </c>
      <c r="E360" s="79"/>
      <c r="F360" s="81">
        <f>F361</f>
        <v>23346</v>
      </c>
      <c r="G360" s="81">
        <f>G361</f>
        <v>-7193</v>
      </c>
      <c r="H360" s="81">
        <f>H361</f>
        <v>16153</v>
      </c>
      <c r="I360" s="81">
        <f aca="true" t="shared" si="326" ref="I360:AS360">I361</f>
        <v>0</v>
      </c>
      <c r="J360" s="81">
        <f t="shared" si="326"/>
        <v>0</v>
      </c>
      <c r="K360" s="81">
        <f t="shared" si="326"/>
        <v>0</v>
      </c>
      <c r="L360" s="81">
        <f t="shared" si="326"/>
        <v>0</v>
      </c>
      <c r="M360" s="81">
        <f t="shared" si="326"/>
        <v>16153</v>
      </c>
      <c r="N360" s="81">
        <f t="shared" si="326"/>
        <v>0</v>
      </c>
      <c r="O360" s="81">
        <f t="shared" si="326"/>
        <v>0</v>
      </c>
      <c r="P360" s="81"/>
      <c r="Q360" s="81">
        <f t="shared" si="326"/>
        <v>0</v>
      </c>
      <c r="R360" s="81">
        <f t="shared" si="326"/>
        <v>0</v>
      </c>
      <c r="S360" s="81">
        <f t="shared" si="326"/>
        <v>16153</v>
      </c>
      <c r="T360" s="81">
        <f t="shared" si="326"/>
        <v>0</v>
      </c>
      <c r="U360" s="81">
        <f t="shared" si="326"/>
        <v>0</v>
      </c>
      <c r="V360" s="81">
        <f t="shared" si="326"/>
        <v>0</v>
      </c>
      <c r="W360" s="81">
        <f t="shared" si="326"/>
        <v>0</v>
      </c>
      <c r="X360" s="81">
        <f t="shared" si="326"/>
        <v>0</v>
      </c>
      <c r="Y360" s="81">
        <f t="shared" si="326"/>
        <v>0</v>
      </c>
      <c r="Z360" s="81">
        <f t="shared" si="326"/>
        <v>0</v>
      </c>
      <c r="AA360" s="81">
        <f t="shared" si="326"/>
        <v>0</v>
      </c>
      <c r="AB360" s="81">
        <f t="shared" si="326"/>
        <v>16153</v>
      </c>
      <c r="AC360" s="81">
        <f t="shared" si="326"/>
        <v>0</v>
      </c>
      <c r="AD360" s="81">
        <f t="shared" si="326"/>
        <v>0</v>
      </c>
      <c r="AE360" s="81">
        <f t="shared" si="326"/>
        <v>2</v>
      </c>
      <c r="AF360" s="81">
        <f t="shared" si="326"/>
        <v>-10498</v>
      </c>
      <c r="AG360" s="81">
        <f t="shared" si="326"/>
        <v>0</v>
      </c>
      <c r="AH360" s="81">
        <f t="shared" si="326"/>
        <v>0</v>
      </c>
      <c r="AI360" s="81">
        <f t="shared" si="326"/>
        <v>5657</v>
      </c>
      <c r="AJ360" s="81">
        <f t="shared" si="326"/>
        <v>0</v>
      </c>
      <c r="AK360" s="81">
        <f t="shared" si="326"/>
        <v>0</v>
      </c>
      <c r="AL360" s="81">
        <f t="shared" si="326"/>
        <v>5657</v>
      </c>
      <c r="AM360" s="81">
        <f t="shared" si="326"/>
        <v>0</v>
      </c>
      <c r="AN360" s="81">
        <f t="shared" si="326"/>
        <v>0</v>
      </c>
      <c r="AO360" s="81">
        <f t="shared" si="326"/>
        <v>2</v>
      </c>
      <c r="AP360" s="81">
        <f t="shared" si="326"/>
        <v>0</v>
      </c>
      <c r="AQ360" s="81">
        <f t="shared" si="326"/>
        <v>0</v>
      </c>
      <c r="AR360" s="81">
        <f t="shared" si="326"/>
        <v>5659</v>
      </c>
      <c r="AS360" s="81">
        <f t="shared" si="326"/>
        <v>0</v>
      </c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</row>
    <row r="361" spans="1:64" s="13" customFormat="1" ht="72" customHeight="1">
      <c r="A361" s="78" t="s">
        <v>140</v>
      </c>
      <c r="B361" s="79" t="s">
        <v>149</v>
      </c>
      <c r="C361" s="79" t="s">
        <v>156</v>
      </c>
      <c r="D361" s="80" t="s">
        <v>6</v>
      </c>
      <c r="E361" s="79" t="s">
        <v>141</v>
      </c>
      <c r="F361" s="71">
        <v>23346</v>
      </c>
      <c r="G361" s="71">
        <f>H361-F361</f>
        <v>-7193</v>
      </c>
      <c r="H361" s="71">
        <v>16153</v>
      </c>
      <c r="I361" s="62"/>
      <c r="J361" s="62"/>
      <c r="K361" s="62"/>
      <c r="L361" s="62"/>
      <c r="M361" s="71">
        <f>H361+J361+K361+L361</f>
        <v>16153</v>
      </c>
      <c r="N361" s="72">
        <f>I361+L361</f>
        <v>0</v>
      </c>
      <c r="O361" s="62"/>
      <c r="P361" s="62"/>
      <c r="Q361" s="63"/>
      <c r="R361" s="63"/>
      <c r="S361" s="71">
        <f>M361+O361+P361+Q361+R361</f>
        <v>16153</v>
      </c>
      <c r="T361" s="71">
        <f>N361+R361</f>
        <v>0</v>
      </c>
      <c r="U361" s="63"/>
      <c r="V361" s="72"/>
      <c r="W361" s="63"/>
      <c r="X361" s="63"/>
      <c r="Y361" s="63"/>
      <c r="Z361" s="63"/>
      <c r="AA361" s="63"/>
      <c r="AB361" s="71">
        <f>S361+U361+V361+W361+X361+Y361+Z361+AA361</f>
        <v>16153</v>
      </c>
      <c r="AC361" s="71">
        <f>T361+Z361+AA361</f>
        <v>0</v>
      </c>
      <c r="AD361" s="61"/>
      <c r="AE361" s="61">
        <v>2</v>
      </c>
      <c r="AF361" s="61">
        <v>-10498</v>
      </c>
      <c r="AG361" s="61"/>
      <c r="AH361" s="61"/>
      <c r="AI361" s="71">
        <f>AB361+AD361+AE361+AF361+AG361+AH361</f>
        <v>5657</v>
      </c>
      <c r="AJ361" s="71">
        <f>AC361+AH361</f>
        <v>0</v>
      </c>
      <c r="AK361" s="63"/>
      <c r="AL361" s="71">
        <f>AI361+AK361</f>
        <v>5657</v>
      </c>
      <c r="AM361" s="71">
        <f>AJ361</f>
        <v>0</v>
      </c>
      <c r="AN361" s="63"/>
      <c r="AO361" s="72">
        <v>2</v>
      </c>
      <c r="AP361" s="63"/>
      <c r="AQ361" s="63"/>
      <c r="AR361" s="71">
        <f>AL361+AN361+AO361+AP361+AQ361</f>
        <v>5659</v>
      </c>
      <c r="AS361" s="71">
        <f>AM361+AQ361</f>
        <v>0</v>
      </c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</row>
    <row r="362" spans="1:64" s="13" customFormat="1" ht="39" customHeight="1">
      <c r="A362" s="78" t="s">
        <v>122</v>
      </c>
      <c r="B362" s="79" t="s">
        <v>149</v>
      </c>
      <c r="C362" s="79" t="s">
        <v>156</v>
      </c>
      <c r="D362" s="80" t="s">
        <v>124</v>
      </c>
      <c r="E362" s="79"/>
      <c r="F362" s="81">
        <f>F363+F364</f>
        <v>1626</v>
      </c>
      <c r="G362" s="81">
        <f>G363+G364</f>
        <v>409</v>
      </c>
      <c r="H362" s="81">
        <f>H363+H364</f>
        <v>2035</v>
      </c>
      <c r="I362" s="81">
        <f aca="true" t="shared" si="327" ref="I362:AS362">I363+I364</f>
        <v>0</v>
      </c>
      <c r="J362" s="81">
        <f t="shared" si="327"/>
        <v>0</v>
      </c>
      <c r="K362" s="81">
        <f t="shared" si="327"/>
        <v>0</v>
      </c>
      <c r="L362" s="81">
        <f t="shared" si="327"/>
        <v>0</v>
      </c>
      <c r="M362" s="81">
        <f t="shared" si="327"/>
        <v>2035</v>
      </c>
      <c r="N362" s="81">
        <f t="shared" si="327"/>
        <v>0</v>
      </c>
      <c r="O362" s="81">
        <f t="shared" si="327"/>
        <v>0</v>
      </c>
      <c r="P362" s="81"/>
      <c r="Q362" s="81">
        <f t="shared" si="327"/>
        <v>0</v>
      </c>
      <c r="R362" s="81">
        <f t="shared" si="327"/>
        <v>0</v>
      </c>
      <c r="S362" s="81">
        <f t="shared" si="327"/>
        <v>2035</v>
      </c>
      <c r="T362" s="81">
        <f t="shared" si="327"/>
        <v>0</v>
      </c>
      <c r="U362" s="81">
        <f t="shared" si="327"/>
        <v>0</v>
      </c>
      <c r="V362" s="81">
        <f t="shared" si="327"/>
        <v>0</v>
      </c>
      <c r="W362" s="81">
        <f t="shared" si="327"/>
        <v>0</v>
      </c>
      <c r="X362" s="81">
        <f t="shared" si="327"/>
        <v>0</v>
      </c>
      <c r="Y362" s="81">
        <f t="shared" si="327"/>
        <v>0</v>
      </c>
      <c r="Z362" s="81">
        <f t="shared" si="327"/>
        <v>0</v>
      </c>
      <c r="AA362" s="81">
        <f t="shared" si="327"/>
        <v>0</v>
      </c>
      <c r="AB362" s="81">
        <f t="shared" si="327"/>
        <v>2035</v>
      </c>
      <c r="AC362" s="81">
        <f t="shared" si="327"/>
        <v>0</v>
      </c>
      <c r="AD362" s="81">
        <f t="shared" si="327"/>
        <v>0</v>
      </c>
      <c r="AE362" s="81">
        <f t="shared" si="327"/>
        <v>0</v>
      </c>
      <c r="AF362" s="81">
        <f t="shared" si="327"/>
        <v>0</v>
      </c>
      <c r="AG362" s="81">
        <f t="shared" si="327"/>
        <v>0</v>
      </c>
      <c r="AH362" s="81">
        <f t="shared" si="327"/>
        <v>0</v>
      </c>
      <c r="AI362" s="81">
        <f t="shared" si="327"/>
        <v>2035</v>
      </c>
      <c r="AJ362" s="81">
        <f t="shared" si="327"/>
        <v>0</v>
      </c>
      <c r="AK362" s="81">
        <f t="shared" si="327"/>
        <v>0</v>
      </c>
      <c r="AL362" s="81">
        <f t="shared" si="327"/>
        <v>2035</v>
      </c>
      <c r="AM362" s="81">
        <f t="shared" si="327"/>
        <v>0</v>
      </c>
      <c r="AN362" s="81">
        <f t="shared" si="327"/>
        <v>0</v>
      </c>
      <c r="AO362" s="81">
        <f t="shared" si="327"/>
        <v>0</v>
      </c>
      <c r="AP362" s="81">
        <f t="shared" si="327"/>
        <v>0</v>
      </c>
      <c r="AQ362" s="81">
        <f t="shared" si="327"/>
        <v>0</v>
      </c>
      <c r="AR362" s="81">
        <f t="shared" si="327"/>
        <v>2035</v>
      </c>
      <c r="AS362" s="81">
        <f t="shared" si="327"/>
        <v>0</v>
      </c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</row>
    <row r="363" spans="1:64" s="13" customFormat="1" ht="69.75" customHeight="1">
      <c r="A363" s="78" t="s">
        <v>140</v>
      </c>
      <c r="B363" s="79" t="s">
        <v>149</v>
      </c>
      <c r="C363" s="79" t="s">
        <v>156</v>
      </c>
      <c r="D363" s="80" t="s">
        <v>123</v>
      </c>
      <c r="E363" s="79" t="s">
        <v>141</v>
      </c>
      <c r="F363" s="71">
        <v>209</v>
      </c>
      <c r="G363" s="71">
        <f>H363-F363</f>
        <v>200</v>
      </c>
      <c r="H363" s="71">
        <v>409</v>
      </c>
      <c r="I363" s="62"/>
      <c r="J363" s="62"/>
      <c r="K363" s="62"/>
      <c r="L363" s="62"/>
      <c r="M363" s="71">
        <f>H363+J363+K363+L363</f>
        <v>409</v>
      </c>
      <c r="N363" s="72">
        <f>I363+L363</f>
        <v>0</v>
      </c>
      <c r="O363" s="62"/>
      <c r="P363" s="62"/>
      <c r="Q363" s="63"/>
      <c r="R363" s="63"/>
      <c r="S363" s="71">
        <f>M363+O363+P363+Q363+R363</f>
        <v>409</v>
      </c>
      <c r="T363" s="71">
        <f>N363+R363</f>
        <v>0</v>
      </c>
      <c r="U363" s="63"/>
      <c r="V363" s="63"/>
      <c r="W363" s="63"/>
      <c r="X363" s="63"/>
      <c r="Y363" s="63"/>
      <c r="Z363" s="63"/>
      <c r="AA363" s="63"/>
      <c r="AB363" s="71">
        <f>S363+U363+V363+W363+X363+Y363+Z363+AA363</f>
        <v>409</v>
      </c>
      <c r="AC363" s="71">
        <f>T363+Z363+AA363</f>
        <v>0</v>
      </c>
      <c r="AD363" s="61"/>
      <c r="AE363" s="61"/>
      <c r="AF363" s="61"/>
      <c r="AG363" s="61"/>
      <c r="AH363" s="61"/>
      <c r="AI363" s="71">
        <f>AB363+AD363+AE363+AF363+AG363+AH363</f>
        <v>409</v>
      </c>
      <c r="AJ363" s="71">
        <f>AC363+AH363</f>
        <v>0</v>
      </c>
      <c r="AK363" s="63"/>
      <c r="AL363" s="71">
        <f>AI363+AK363</f>
        <v>409</v>
      </c>
      <c r="AM363" s="71">
        <f>AJ363</f>
        <v>0</v>
      </c>
      <c r="AN363" s="63"/>
      <c r="AO363" s="63"/>
      <c r="AP363" s="63"/>
      <c r="AQ363" s="63"/>
      <c r="AR363" s="71">
        <f>AL363+AN363+AO363+AP363+AQ363</f>
        <v>409</v>
      </c>
      <c r="AS363" s="71">
        <f>AM363+AQ363</f>
        <v>0</v>
      </c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</row>
    <row r="364" spans="1:64" s="13" customFormat="1" ht="22.5" customHeight="1">
      <c r="A364" s="78" t="s">
        <v>116</v>
      </c>
      <c r="B364" s="79" t="s">
        <v>149</v>
      </c>
      <c r="C364" s="79" t="s">
        <v>156</v>
      </c>
      <c r="D364" s="80" t="s">
        <v>123</v>
      </c>
      <c r="E364" s="79" t="s">
        <v>18</v>
      </c>
      <c r="F364" s="71">
        <v>1417</v>
      </c>
      <c r="G364" s="71">
        <f>H364-F364</f>
        <v>209</v>
      </c>
      <c r="H364" s="71">
        <f>1414+212</f>
        <v>1626</v>
      </c>
      <c r="I364" s="62"/>
      <c r="J364" s="62"/>
      <c r="K364" s="62"/>
      <c r="L364" s="62"/>
      <c r="M364" s="71">
        <f>H364+J364+K364+L364</f>
        <v>1626</v>
      </c>
      <c r="N364" s="72">
        <f>I364+L364</f>
        <v>0</v>
      </c>
      <c r="O364" s="62"/>
      <c r="P364" s="62"/>
      <c r="Q364" s="63"/>
      <c r="R364" s="63"/>
      <c r="S364" s="71">
        <f>M364+O364+P364+Q364+R364</f>
        <v>1626</v>
      </c>
      <c r="T364" s="71">
        <f>N364+R364</f>
        <v>0</v>
      </c>
      <c r="U364" s="63"/>
      <c r="V364" s="63"/>
      <c r="W364" s="63"/>
      <c r="X364" s="63"/>
      <c r="Y364" s="63"/>
      <c r="Z364" s="63"/>
      <c r="AA364" s="63"/>
      <c r="AB364" s="71">
        <f>S364+U364+V364+W364+X364+Y364+Z364+AA364</f>
        <v>1626</v>
      </c>
      <c r="AC364" s="71">
        <f>T364+Z364+AA364</f>
        <v>0</v>
      </c>
      <c r="AD364" s="61"/>
      <c r="AE364" s="61"/>
      <c r="AF364" s="61"/>
      <c r="AG364" s="61"/>
      <c r="AH364" s="61"/>
      <c r="AI364" s="71">
        <f>AB364+AD364+AE364+AF364+AG364+AH364</f>
        <v>1626</v>
      </c>
      <c r="AJ364" s="71">
        <f>AC364+AH364</f>
        <v>0</v>
      </c>
      <c r="AK364" s="63"/>
      <c r="AL364" s="71">
        <f>AI364+AK364</f>
        <v>1626</v>
      </c>
      <c r="AM364" s="71">
        <f>AJ364</f>
        <v>0</v>
      </c>
      <c r="AN364" s="63"/>
      <c r="AO364" s="63"/>
      <c r="AP364" s="63"/>
      <c r="AQ364" s="63"/>
      <c r="AR364" s="71">
        <f>AL364+AN364+AO364+AP364+AQ364</f>
        <v>1626</v>
      </c>
      <c r="AS364" s="71">
        <f>AM364+AQ364</f>
        <v>0</v>
      </c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</row>
    <row r="365" spans="1:64" s="13" customFormat="1" ht="16.5">
      <c r="A365" s="78"/>
      <c r="B365" s="79"/>
      <c r="C365" s="79"/>
      <c r="D365" s="80"/>
      <c r="E365" s="79"/>
      <c r="F365" s="61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3"/>
      <c r="R365" s="63"/>
      <c r="S365" s="61"/>
      <c r="T365" s="61"/>
      <c r="U365" s="63"/>
      <c r="V365" s="63"/>
      <c r="W365" s="63"/>
      <c r="X365" s="63"/>
      <c r="Y365" s="63"/>
      <c r="Z365" s="63"/>
      <c r="AA365" s="63"/>
      <c r="AB365" s="63"/>
      <c r="AC365" s="63"/>
      <c r="AD365" s="61"/>
      <c r="AE365" s="61"/>
      <c r="AF365" s="61"/>
      <c r="AG365" s="61"/>
      <c r="AH365" s="61"/>
      <c r="AI365" s="61"/>
      <c r="AJ365" s="61"/>
      <c r="AK365" s="63"/>
      <c r="AL365" s="63"/>
      <c r="AM365" s="63"/>
      <c r="AN365" s="63"/>
      <c r="AO365" s="63"/>
      <c r="AP365" s="63"/>
      <c r="AQ365" s="63"/>
      <c r="AR365" s="63"/>
      <c r="AS365" s="63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</row>
    <row r="366" spans="1:64" s="19" customFormat="1" ht="56.25">
      <c r="A366" s="65" t="s">
        <v>2</v>
      </c>
      <c r="B366" s="66" t="s">
        <v>149</v>
      </c>
      <c r="C366" s="66" t="s">
        <v>3</v>
      </c>
      <c r="D366" s="76"/>
      <c r="E366" s="66"/>
      <c r="F366" s="77">
        <f aca="true" t="shared" si="328" ref="F366:M366">F367+F369+F371</f>
        <v>217953</v>
      </c>
      <c r="G366" s="77">
        <f t="shared" si="328"/>
        <v>-71368</v>
      </c>
      <c r="H366" s="77">
        <f t="shared" si="328"/>
        <v>146585</v>
      </c>
      <c r="I366" s="77">
        <f t="shared" si="328"/>
        <v>0</v>
      </c>
      <c r="J366" s="77">
        <f t="shared" si="328"/>
        <v>0</v>
      </c>
      <c r="K366" s="77">
        <f t="shared" si="328"/>
        <v>0</v>
      </c>
      <c r="L366" s="77">
        <f t="shared" si="328"/>
        <v>0</v>
      </c>
      <c r="M366" s="77">
        <f t="shared" si="328"/>
        <v>146585</v>
      </c>
      <c r="N366" s="77">
        <f aca="true" t="shared" si="329" ref="N366:S366">N367+N369+N371</f>
        <v>0</v>
      </c>
      <c r="O366" s="77">
        <f t="shared" si="329"/>
        <v>0</v>
      </c>
      <c r="P366" s="77"/>
      <c r="Q366" s="77">
        <f t="shared" si="329"/>
        <v>0</v>
      </c>
      <c r="R366" s="77">
        <f t="shared" si="329"/>
        <v>0</v>
      </c>
      <c r="S366" s="77">
        <f t="shared" si="329"/>
        <v>146585</v>
      </c>
      <c r="T366" s="77">
        <f aca="true" t="shared" si="330" ref="T366:AB366">T367+T369+T371</f>
        <v>0</v>
      </c>
      <c r="U366" s="77">
        <f t="shared" si="330"/>
        <v>0</v>
      </c>
      <c r="V366" s="77">
        <f t="shared" si="330"/>
        <v>0</v>
      </c>
      <c r="W366" s="77">
        <f t="shared" si="330"/>
        <v>0</v>
      </c>
      <c r="X366" s="77">
        <f t="shared" si="330"/>
        <v>0</v>
      </c>
      <c r="Y366" s="77">
        <f t="shared" si="330"/>
        <v>0</v>
      </c>
      <c r="Z366" s="77">
        <f t="shared" si="330"/>
        <v>0</v>
      </c>
      <c r="AA366" s="77">
        <f t="shared" si="330"/>
        <v>0</v>
      </c>
      <c r="AB366" s="77">
        <f t="shared" si="330"/>
        <v>146585</v>
      </c>
      <c r="AC366" s="77">
        <f aca="true" t="shared" si="331" ref="AC366:AI366">AC367+AC369+AC371</f>
        <v>0</v>
      </c>
      <c r="AD366" s="77">
        <f t="shared" si="331"/>
        <v>0</v>
      </c>
      <c r="AE366" s="77">
        <f t="shared" si="331"/>
        <v>52</v>
      </c>
      <c r="AF366" s="77">
        <f t="shared" si="331"/>
        <v>-8270</v>
      </c>
      <c r="AG366" s="77">
        <f t="shared" si="331"/>
        <v>0</v>
      </c>
      <c r="AH366" s="77">
        <f t="shared" si="331"/>
        <v>0</v>
      </c>
      <c r="AI366" s="77">
        <f t="shared" si="331"/>
        <v>138367</v>
      </c>
      <c r="AJ366" s="77">
        <f>AJ367+AJ369+AJ371</f>
        <v>0</v>
      </c>
      <c r="AK366" s="77">
        <f>AK367+AK369+AK371</f>
        <v>0</v>
      </c>
      <c r="AL366" s="77">
        <f>AL367+AL369+AL371</f>
        <v>138367</v>
      </c>
      <c r="AM366" s="77">
        <f aca="true" t="shared" si="332" ref="AM366:AS366">AM367+AM369+AM371</f>
        <v>0</v>
      </c>
      <c r="AN366" s="77">
        <f t="shared" si="332"/>
        <v>2198</v>
      </c>
      <c r="AO366" s="77">
        <f>AO367+AO369+AO371</f>
        <v>49</v>
      </c>
      <c r="AP366" s="77">
        <f t="shared" si="332"/>
        <v>0</v>
      </c>
      <c r="AQ366" s="77">
        <f t="shared" si="332"/>
        <v>0</v>
      </c>
      <c r="AR366" s="77">
        <f t="shared" si="332"/>
        <v>140614</v>
      </c>
      <c r="AS366" s="77">
        <f t="shared" si="332"/>
        <v>0</v>
      </c>
      <c r="AT366" s="18"/>
      <c r="AU366" s="18"/>
      <c r="AV366" s="18"/>
      <c r="AW366" s="18"/>
      <c r="AX366" s="18"/>
      <c r="AY366" s="18"/>
      <c r="AZ366" s="18"/>
      <c r="BA366" s="18"/>
      <c r="BB366" s="18"/>
      <c r="BC366" s="18"/>
      <c r="BD366" s="18"/>
      <c r="BE366" s="18"/>
      <c r="BF366" s="18"/>
      <c r="BG366" s="18"/>
      <c r="BH366" s="18"/>
      <c r="BI366" s="18"/>
      <c r="BJ366" s="18"/>
      <c r="BK366" s="18"/>
      <c r="BL366" s="18"/>
    </row>
    <row r="367" spans="1:64" s="29" customFormat="1" ht="56.25" customHeight="1">
      <c r="A367" s="78" t="s">
        <v>97</v>
      </c>
      <c r="B367" s="79" t="s">
        <v>149</v>
      </c>
      <c r="C367" s="79" t="s">
        <v>3</v>
      </c>
      <c r="D367" s="80" t="s">
        <v>98</v>
      </c>
      <c r="E367" s="79"/>
      <c r="F367" s="81">
        <f>F368</f>
        <v>178860</v>
      </c>
      <c r="G367" s="81">
        <f>G368</f>
        <v>-131235</v>
      </c>
      <c r="H367" s="81">
        <f>H368</f>
        <v>47625</v>
      </c>
      <c r="I367" s="81">
        <f aca="true" t="shared" si="333" ref="I367:AS367">I368</f>
        <v>0</v>
      </c>
      <c r="J367" s="81">
        <f t="shared" si="333"/>
        <v>0</v>
      </c>
      <c r="K367" s="81">
        <f t="shared" si="333"/>
        <v>0</v>
      </c>
      <c r="L367" s="81">
        <f t="shared" si="333"/>
        <v>0</v>
      </c>
      <c r="M367" s="81">
        <f t="shared" si="333"/>
        <v>47625</v>
      </c>
      <c r="N367" s="81">
        <f t="shared" si="333"/>
        <v>0</v>
      </c>
      <c r="O367" s="81">
        <f t="shared" si="333"/>
        <v>0</v>
      </c>
      <c r="P367" s="81"/>
      <c r="Q367" s="81">
        <f t="shared" si="333"/>
        <v>0</v>
      </c>
      <c r="R367" s="81">
        <f t="shared" si="333"/>
        <v>0</v>
      </c>
      <c r="S367" s="81">
        <f t="shared" si="333"/>
        <v>47625</v>
      </c>
      <c r="T367" s="81">
        <f t="shared" si="333"/>
        <v>0</v>
      </c>
      <c r="U367" s="81">
        <f t="shared" si="333"/>
        <v>0</v>
      </c>
      <c r="V367" s="81">
        <f t="shared" si="333"/>
        <v>0</v>
      </c>
      <c r="W367" s="81">
        <f t="shared" si="333"/>
        <v>0</v>
      </c>
      <c r="X367" s="81">
        <f t="shared" si="333"/>
        <v>0</v>
      </c>
      <c r="Y367" s="81">
        <f t="shared" si="333"/>
        <v>0</v>
      </c>
      <c r="Z367" s="81">
        <f t="shared" si="333"/>
        <v>0</v>
      </c>
      <c r="AA367" s="81">
        <f t="shared" si="333"/>
        <v>0</v>
      </c>
      <c r="AB367" s="81">
        <f t="shared" si="333"/>
        <v>47625</v>
      </c>
      <c r="AC367" s="81">
        <f t="shared" si="333"/>
        <v>0</v>
      </c>
      <c r="AD367" s="81">
        <f t="shared" si="333"/>
        <v>0</v>
      </c>
      <c r="AE367" s="81">
        <f t="shared" si="333"/>
        <v>27</v>
      </c>
      <c r="AF367" s="81">
        <f t="shared" si="333"/>
        <v>-8270</v>
      </c>
      <c r="AG367" s="81">
        <f t="shared" si="333"/>
        <v>0</v>
      </c>
      <c r="AH367" s="81">
        <f t="shared" si="333"/>
        <v>0</v>
      </c>
      <c r="AI367" s="81">
        <f t="shared" si="333"/>
        <v>39382</v>
      </c>
      <c r="AJ367" s="81">
        <f t="shared" si="333"/>
        <v>0</v>
      </c>
      <c r="AK367" s="81">
        <f t="shared" si="333"/>
        <v>0</v>
      </c>
      <c r="AL367" s="81">
        <f t="shared" si="333"/>
        <v>39382</v>
      </c>
      <c r="AM367" s="81">
        <f t="shared" si="333"/>
        <v>0</v>
      </c>
      <c r="AN367" s="81">
        <f t="shared" si="333"/>
        <v>2198</v>
      </c>
      <c r="AO367" s="81">
        <f t="shared" si="333"/>
        <v>25</v>
      </c>
      <c r="AP367" s="81">
        <f t="shared" si="333"/>
        <v>0</v>
      </c>
      <c r="AQ367" s="81">
        <f t="shared" si="333"/>
        <v>0</v>
      </c>
      <c r="AR367" s="81">
        <f t="shared" si="333"/>
        <v>41605</v>
      </c>
      <c r="AS367" s="81">
        <f t="shared" si="333"/>
        <v>0</v>
      </c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  <c r="BF367" s="28"/>
      <c r="BG367" s="28"/>
      <c r="BH367" s="28"/>
      <c r="BI367" s="28"/>
      <c r="BJ367" s="28"/>
      <c r="BK367" s="28"/>
      <c r="BL367" s="28"/>
    </row>
    <row r="368" spans="1:64" s="19" customFormat="1" ht="36.75" customHeight="1">
      <c r="A368" s="78" t="s">
        <v>131</v>
      </c>
      <c r="B368" s="79" t="s">
        <v>149</v>
      </c>
      <c r="C368" s="79" t="s">
        <v>3</v>
      </c>
      <c r="D368" s="80" t="s">
        <v>98</v>
      </c>
      <c r="E368" s="79" t="s">
        <v>132</v>
      </c>
      <c r="F368" s="71">
        <v>178860</v>
      </c>
      <c r="G368" s="71">
        <f>H368-F368</f>
        <v>-131235</v>
      </c>
      <c r="H368" s="71">
        <v>47625</v>
      </c>
      <c r="I368" s="72"/>
      <c r="J368" s="72"/>
      <c r="K368" s="72"/>
      <c r="L368" s="72"/>
      <c r="M368" s="71">
        <f>H368+J368+K368+L368</f>
        <v>47625</v>
      </c>
      <c r="N368" s="72">
        <f>I368+L368</f>
        <v>0</v>
      </c>
      <c r="O368" s="72"/>
      <c r="P368" s="72"/>
      <c r="Q368" s="72"/>
      <c r="R368" s="73"/>
      <c r="S368" s="71">
        <f>M368+O368+P368+Q368+R368</f>
        <v>47625</v>
      </c>
      <c r="T368" s="71">
        <f>N368+R368</f>
        <v>0</v>
      </c>
      <c r="U368" s="73"/>
      <c r="V368" s="72"/>
      <c r="W368" s="73"/>
      <c r="X368" s="73"/>
      <c r="Y368" s="73"/>
      <c r="Z368" s="73"/>
      <c r="AA368" s="73"/>
      <c r="AB368" s="71">
        <f>S368+U368+V368+W368+X368+Y368+Z368+AA368</f>
        <v>47625</v>
      </c>
      <c r="AC368" s="71">
        <f>T368+Z368+AA368</f>
        <v>0</v>
      </c>
      <c r="AD368" s="71"/>
      <c r="AE368" s="71">
        <f>6+23-2</f>
        <v>27</v>
      </c>
      <c r="AF368" s="71">
        <v>-8270</v>
      </c>
      <c r="AG368" s="71"/>
      <c r="AH368" s="71"/>
      <c r="AI368" s="71">
        <f>AB368+AD368+AE368+AF368+AG368+AH368</f>
        <v>39382</v>
      </c>
      <c r="AJ368" s="71">
        <f>AC368+AH368</f>
        <v>0</v>
      </c>
      <c r="AK368" s="73"/>
      <c r="AL368" s="71">
        <f>AI368+AK368</f>
        <v>39382</v>
      </c>
      <c r="AM368" s="71">
        <f>AJ368</f>
        <v>0</v>
      </c>
      <c r="AN368" s="71">
        <v>2198</v>
      </c>
      <c r="AO368" s="71">
        <v>25</v>
      </c>
      <c r="AP368" s="73"/>
      <c r="AQ368" s="73"/>
      <c r="AR368" s="71">
        <f>AL368+AN368+AO368+AP368+AQ368</f>
        <v>41605</v>
      </c>
      <c r="AS368" s="71">
        <f>AM368+AQ368</f>
        <v>0</v>
      </c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</row>
    <row r="369" spans="1:64" s="13" customFormat="1" ht="26.25" customHeight="1">
      <c r="A369" s="78" t="s">
        <v>107</v>
      </c>
      <c r="B369" s="79" t="s">
        <v>149</v>
      </c>
      <c r="C369" s="79" t="s">
        <v>3</v>
      </c>
      <c r="D369" s="80" t="s">
        <v>108</v>
      </c>
      <c r="E369" s="79"/>
      <c r="F369" s="81">
        <f aca="true" t="shared" si="334" ref="F369:AS369">F370</f>
        <v>39093</v>
      </c>
      <c r="G369" s="81">
        <f t="shared" si="334"/>
        <v>7810</v>
      </c>
      <c r="H369" s="81">
        <f t="shared" si="334"/>
        <v>46903</v>
      </c>
      <c r="I369" s="81">
        <f t="shared" si="334"/>
        <v>0</v>
      </c>
      <c r="J369" s="81">
        <f t="shared" si="334"/>
        <v>0</v>
      </c>
      <c r="K369" s="81">
        <f t="shared" si="334"/>
        <v>0</v>
      </c>
      <c r="L369" s="81">
        <f t="shared" si="334"/>
        <v>0</v>
      </c>
      <c r="M369" s="81">
        <f t="shared" si="334"/>
        <v>46903</v>
      </c>
      <c r="N369" s="81">
        <f t="shared" si="334"/>
        <v>0</v>
      </c>
      <c r="O369" s="81">
        <f t="shared" si="334"/>
        <v>0</v>
      </c>
      <c r="P369" s="81"/>
      <c r="Q369" s="81">
        <f t="shared" si="334"/>
        <v>0</v>
      </c>
      <c r="R369" s="81">
        <f t="shared" si="334"/>
        <v>0</v>
      </c>
      <c r="S369" s="81">
        <f t="shared" si="334"/>
        <v>46903</v>
      </c>
      <c r="T369" s="81">
        <f t="shared" si="334"/>
        <v>0</v>
      </c>
      <c r="U369" s="81">
        <f t="shared" si="334"/>
        <v>0</v>
      </c>
      <c r="V369" s="81">
        <f t="shared" si="334"/>
        <v>0</v>
      </c>
      <c r="W369" s="81">
        <f t="shared" si="334"/>
        <v>0</v>
      </c>
      <c r="X369" s="81">
        <f t="shared" si="334"/>
        <v>0</v>
      </c>
      <c r="Y369" s="81">
        <f t="shared" si="334"/>
        <v>0</v>
      </c>
      <c r="Z369" s="81">
        <f t="shared" si="334"/>
        <v>0</v>
      </c>
      <c r="AA369" s="81">
        <f t="shared" si="334"/>
        <v>0</v>
      </c>
      <c r="AB369" s="81">
        <f t="shared" si="334"/>
        <v>46903</v>
      </c>
      <c r="AC369" s="81">
        <f t="shared" si="334"/>
        <v>0</v>
      </c>
      <c r="AD369" s="81">
        <f t="shared" si="334"/>
        <v>0</v>
      </c>
      <c r="AE369" s="81">
        <f t="shared" si="334"/>
        <v>25</v>
      </c>
      <c r="AF369" s="81">
        <f t="shared" si="334"/>
        <v>0</v>
      </c>
      <c r="AG369" s="81">
        <f t="shared" si="334"/>
        <v>0</v>
      </c>
      <c r="AH369" s="81">
        <f t="shared" si="334"/>
        <v>0</v>
      </c>
      <c r="AI369" s="81">
        <f t="shared" si="334"/>
        <v>46928</v>
      </c>
      <c r="AJ369" s="81">
        <f t="shared" si="334"/>
        <v>0</v>
      </c>
      <c r="AK369" s="81">
        <f t="shared" si="334"/>
        <v>0</v>
      </c>
      <c r="AL369" s="81">
        <f t="shared" si="334"/>
        <v>46928</v>
      </c>
      <c r="AM369" s="81">
        <f t="shared" si="334"/>
        <v>0</v>
      </c>
      <c r="AN369" s="81">
        <f t="shared" si="334"/>
        <v>0</v>
      </c>
      <c r="AO369" s="81">
        <f t="shared" si="334"/>
        <v>24</v>
      </c>
      <c r="AP369" s="81">
        <f t="shared" si="334"/>
        <v>0</v>
      </c>
      <c r="AQ369" s="81">
        <f t="shared" si="334"/>
        <v>0</v>
      </c>
      <c r="AR369" s="81">
        <f t="shared" si="334"/>
        <v>46952</v>
      </c>
      <c r="AS369" s="81">
        <f t="shared" si="334"/>
        <v>0</v>
      </c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</row>
    <row r="370" spans="1:64" s="19" customFormat="1" ht="33.75" customHeight="1">
      <c r="A370" s="78" t="s">
        <v>131</v>
      </c>
      <c r="B370" s="79" t="s">
        <v>149</v>
      </c>
      <c r="C370" s="79" t="s">
        <v>3</v>
      </c>
      <c r="D370" s="80" t="s">
        <v>108</v>
      </c>
      <c r="E370" s="79" t="s">
        <v>132</v>
      </c>
      <c r="F370" s="71">
        <v>39093</v>
      </c>
      <c r="G370" s="71">
        <f>H370-F370</f>
        <v>7810</v>
      </c>
      <c r="H370" s="71">
        <v>46903</v>
      </c>
      <c r="I370" s="72"/>
      <c r="J370" s="72"/>
      <c r="K370" s="72"/>
      <c r="L370" s="72"/>
      <c r="M370" s="71">
        <f>H370+J370+K370+L370</f>
        <v>46903</v>
      </c>
      <c r="N370" s="72">
        <f>I370+L370</f>
        <v>0</v>
      </c>
      <c r="O370" s="72"/>
      <c r="P370" s="72"/>
      <c r="Q370" s="72"/>
      <c r="R370" s="73"/>
      <c r="S370" s="71">
        <f>M370+O370+P370+Q370+R370</f>
        <v>46903</v>
      </c>
      <c r="T370" s="71">
        <f>N370+R370</f>
        <v>0</v>
      </c>
      <c r="U370" s="73"/>
      <c r="V370" s="72"/>
      <c r="W370" s="73"/>
      <c r="X370" s="73"/>
      <c r="Y370" s="73"/>
      <c r="Z370" s="73"/>
      <c r="AA370" s="73"/>
      <c r="AB370" s="71">
        <f>S370+U370+V370+W370+X370+Y370+Z370+AA370</f>
        <v>46903</v>
      </c>
      <c r="AC370" s="71">
        <f>T370+Z370+AA370</f>
        <v>0</v>
      </c>
      <c r="AD370" s="71"/>
      <c r="AE370" s="71">
        <v>25</v>
      </c>
      <c r="AF370" s="71"/>
      <c r="AG370" s="71"/>
      <c r="AH370" s="71"/>
      <c r="AI370" s="71">
        <f>AB370+AD370+AE370+AF370+AG370+AH370</f>
        <v>46928</v>
      </c>
      <c r="AJ370" s="71">
        <f>AC370+AH370</f>
        <v>0</v>
      </c>
      <c r="AK370" s="73"/>
      <c r="AL370" s="71">
        <f>AI370+AK370</f>
        <v>46928</v>
      </c>
      <c r="AM370" s="71">
        <f>AJ370</f>
        <v>0</v>
      </c>
      <c r="AN370" s="73"/>
      <c r="AO370" s="72">
        <v>24</v>
      </c>
      <c r="AP370" s="73"/>
      <c r="AQ370" s="73"/>
      <c r="AR370" s="71">
        <f>AL370+AN370+AO370+AP370+AQ370</f>
        <v>46952</v>
      </c>
      <c r="AS370" s="71">
        <f>AM370+AQ370</f>
        <v>0</v>
      </c>
      <c r="AT370" s="18"/>
      <c r="AU370" s="18"/>
      <c r="AV370" s="18"/>
      <c r="AW370" s="18"/>
      <c r="AX370" s="18"/>
      <c r="AY370" s="18"/>
      <c r="AZ370" s="18"/>
      <c r="BA370" s="18"/>
      <c r="BB370" s="18"/>
      <c r="BC370" s="18"/>
      <c r="BD370" s="18"/>
      <c r="BE370" s="18"/>
      <c r="BF370" s="18"/>
      <c r="BG370" s="18"/>
      <c r="BH370" s="18"/>
      <c r="BI370" s="18"/>
      <c r="BJ370" s="18"/>
      <c r="BK370" s="18"/>
      <c r="BL370" s="18"/>
    </row>
    <row r="371" spans="1:64" s="19" customFormat="1" ht="33.75" customHeight="1">
      <c r="A371" s="78" t="s">
        <v>122</v>
      </c>
      <c r="B371" s="79" t="s">
        <v>149</v>
      </c>
      <c r="C371" s="79" t="s">
        <v>3</v>
      </c>
      <c r="D371" s="80" t="s">
        <v>124</v>
      </c>
      <c r="E371" s="79"/>
      <c r="F371" s="71">
        <f aca="true" t="shared" si="335" ref="F371:O371">F372</f>
        <v>0</v>
      </c>
      <c r="G371" s="71">
        <f t="shared" si="335"/>
        <v>52057</v>
      </c>
      <c r="H371" s="71">
        <f t="shared" si="335"/>
        <v>52057</v>
      </c>
      <c r="I371" s="71">
        <f t="shared" si="335"/>
        <v>0</v>
      </c>
      <c r="J371" s="71">
        <f t="shared" si="335"/>
        <v>0</v>
      </c>
      <c r="K371" s="71">
        <f t="shared" si="335"/>
        <v>0</v>
      </c>
      <c r="L371" s="71">
        <f t="shared" si="335"/>
        <v>0</v>
      </c>
      <c r="M371" s="71">
        <f t="shared" si="335"/>
        <v>52057</v>
      </c>
      <c r="N371" s="71">
        <f t="shared" si="335"/>
        <v>0</v>
      </c>
      <c r="O371" s="71">
        <f t="shared" si="335"/>
        <v>0</v>
      </c>
      <c r="P371" s="71"/>
      <c r="Q371" s="71">
        <f aca="true" t="shared" si="336" ref="Q371:AS371">Q372</f>
        <v>0</v>
      </c>
      <c r="R371" s="71">
        <f t="shared" si="336"/>
        <v>0</v>
      </c>
      <c r="S371" s="71">
        <f t="shared" si="336"/>
        <v>52057</v>
      </c>
      <c r="T371" s="71">
        <f t="shared" si="336"/>
        <v>0</v>
      </c>
      <c r="U371" s="71">
        <f t="shared" si="336"/>
        <v>0</v>
      </c>
      <c r="V371" s="71">
        <f t="shared" si="336"/>
        <v>0</v>
      </c>
      <c r="W371" s="71">
        <f t="shared" si="336"/>
        <v>0</v>
      </c>
      <c r="X371" s="71">
        <f t="shared" si="336"/>
        <v>0</v>
      </c>
      <c r="Y371" s="71">
        <f t="shared" si="336"/>
        <v>0</v>
      </c>
      <c r="Z371" s="71">
        <f t="shared" si="336"/>
        <v>0</v>
      </c>
      <c r="AA371" s="71">
        <f t="shared" si="336"/>
        <v>0</v>
      </c>
      <c r="AB371" s="71">
        <f t="shared" si="336"/>
        <v>52057</v>
      </c>
      <c r="AC371" s="71">
        <f t="shared" si="336"/>
        <v>0</v>
      </c>
      <c r="AD371" s="71">
        <f t="shared" si="336"/>
        <v>0</v>
      </c>
      <c r="AE371" s="71">
        <f t="shared" si="336"/>
        <v>0</v>
      </c>
      <c r="AF371" s="71">
        <f t="shared" si="336"/>
        <v>0</v>
      </c>
      <c r="AG371" s="71">
        <f t="shared" si="336"/>
        <v>0</v>
      </c>
      <c r="AH371" s="71">
        <f t="shared" si="336"/>
        <v>0</v>
      </c>
      <c r="AI371" s="71">
        <f t="shared" si="336"/>
        <v>52057</v>
      </c>
      <c r="AJ371" s="71">
        <f t="shared" si="336"/>
        <v>0</v>
      </c>
      <c r="AK371" s="71">
        <f t="shared" si="336"/>
        <v>0</v>
      </c>
      <c r="AL371" s="71">
        <f t="shared" si="336"/>
        <v>52057</v>
      </c>
      <c r="AM371" s="71">
        <f t="shared" si="336"/>
        <v>0</v>
      </c>
      <c r="AN371" s="71">
        <f t="shared" si="336"/>
        <v>0</v>
      </c>
      <c r="AO371" s="71">
        <f t="shared" si="336"/>
        <v>0</v>
      </c>
      <c r="AP371" s="71">
        <f t="shared" si="336"/>
        <v>0</v>
      </c>
      <c r="AQ371" s="71">
        <f t="shared" si="336"/>
        <v>0</v>
      </c>
      <c r="AR371" s="71">
        <f t="shared" si="336"/>
        <v>52057</v>
      </c>
      <c r="AS371" s="71">
        <f t="shared" si="336"/>
        <v>0</v>
      </c>
      <c r="AT371" s="18"/>
      <c r="AU371" s="18"/>
      <c r="AV371" s="18"/>
      <c r="AW371" s="18"/>
      <c r="AX371" s="18"/>
      <c r="AY371" s="18"/>
      <c r="AZ371" s="18"/>
      <c r="BA371" s="18"/>
      <c r="BB371" s="18"/>
      <c r="BC371" s="18"/>
      <c r="BD371" s="18"/>
      <c r="BE371" s="18"/>
      <c r="BF371" s="18"/>
      <c r="BG371" s="18"/>
      <c r="BH371" s="18"/>
      <c r="BI371" s="18"/>
      <c r="BJ371" s="18"/>
      <c r="BK371" s="18"/>
      <c r="BL371" s="18"/>
    </row>
    <row r="372" spans="1:64" s="19" customFormat="1" ht="69.75" customHeight="1">
      <c r="A372" s="78" t="s">
        <v>140</v>
      </c>
      <c r="B372" s="79" t="s">
        <v>149</v>
      </c>
      <c r="C372" s="79" t="s">
        <v>3</v>
      </c>
      <c r="D372" s="80" t="s">
        <v>123</v>
      </c>
      <c r="E372" s="79" t="s">
        <v>141</v>
      </c>
      <c r="F372" s="71"/>
      <c r="G372" s="71">
        <f>H372-F372</f>
        <v>52057</v>
      </c>
      <c r="H372" s="71">
        <v>52057</v>
      </c>
      <c r="I372" s="72"/>
      <c r="J372" s="72"/>
      <c r="K372" s="72"/>
      <c r="L372" s="72"/>
      <c r="M372" s="71">
        <f>H372+J372+K372+L372</f>
        <v>52057</v>
      </c>
      <c r="N372" s="72">
        <f>I372+L372</f>
        <v>0</v>
      </c>
      <c r="O372" s="72"/>
      <c r="P372" s="72"/>
      <c r="Q372" s="73"/>
      <c r="R372" s="73"/>
      <c r="S372" s="71">
        <f>M372+O372+P372+Q372+R372</f>
        <v>52057</v>
      </c>
      <c r="T372" s="71">
        <f>N372+R372</f>
        <v>0</v>
      </c>
      <c r="U372" s="73"/>
      <c r="V372" s="73"/>
      <c r="W372" s="73"/>
      <c r="X372" s="73"/>
      <c r="Y372" s="73"/>
      <c r="Z372" s="73"/>
      <c r="AA372" s="73"/>
      <c r="AB372" s="71">
        <f>S372+U372+V372+W372+X372+Y372+Z372+AA372</f>
        <v>52057</v>
      </c>
      <c r="AC372" s="71">
        <f>T372+Z372+AA372</f>
        <v>0</v>
      </c>
      <c r="AD372" s="71"/>
      <c r="AE372" s="71"/>
      <c r="AF372" s="71"/>
      <c r="AG372" s="71"/>
      <c r="AH372" s="71"/>
      <c r="AI372" s="71">
        <f>AB372+AD372+AE372+AF372+AG372+AH372</f>
        <v>52057</v>
      </c>
      <c r="AJ372" s="71">
        <f>AC372+AH372</f>
        <v>0</v>
      </c>
      <c r="AK372" s="73"/>
      <c r="AL372" s="71">
        <f>AI372+AK372</f>
        <v>52057</v>
      </c>
      <c r="AM372" s="71">
        <f>AJ372</f>
        <v>0</v>
      </c>
      <c r="AN372" s="73"/>
      <c r="AO372" s="73"/>
      <c r="AP372" s="73"/>
      <c r="AQ372" s="73"/>
      <c r="AR372" s="71">
        <f>AL372+AN372+AO372+AP372+AQ372</f>
        <v>52057</v>
      </c>
      <c r="AS372" s="71">
        <f>AM372+AQ372</f>
        <v>0</v>
      </c>
      <c r="AT372" s="18"/>
      <c r="AU372" s="18"/>
      <c r="AV372" s="18"/>
      <c r="AW372" s="18"/>
      <c r="AX372" s="18"/>
      <c r="AY372" s="18"/>
      <c r="AZ372" s="18"/>
      <c r="BA372" s="18"/>
      <c r="BB372" s="18"/>
      <c r="BC372" s="18"/>
      <c r="BD372" s="18"/>
      <c r="BE372" s="18"/>
      <c r="BF372" s="18"/>
      <c r="BG372" s="18"/>
      <c r="BH372" s="18"/>
      <c r="BI372" s="18"/>
      <c r="BJ372" s="18"/>
      <c r="BK372" s="18"/>
      <c r="BL372" s="18"/>
    </row>
    <row r="373" spans="1:45" ht="15.75" customHeight="1">
      <c r="A373" s="149"/>
      <c r="B373" s="104"/>
      <c r="C373" s="104"/>
      <c r="D373" s="105"/>
      <c r="E373" s="104"/>
      <c r="F373" s="54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6"/>
      <c r="T373" s="56"/>
      <c r="U373" s="55"/>
      <c r="V373" s="55"/>
      <c r="W373" s="55"/>
      <c r="X373" s="55"/>
      <c r="Y373" s="55"/>
      <c r="Z373" s="55"/>
      <c r="AA373" s="55"/>
      <c r="AB373" s="55"/>
      <c r="AC373" s="55"/>
      <c r="AD373" s="56"/>
      <c r="AE373" s="56"/>
      <c r="AF373" s="56"/>
      <c r="AG373" s="56"/>
      <c r="AH373" s="56"/>
      <c r="AI373" s="56"/>
      <c r="AJ373" s="56"/>
      <c r="AK373" s="55"/>
      <c r="AL373" s="55"/>
      <c r="AM373" s="55"/>
      <c r="AN373" s="55"/>
      <c r="AO373" s="55"/>
      <c r="AP373" s="55"/>
      <c r="AQ373" s="55"/>
      <c r="AR373" s="55"/>
      <c r="AS373" s="55"/>
    </row>
    <row r="374" spans="1:64" s="11" customFormat="1" ht="31.5" customHeight="1">
      <c r="A374" s="57" t="s">
        <v>113</v>
      </c>
      <c r="B374" s="58" t="s">
        <v>114</v>
      </c>
      <c r="C374" s="58"/>
      <c r="D374" s="59"/>
      <c r="E374" s="58"/>
      <c r="F374" s="107">
        <f aca="true" t="shared" si="337" ref="F374:AJ374">F376+F382+F386+F415+F424</f>
        <v>271138</v>
      </c>
      <c r="G374" s="107">
        <f t="shared" si="337"/>
        <v>448194</v>
      </c>
      <c r="H374" s="107">
        <f t="shared" si="337"/>
        <v>719332</v>
      </c>
      <c r="I374" s="107">
        <f t="shared" si="337"/>
        <v>336978</v>
      </c>
      <c r="J374" s="107">
        <f t="shared" si="337"/>
        <v>0</v>
      </c>
      <c r="K374" s="107">
        <f t="shared" si="337"/>
        <v>0</v>
      </c>
      <c r="L374" s="107">
        <f t="shared" si="337"/>
        <v>-60315</v>
      </c>
      <c r="M374" s="107">
        <f t="shared" si="337"/>
        <v>659017</v>
      </c>
      <c r="N374" s="107">
        <f t="shared" si="337"/>
        <v>276663</v>
      </c>
      <c r="O374" s="107">
        <f t="shared" si="337"/>
        <v>0</v>
      </c>
      <c r="P374" s="107">
        <f t="shared" si="337"/>
        <v>0</v>
      </c>
      <c r="Q374" s="107">
        <f t="shared" si="337"/>
        <v>0</v>
      </c>
      <c r="R374" s="107">
        <f t="shared" si="337"/>
        <v>0</v>
      </c>
      <c r="S374" s="107">
        <f t="shared" si="337"/>
        <v>659017</v>
      </c>
      <c r="T374" s="107">
        <f t="shared" si="337"/>
        <v>276663</v>
      </c>
      <c r="U374" s="107">
        <f t="shared" si="337"/>
        <v>0</v>
      </c>
      <c r="V374" s="107">
        <f t="shared" si="337"/>
        <v>0</v>
      </c>
      <c r="W374" s="107">
        <f t="shared" si="337"/>
        <v>0</v>
      </c>
      <c r="X374" s="107">
        <f t="shared" si="337"/>
        <v>0</v>
      </c>
      <c r="Y374" s="107">
        <f t="shared" si="337"/>
        <v>0</v>
      </c>
      <c r="Z374" s="107">
        <f t="shared" si="337"/>
        <v>8</v>
      </c>
      <c r="AA374" s="107">
        <f t="shared" si="337"/>
        <v>16621</v>
      </c>
      <c r="AB374" s="107">
        <f t="shared" si="337"/>
        <v>675646</v>
      </c>
      <c r="AC374" s="107">
        <f t="shared" si="337"/>
        <v>293292</v>
      </c>
      <c r="AD374" s="107">
        <f t="shared" si="337"/>
        <v>2</v>
      </c>
      <c r="AE374" s="107">
        <f t="shared" si="337"/>
        <v>207</v>
      </c>
      <c r="AF374" s="107">
        <f t="shared" si="337"/>
        <v>-126460</v>
      </c>
      <c r="AG374" s="107">
        <f t="shared" si="337"/>
        <v>0</v>
      </c>
      <c r="AH374" s="107">
        <f t="shared" si="337"/>
        <v>0</v>
      </c>
      <c r="AI374" s="107">
        <f t="shared" si="337"/>
        <v>549395</v>
      </c>
      <c r="AJ374" s="107">
        <f t="shared" si="337"/>
        <v>293292</v>
      </c>
      <c r="AK374" s="107">
        <f aca="true" t="shared" si="338" ref="AK374:AS374">AK376+AK382+AK386+AK415+AK424</f>
        <v>0</v>
      </c>
      <c r="AL374" s="107">
        <f t="shared" si="338"/>
        <v>549395</v>
      </c>
      <c r="AM374" s="107">
        <f t="shared" si="338"/>
        <v>293292</v>
      </c>
      <c r="AN374" s="107">
        <f t="shared" si="338"/>
        <v>0</v>
      </c>
      <c r="AO374" s="107">
        <f>AO376+AO382+AO386+AO415+AO424</f>
        <v>183</v>
      </c>
      <c r="AP374" s="107">
        <f t="shared" si="338"/>
        <v>1</v>
      </c>
      <c r="AQ374" s="107">
        <f t="shared" si="338"/>
        <v>23626</v>
      </c>
      <c r="AR374" s="107">
        <f t="shared" si="338"/>
        <v>573205</v>
      </c>
      <c r="AS374" s="107">
        <f t="shared" si="338"/>
        <v>316918</v>
      </c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</row>
    <row r="375" spans="1:64" s="11" customFormat="1" ht="20.25">
      <c r="A375" s="57"/>
      <c r="B375" s="58"/>
      <c r="C375" s="58"/>
      <c r="D375" s="59"/>
      <c r="E375" s="58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40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40"/>
      <c r="AP375" s="140"/>
      <c r="AQ375" s="140"/>
      <c r="AR375" s="140"/>
      <c r="AS375" s="14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</row>
    <row r="376" spans="1:64" s="11" customFormat="1" ht="20.25">
      <c r="A376" s="65" t="s">
        <v>174</v>
      </c>
      <c r="B376" s="66" t="s">
        <v>3</v>
      </c>
      <c r="C376" s="66" t="s">
        <v>129</v>
      </c>
      <c r="D376" s="59"/>
      <c r="E376" s="58"/>
      <c r="F376" s="130">
        <f aca="true" t="shared" si="339" ref="F376:U377">F377</f>
        <v>14739</v>
      </c>
      <c r="G376" s="130">
        <f t="shared" si="339"/>
        <v>10366</v>
      </c>
      <c r="H376" s="130">
        <f t="shared" si="339"/>
        <v>25105</v>
      </c>
      <c r="I376" s="130">
        <f t="shared" si="339"/>
        <v>0</v>
      </c>
      <c r="J376" s="130">
        <f t="shared" si="339"/>
        <v>0</v>
      </c>
      <c r="K376" s="130">
        <f t="shared" si="339"/>
        <v>0</v>
      </c>
      <c r="L376" s="130">
        <f t="shared" si="339"/>
        <v>0</v>
      </c>
      <c r="M376" s="130">
        <f t="shared" si="339"/>
        <v>25105</v>
      </c>
      <c r="N376" s="130">
        <f t="shared" si="339"/>
        <v>0</v>
      </c>
      <c r="O376" s="130">
        <f>O377+O379</f>
        <v>0</v>
      </c>
      <c r="P376" s="130"/>
      <c r="Q376" s="130">
        <f>Q377+Q379</f>
        <v>0</v>
      </c>
      <c r="R376" s="130">
        <f>R377+R379</f>
        <v>0</v>
      </c>
      <c r="S376" s="130">
        <f>S377+S379</f>
        <v>25105</v>
      </c>
      <c r="T376" s="130">
        <f>T377+T379</f>
        <v>0</v>
      </c>
      <c r="U376" s="130">
        <f aca="true" t="shared" si="340" ref="U376:AJ376">U377+U379</f>
        <v>0</v>
      </c>
      <c r="V376" s="130">
        <f t="shared" si="340"/>
        <v>0</v>
      </c>
      <c r="W376" s="130">
        <f t="shared" si="340"/>
        <v>0</v>
      </c>
      <c r="X376" s="130">
        <f t="shared" si="340"/>
        <v>0</v>
      </c>
      <c r="Y376" s="130">
        <f t="shared" si="340"/>
        <v>0</v>
      </c>
      <c r="Z376" s="130">
        <f t="shared" si="340"/>
        <v>0</v>
      </c>
      <c r="AA376" s="130">
        <f t="shared" si="340"/>
        <v>0</v>
      </c>
      <c r="AB376" s="130">
        <f t="shared" si="340"/>
        <v>25105</v>
      </c>
      <c r="AC376" s="130">
        <f t="shared" si="340"/>
        <v>0</v>
      </c>
      <c r="AD376" s="130">
        <f t="shared" si="340"/>
        <v>0</v>
      </c>
      <c r="AE376" s="130">
        <f t="shared" si="340"/>
        <v>0</v>
      </c>
      <c r="AF376" s="130">
        <f t="shared" si="340"/>
        <v>0</v>
      </c>
      <c r="AG376" s="130">
        <f t="shared" si="340"/>
        <v>0</v>
      </c>
      <c r="AH376" s="130">
        <f t="shared" si="340"/>
        <v>0</v>
      </c>
      <c r="AI376" s="130">
        <f t="shared" si="340"/>
        <v>25105</v>
      </c>
      <c r="AJ376" s="130">
        <f t="shared" si="340"/>
        <v>0</v>
      </c>
      <c r="AK376" s="130">
        <f aca="true" t="shared" si="341" ref="AK376:AS376">AK377+AK379</f>
        <v>0</v>
      </c>
      <c r="AL376" s="130">
        <f t="shared" si="341"/>
        <v>25105</v>
      </c>
      <c r="AM376" s="130">
        <f t="shared" si="341"/>
        <v>0</v>
      </c>
      <c r="AN376" s="130">
        <f t="shared" si="341"/>
        <v>0</v>
      </c>
      <c r="AO376" s="130">
        <f>AO377+AO379</f>
        <v>0</v>
      </c>
      <c r="AP376" s="130">
        <f t="shared" si="341"/>
        <v>0</v>
      </c>
      <c r="AQ376" s="130">
        <f t="shared" si="341"/>
        <v>0</v>
      </c>
      <c r="AR376" s="130">
        <f t="shared" si="341"/>
        <v>25105</v>
      </c>
      <c r="AS376" s="130">
        <f t="shared" si="341"/>
        <v>0</v>
      </c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</row>
    <row r="377" spans="1:64" s="11" customFormat="1" ht="45.75" customHeight="1" hidden="1">
      <c r="A377" s="78" t="s">
        <v>175</v>
      </c>
      <c r="B377" s="79" t="s">
        <v>3</v>
      </c>
      <c r="C377" s="79" t="s">
        <v>129</v>
      </c>
      <c r="D377" s="125" t="s">
        <v>201</v>
      </c>
      <c r="E377" s="58"/>
      <c r="F377" s="87">
        <f t="shared" si="339"/>
        <v>14739</v>
      </c>
      <c r="G377" s="87">
        <f t="shared" si="339"/>
        <v>10366</v>
      </c>
      <c r="H377" s="87">
        <f t="shared" si="339"/>
        <v>25105</v>
      </c>
      <c r="I377" s="87">
        <f t="shared" si="339"/>
        <v>0</v>
      </c>
      <c r="J377" s="87">
        <f t="shared" si="339"/>
        <v>0</v>
      </c>
      <c r="K377" s="87">
        <f t="shared" si="339"/>
        <v>0</v>
      </c>
      <c r="L377" s="87">
        <f t="shared" si="339"/>
        <v>0</v>
      </c>
      <c r="M377" s="87">
        <f t="shared" si="339"/>
        <v>25105</v>
      </c>
      <c r="N377" s="87">
        <f t="shared" si="339"/>
        <v>0</v>
      </c>
      <c r="O377" s="87">
        <f t="shared" si="339"/>
        <v>0</v>
      </c>
      <c r="P377" s="87"/>
      <c r="Q377" s="87">
        <f t="shared" si="339"/>
        <v>0</v>
      </c>
      <c r="R377" s="87">
        <f t="shared" si="339"/>
        <v>0</v>
      </c>
      <c r="S377" s="87">
        <f t="shared" si="339"/>
        <v>25105</v>
      </c>
      <c r="T377" s="87">
        <f t="shared" si="339"/>
        <v>0</v>
      </c>
      <c r="U377" s="87">
        <f t="shared" si="339"/>
        <v>0</v>
      </c>
      <c r="V377" s="87">
        <f aca="true" t="shared" si="342" ref="V377:AC377">V378</f>
        <v>0</v>
      </c>
      <c r="W377" s="87">
        <f t="shared" si="342"/>
        <v>-25105</v>
      </c>
      <c r="X377" s="87">
        <f t="shared" si="342"/>
        <v>0</v>
      </c>
      <c r="Y377" s="87">
        <f t="shared" si="342"/>
        <v>0</v>
      </c>
      <c r="Z377" s="87">
        <f t="shared" si="342"/>
        <v>0</v>
      </c>
      <c r="AA377" s="87">
        <f t="shared" si="342"/>
        <v>0</v>
      </c>
      <c r="AB377" s="87">
        <f t="shared" si="342"/>
        <v>0</v>
      </c>
      <c r="AC377" s="87">
        <f t="shared" si="342"/>
        <v>0</v>
      </c>
      <c r="AD377" s="140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40"/>
      <c r="AP377" s="140"/>
      <c r="AQ377" s="140"/>
      <c r="AR377" s="140"/>
      <c r="AS377" s="14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</row>
    <row r="378" spans="1:64" s="11" customFormat="1" ht="20.25" customHeight="1" hidden="1">
      <c r="A378" s="78" t="s">
        <v>11</v>
      </c>
      <c r="B378" s="79" t="s">
        <v>3</v>
      </c>
      <c r="C378" s="79" t="s">
        <v>129</v>
      </c>
      <c r="D378" s="125" t="s">
        <v>201</v>
      </c>
      <c r="E378" s="79" t="s">
        <v>18</v>
      </c>
      <c r="F378" s="87">
        <v>14739</v>
      </c>
      <c r="G378" s="71">
        <f>H378-F378</f>
        <v>10366</v>
      </c>
      <c r="H378" s="88">
        <v>25105</v>
      </c>
      <c r="I378" s="108"/>
      <c r="J378" s="108"/>
      <c r="K378" s="108"/>
      <c r="L378" s="108"/>
      <c r="M378" s="71">
        <f>H378+J378+K378+L378</f>
        <v>25105</v>
      </c>
      <c r="N378" s="72">
        <f>I378+L378</f>
        <v>0</v>
      </c>
      <c r="O378" s="88"/>
      <c r="P378" s="88"/>
      <c r="Q378" s="135"/>
      <c r="R378" s="135"/>
      <c r="S378" s="71">
        <f>M378+O378+P378+Q378+R378</f>
        <v>25105</v>
      </c>
      <c r="T378" s="71">
        <f>N378+R378</f>
        <v>0</v>
      </c>
      <c r="U378" s="135"/>
      <c r="V378" s="135"/>
      <c r="W378" s="71">
        <v>-25105</v>
      </c>
      <c r="X378" s="135"/>
      <c r="Y378" s="135"/>
      <c r="Z378" s="135"/>
      <c r="AA378" s="135"/>
      <c r="AB378" s="71">
        <f>S378+U378+V378+W378+X378+Y378+Z378+AA378</f>
        <v>0</v>
      </c>
      <c r="AC378" s="71">
        <f>T378+Z378+AA378</f>
        <v>0</v>
      </c>
      <c r="AD378" s="140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40"/>
      <c r="AP378" s="140"/>
      <c r="AQ378" s="140"/>
      <c r="AR378" s="140"/>
      <c r="AS378" s="14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</row>
    <row r="379" spans="1:64" s="11" customFormat="1" ht="38.25" customHeight="1">
      <c r="A379" s="78" t="s">
        <v>175</v>
      </c>
      <c r="B379" s="79" t="s">
        <v>3</v>
      </c>
      <c r="C379" s="79" t="s">
        <v>129</v>
      </c>
      <c r="D379" s="125" t="s">
        <v>294</v>
      </c>
      <c r="E379" s="79"/>
      <c r="F379" s="87"/>
      <c r="G379" s="71"/>
      <c r="H379" s="88"/>
      <c r="I379" s="108"/>
      <c r="J379" s="108"/>
      <c r="K379" s="108"/>
      <c r="L379" s="108"/>
      <c r="M379" s="71"/>
      <c r="N379" s="72"/>
      <c r="O379" s="88">
        <f>O380</f>
        <v>0</v>
      </c>
      <c r="P379" s="88"/>
      <c r="Q379" s="88">
        <f aca="true" t="shared" si="343" ref="Q379:AB379">Q380</f>
        <v>0</v>
      </c>
      <c r="R379" s="88">
        <f t="shared" si="343"/>
        <v>0</v>
      </c>
      <c r="S379" s="88">
        <f t="shared" si="343"/>
        <v>0</v>
      </c>
      <c r="T379" s="88">
        <f t="shared" si="343"/>
        <v>0</v>
      </c>
      <c r="U379" s="135">
        <f t="shared" si="343"/>
        <v>0</v>
      </c>
      <c r="V379" s="135">
        <f t="shared" si="343"/>
        <v>0</v>
      </c>
      <c r="W379" s="71">
        <f t="shared" si="343"/>
        <v>25105</v>
      </c>
      <c r="X379" s="135">
        <f t="shared" si="343"/>
        <v>0</v>
      </c>
      <c r="Y379" s="135">
        <f t="shared" si="343"/>
        <v>0</v>
      </c>
      <c r="Z379" s="135">
        <f t="shared" si="343"/>
        <v>0</v>
      </c>
      <c r="AA379" s="135">
        <f t="shared" si="343"/>
        <v>0</v>
      </c>
      <c r="AB379" s="71">
        <f t="shared" si="343"/>
        <v>25105</v>
      </c>
      <c r="AC379" s="71">
        <f aca="true" t="shared" si="344" ref="AC379:AS379">AC380</f>
        <v>0</v>
      </c>
      <c r="AD379" s="140">
        <f t="shared" si="344"/>
        <v>0</v>
      </c>
      <c r="AE379" s="140">
        <f t="shared" si="344"/>
        <v>0</v>
      </c>
      <c r="AF379" s="140">
        <f t="shared" si="344"/>
        <v>0</v>
      </c>
      <c r="AG379" s="140">
        <f t="shared" si="344"/>
        <v>0</v>
      </c>
      <c r="AH379" s="140">
        <f t="shared" si="344"/>
        <v>0</v>
      </c>
      <c r="AI379" s="71">
        <f t="shared" si="344"/>
        <v>25105</v>
      </c>
      <c r="AJ379" s="71">
        <f t="shared" si="344"/>
        <v>0</v>
      </c>
      <c r="AK379" s="71">
        <f t="shared" si="344"/>
        <v>0</v>
      </c>
      <c r="AL379" s="71">
        <f t="shared" si="344"/>
        <v>25105</v>
      </c>
      <c r="AM379" s="71">
        <f t="shared" si="344"/>
        <v>0</v>
      </c>
      <c r="AN379" s="71">
        <f t="shared" si="344"/>
        <v>0</v>
      </c>
      <c r="AO379" s="71">
        <f t="shared" si="344"/>
        <v>0</v>
      </c>
      <c r="AP379" s="71">
        <f t="shared" si="344"/>
        <v>0</v>
      </c>
      <c r="AQ379" s="71">
        <f t="shared" si="344"/>
        <v>0</v>
      </c>
      <c r="AR379" s="71">
        <f t="shared" si="344"/>
        <v>25105</v>
      </c>
      <c r="AS379" s="71">
        <f t="shared" si="344"/>
        <v>0</v>
      </c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</row>
    <row r="380" spans="1:64" s="11" customFormat="1" ht="27" customHeight="1">
      <c r="A380" s="78" t="s">
        <v>11</v>
      </c>
      <c r="B380" s="79" t="s">
        <v>3</v>
      </c>
      <c r="C380" s="79" t="s">
        <v>129</v>
      </c>
      <c r="D380" s="125" t="s">
        <v>294</v>
      </c>
      <c r="E380" s="79" t="s">
        <v>18</v>
      </c>
      <c r="F380" s="87"/>
      <c r="G380" s="71"/>
      <c r="H380" s="88"/>
      <c r="I380" s="108"/>
      <c r="J380" s="108"/>
      <c r="K380" s="108"/>
      <c r="L380" s="108"/>
      <c r="M380" s="71"/>
      <c r="N380" s="72"/>
      <c r="O380" s="88"/>
      <c r="P380" s="88"/>
      <c r="Q380" s="135"/>
      <c r="R380" s="135"/>
      <c r="S380" s="71">
        <f>M380+O380+P380+Q380+R380</f>
        <v>0</v>
      </c>
      <c r="T380" s="71">
        <f>N380+R380</f>
        <v>0</v>
      </c>
      <c r="U380" s="135"/>
      <c r="V380" s="135"/>
      <c r="W380" s="71">
        <f>25105</f>
        <v>25105</v>
      </c>
      <c r="X380" s="135"/>
      <c r="Y380" s="135"/>
      <c r="Z380" s="135"/>
      <c r="AA380" s="135"/>
      <c r="AB380" s="71">
        <f>S380+U380+V380+W380+X380+Y380+Z380+AA380</f>
        <v>25105</v>
      </c>
      <c r="AC380" s="71">
        <f>T380+Z380+AA380</f>
        <v>0</v>
      </c>
      <c r="AD380" s="140"/>
      <c r="AE380" s="140"/>
      <c r="AF380" s="140"/>
      <c r="AG380" s="140"/>
      <c r="AH380" s="140"/>
      <c r="AI380" s="71">
        <f>AB380+AD380+AE380+AF380+AG380+AH380</f>
        <v>25105</v>
      </c>
      <c r="AJ380" s="71">
        <f>AC380+AH380</f>
        <v>0</v>
      </c>
      <c r="AK380" s="135"/>
      <c r="AL380" s="71">
        <f>AI380+AK380</f>
        <v>25105</v>
      </c>
      <c r="AM380" s="71">
        <f>AJ380</f>
        <v>0</v>
      </c>
      <c r="AN380" s="135"/>
      <c r="AO380" s="135"/>
      <c r="AP380" s="135"/>
      <c r="AQ380" s="135"/>
      <c r="AR380" s="71">
        <f>AL380+AN380+AO380+AP380+AQ380</f>
        <v>25105</v>
      </c>
      <c r="AS380" s="71">
        <f>AM380+AQ380</f>
        <v>0</v>
      </c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</row>
    <row r="381" spans="1:64" s="17" customFormat="1" ht="16.5">
      <c r="A381" s="150"/>
      <c r="B381" s="151"/>
      <c r="C381" s="151"/>
      <c r="D381" s="152"/>
      <c r="E381" s="151"/>
      <c r="F381" s="99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97"/>
      <c r="R381" s="97"/>
      <c r="S381" s="99"/>
      <c r="T381" s="99"/>
      <c r="U381" s="97"/>
      <c r="V381" s="97"/>
      <c r="W381" s="97"/>
      <c r="X381" s="97"/>
      <c r="Y381" s="97"/>
      <c r="Z381" s="97"/>
      <c r="AA381" s="97"/>
      <c r="AB381" s="97"/>
      <c r="AC381" s="97"/>
      <c r="AD381" s="99"/>
      <c r="AE381" s="99"/>
      <c r="AF381" s="99"/>
      <c r="AG381" s="99"/>
      <c r="AH381" s="99"/>
      <c r="AI381" s="99"/>
      <c r="AJ381" s="99"/>
      <c r="AK381" s="97"/>
      <c r="AL381" s="97"/>
      <c r="AM381" s="97"/>
      <c r="AN381" s="97"/>
      <c r="AO381" s="97"/>
      <c r="AP381" s="97"/>
      <c r="AQ381" s="97"/>
      <c r="AR381" s="97"/>
      <c r="AS381" s="97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</row>
    <row r="382" spans="1:64" s="19" customFormat="1" ht="36.75" customHeight="1">
      <c r="A382" s="65" t="s">
        <v>115</v>
      </c>
      <c r="B382" s="66" t="s">
        <v>3</v>
      </c>
      <c r="C382" s="66" t="s">
        <v>130</v>
      </c>
      <c r="D382" s="76"/>
      <c r="E382" s="66"/>
      <c r="F382" s="77">
        <f aca="true" t="shared" si="345" ref="F382:U383">F383</f>
        <v>68151</v>
      </c>
      <c r="G382" s="77">
        <f t="shared" si="345"/>
        <v>88532</v>
      </c>
      <c r="H382" s="77">
        <f t="shared" si="345"/>
        <v>156683</v>
      </c>
      <c r="I382" s="77">
        <f t="shared" si="345"/>
        <v>80803</v>
      </c>
      <c r="J382" s="77">
        <f t="shared" si="345"/>
        <v>0</v>
      </c>
      <c r="K382" s="77">
        <f t="shared" si="345"/>
        <v>0</v>
      </c>
      <c r="L382" s="77">
        <f t="shared" si="345"/>
        <v>0</v>
      </c>
      <c r="M382" s="77">
        <f t="shared" si="345"/>
        <v>156683</v>
      </c>
      <c r="N382" s="77">
        <f t="shared" si="345"/>
        <v>80803</v>
      </c>
      <c r="O382" s="77">
        <f t="shared" si="345"/>
        <v>0</v>
      </c>
      <c r="P382" s="77">
        <f t="shared" si="345"/>
        <v>0</v>
      </c>
      <c r="Q382" s="77">
        <f t="shared" si="345"/>
        <v>0</v>
      </c>
      <c r="R382" s="77">
        <f t="shared" si="345"/>
        <v>0</v>
      </c>
      <c r="S382" s="77">
        <f t="shared" si="345"/>
        <v>156683</v>
      </c>
      <c r="T382" s="77">
        <f t="shared" si="345"/>
        <v>80803</v>
      </c>
      <c r="U382" s="77">
        <f t="shared" si="345"/>
        <v>0</v>
      </c>
      <c r="V382" s="77">
        <f aca="true" t="shared" si="346" ref="U382:AK383">V383</f>
        <v>0</v>
      </c>
      <c r="W382" s="77">
        <f t="shared" si="346"/>
        <v>0</v>
      </c>
      <c r="X382" s="77">
        <f t="shared" si="346"/>
        <v>0</v>
      </c>
      <c r="Y382" s="77">
        <f t="shared" si="346"/>
        <v>600</v>
      </c>
      <c r="Z382" s="77">
        <f t="shared" si="346"/>
        <v>0</v>
      </c>
      <c r="AA382" s="77">
        <f t="shared" si="346"/>
        <v>0</v>
      </c>
      <c r="AB382" s="77">
        <f t="shared" si="346"/>
        <v>157283</v>
      </c>
      <c r="AC382" s="77">
        <f t="shared" si="346"/>
        <v>80803</v>
      </c>
      <c r="AD382" s="77">
        <f t="shared" si="346"/>
        <v>2</v>
      </c>
      <c r="AE382" s="77">
        <f t="shared" si="346"/>
        <v>207</v>
      </c>
      <c r="AF382" s="77">
        <f t="shared" si="346"/>
        <v>-3324</v>
      </c>
      <c r="AG382" s="77">
        <f t="shared" si="346"/>
        <v>0</v>
      </c>
      <c r="AH382" s="77">
        <f t="shared" si="346"/>
        <v>0</v>
      </c>
      <c r="AI382" s="77">
        <f t="shared" si="346"/>
        <v>154168</v>
      </c>
      <c r="AJ382" s="77">
        <f t="shared" si="346"/>
        <v>80803</v>
      </c>
      <c r="AK382" s="77">
        <f t="shared" si="346"/>
        <v>0</v>
      </c>
      <c r="AL382" s="77">
        <f aca="true" t="shared" si="347" ref="AK382:AS383">AL383</f>
        <v>154168</v>
      </c>
      <c r="AM382" s="77">
        <f t="shared" si="347"/>
        <v>80803</v>
      </c>
      <c r="AN382" s="77">
        <f t="shared" si="347"/>
        <v>0</v>
      </c>
      <c r="AO382" s="77">
        <f t="shared" si="347"/>
        <v>183</v>
      </c>
      <c r="AP382" s="77">
        <f t="shared" si="347"/>
        <v>1</v>
      </c>
      <c r="AQ382" s="77">
        <f t="shared" si="347"/>
        <v>-713</v>
      </c>
      <c r="AR382" s="77">
        <f t="shared" si="347"/>
        <v>153639</v>
      </c>
      <c r="AS382" s="77">
        <f t="shared" si="347"/>
        <v>80090</v>
      </c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</row>
    <row r="383" spans="1:45" ht="36.75" customHeight="1">
      <c r="A383" s="78" t="s">
        <v>309</v>
      </c>
      <c r="B383" s="79" t="s">
        <v>3</v>
      </c>
      <c r="C383" s="79" t="s">
        <v>130</v>
      </c>
      <c r="D383" s="80" t="s">
        <v>7</v>
      </c>
      <c r="E383" s="79"/>
      <c r="F383" s="81">
        <f t="shared" si="345"/>
        <v>68151</v>
      </c>
      <c r="G383" s="81">
        <f t="shared" si="345"/>
        <v>88532</v>
      </c>
      <c r="H383" s="81">
        <f t="shared" si="345"/>
        <v>156683</v>
      </c>
      <c r="I383" s="81">
        <f t="shared" si="345"/>
        <v>80803</v>
      </c>
      <c r="J383" s="81">
        <f t="shared" si="345"/>
        <v>0</v>
      </c>
      <c r="K383" s="81">
        <f t="shared" si="345"/>
        <v>0</v>
      </c>
      <c r="L383" s="81">
        <f t="shared" si="345"/>
        <v>0</v>
      </c>
      <c r="M383" s="81">
        <f t="shared" si="345"/>
        <v>156683</v>
      </c>
      <c r="N383" s="81">
        <f t="shared" si="345"/>
        <v>80803</v>
      </c>
      <c r="O383" s="81">
        <f t="shared" si="345"/>
        <v>0</v>
      </c>
      <c r="P383" s="81">
        <f t="shared" si="345"/>
        <v>0</v>
      </c>
      <c r="Q383" s="81">
        <f t="shared" si="345"/>
        <v>0</v>
      </c>
      <c r="R383" s="81">
        <f t="shared" si="345"/>
        <v>0</v>
      </c>
      <c r="S383" s="81">
        <f t="shared" si="345"/>
        <v>156683</v>
      </c>
      <c r="T383" s="81">
        <f t="shared" si="345"/>
        <v>80803</v>
      </c>
      <c r="U383" s="81">
        <f t="shared" si="346"/>
        <v>0</v>
      </c>
      <c r="V383" s="81">
        <f t="shared" si="346"/>
        <v>0</v>
      </c>
      <c r="W383" s="81">
        <f t="shared" si="346"/>
        <v>0</v>
      </c>
      <c r="X383" s="81">
        <f t="shared" si="346"/>
        <v>0</v>
      </c>
      <c r="Y383" s="81">
        <f t="shared" si="346"/>
        <v>600</v>
      </c>
      <c r="Z383" s="81">
        <f t="shared" si="346"/>
        <v>0</v>
      </c>
      <c r="AA383" s="81">
        <f t="shared" si="346"/>
        <v>0</v>
      </c>
      <c r="AB383" s="81">
        <f t="shared" si="346"/>
        <v>157283</v>
      </c>
      <c r="AC383" s="81">
        <f t="shared" si="346"/>
        <v>80803</v>
      </c>
      <c r="AD383" s="81">
        <f t="shared" si="346"/>
        <v>2</v>
      </c>
      <c r="AE383" s="81">
        <f t="shared" si="346"/>
        <v>207</v>
      </c>
      <c r="AF383" s="81">
        <f t="shared" si="346"/>
        <v>-3324</v>
      </c>
      <c r="AG383" s="81">
        <f t="shared" si="346"/>
        <v>0</v>
      </c>
      <c r="AH383" s="81">
        <f t="shared" si="346"/>
        <v>0</v>
      </c>
      <c r="AI383" s="81">
        <f t="shared" si="346"/>
        <v>154168</v>
      </c>
      <c r="AJ383" s="81">
        <f t="shared" si="346"/>
        <v>80803</v>
      </c>
      <c r="AK383" s="81">
        <f t="shared" si="347"/>
        <v>0</v>
      </c>
      <c r="AL383" s="81">
        <f t="shared" si="347"/>
        <v>154168</v>
      </c>
      <c r="AM383" s="81">
        <f t="shared" si="347"/>
        <v>80803</v>
      </c>
      <c r="AN383" s="81">
        <f t="shared" si="347"/>
        <v>0</v>
      </c>
      <c r="AO383" s="81">
        <f t="shared" si="347"/>
        <v>183</v>
      </c>
      <c r="AP383" s="81">
        <f t="shared" si="347"/>
        <v>1</v>
      </c>
      <c r="AQ383" s="81">
        <f t="shared" si="347"/>
        <v>-713</v>
      </c>
      <c r="AR383" s="81">
        <f t="shared" si="347"/>
        <v>153639</v>
      </c>
      <c r="AS383" s="81">
        <f t="shared" si="347"/>
        <v>80090</v>
      </c>
    </row>
    <row r="384" spans="1:64" s="15" customFormat="1" ht="43.5" customHeight="1">
      <c r="A384" s="78" t="s">
        <v>131</v>
      </c>
      <c r="B384" s="79" t="s">
        <v>3</v>
      </c>
      <c r="C384" s="79" t="s">
        <v>130</v>
      </c>
      <c r="D384" s="80" t="s">
        <v>7</v>
      </c>
      <c r="E384" s="79" t="s">
        <v>132</v>
      </c>
      <c r="F384" s="71">
        <v>68151</v>
      </c>
      <c r="G384" s="71">
        <f>H384-F384</f>
        <v>88532</v>
      </c>
      <c r="H384" s="71">
        <f>68950+3719+24005+20582+36453+1134+2348-284-44-180</f>
        <v>156683</v>
      </c>
      <c r="I384" s="71">
        <f>68950+3719+8134</f>
        <v>80803</v>
      </c>
      <c r="J384" s="101"/>
      <c r="K384" s="101"/>
      <c r="L384" s="101"/>
      <c r="M384" s="71">
        <f>H384+J384+K384+L384</f>
        <v>156683</v>
      </c>
      <c r="N384" s="71">
        <f>I384+L384</f>
        <v>80803</v>
      </c>
      <c r="O384" s="101"/>
      <c r="P384" s="101"/>
      <c r="Q384" s="72"/>
      <c r="R384" s="101"/>
      <c r="S384" s="71">
        <f>M384+O384+P384+Q384+R384</f>
        <v>156683</v>
      </c>
      <c r="T384" s="71">
        <f>N384+R384</f>
        <v>80803</v>
      </c>
      <c r="U384" s="72"/>
      <c r="V384" s="72"/>
      <c r="W384" s="101"/>
      <c r="X384" s="71"/>
      <c r="Y384" s="72">
        <v>600</v>
      </c>
      <c r="Z384" s="101"/>
      <c r="AA384" s="101"/>
      <c r="AB384" s="71">
        <f>S384+U384+V384+W384+X384+Y384+Z384+AA384</f>
        <v>157283</v>
      </c>
      <c r="AC384" s="71">
        <f>T384+Z384+AA384</f>
        <v>80803</v>
      </c>
      <c r="AD384" s="71">
        <v>2</v>
      </c>
      <c r="AE384" s="71">
        <f>34+173</f>
        <v>207</v>
      </c>
      <c r="AF384" s="71">
        <f>-1079-2000-245</f>
        <v>-3324</v>
      </c>
      <c r="AG384" s="112"/>
      <c r="AH384" s="112"/>
      <c r="AI384" s="71">
        <f>AB384+AD384+AE384+AF384+AG384+AH384</f>
        <v>154168</v>
      </c>
      <c r="AJ384" s="71">
        <f>AC384+AH384</f>
        <v>80803</v>
      </c>
      <c r="AK384" s="101"/>
      <c r="AL384" s="71">
        <f>AI384+AK384</f>
        <v>154168</v>
      </c>
      <c r="AM384" s="71">
        <f>AJ384</f>
        <v>80803</v>
      </c>
      <c r="AN384" s="101"/>
      <c r="AO384" s="72">
        <f>33+150</f>
        <v>183</v>
      </c>
      <c r="AP384" s="72">
        <v>1</v>
      </c>
      <c r="AQ384" s="72">
        <v>-713</v>
      </c>
      <c r="AR384" s="71">
        <f>AL384+AN384+AO384+AP384+AQ384</f>
        <v>153639</v>
      </c>
      <c r="AS384" s="71">
        <f>AM384+AQ384</f>
        <v>80090</v>
      </c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</row>
    <row r="385" spans="1:64" s="15" customFormat="1" ht="18.75">
      <c r="A385" s="65"/>
      <c r="B385" s="66"/>
      <c r="C385" s="66"/>
      <c r="D385" s="67"/>
      <c r="E385" s="66"/>
      <c r="F385" s="102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12"/>
      <c r="T385" s="112"/>
      <c r="U385" s="101"/>
      <c r="V385" s="101"/>
      <c r="W385" s="101"/>
      <c r="X385" s="101"/>
      <c r="Y385" s="101"/>
      <c r="Z385" s="101"/>
      <c r="AA385" s="101"/>
      <c r="AB385" s="101"/>
      <c r="AC385" s="101"/>
      <c r="AD385" s="112"/>
      <c r="AE385" s="112"/>
      <c r="AF385" s="112"/>
      <c r="AG385" s="112"/>
      <c r="AH385" s="112"/>
      <c r="AI385" s="112"/>
      <c r="AJ385" s="112"/>
      <c r="AK385" s="101"/>
      <c r="AL385" s="101"/>
      <c r="AM385" s="101"/>
      <c r="AN385" s="101"/>
      <c r="AO385" s="101"/>
      <c r="AP385" s="101"/>
      <c r="AQ385" s="101"/>
      <c r="AR385" s="101"/>
      <c r="AS385" s="101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</row>
    <row r="386" spans="1:64" s="15" customFormat="1" ht="27.75" customHeight="1">
      <c r="A386" s="65" t="s">
        <v>116</v>
      </c>
      <c r="B386" s="66" t="s">
        <v>3</v>
      </c>
      <c r="C386" s="66" t="s">
        <v>134</v>
      </c>
      <c r="D386" s="76"/>
      <c r="E386" s="66"/>
      <c r="F386" s="77">
        <f aca="true" t="shared" si="348" ref="F386:O386">F387+F389+F407+F411</f>
        <v>132453</v>
      </c>
      <c r="G386" s="77">
        <f t="shared" si="348"/>
        <v>276805</v>
      </c>
      <c r="H386" s="77">
        <f t="shared" si="348"/>
        <v>409258</v>
      </c>
      <c r="I386" s="77">
        <f t="shared" si="348"/>
        <v>175981</v>
      </c>
      <c r="J386" s="77">
        <f t="shared" si="348"/>
        <v>0</v>
      </c>
      <c r="K386" s="77">
        <f t="shared" si="348"/>
        <v>0</v>
      </c>
      <c r="L386" s="77">
        <f t="shared" si="348"/>
        <v>-60315</v>
      </c>
      <c r="M386" s="77">
        <f t="shared" si="348"/>
        <v>348943</v>
      </c>
      <c r="N386" s="77">
        <f t="shared" si="348"/>
        <v>115666</v>
      </c>
      <c r="O386" s="77">
        <f t="shared" si="348"/>
        <v>0</v>
      </c>
      <c r="P386" s="77"/>
      <c r="Q386" s="77">
        <f aca="true" t="shared" si="349" ref="Q386:AC386">Q387+Q389+Q407+Q411</f>
        <v>0</v>
      </c>
      <c r="R386" s="77">
        <f t="shared" si="349"/>
        <v>0</v>
      </c>
      <c r="S386" s="77">
        <f t="shared" si="349"/>
        <v>348943</v>
      </c>
      <c r="T386" s="77">
        <f t="shared" si="349"/>
        <v>115666</v>
      </c>
      <c r="U386" s="77">
        <f t="shared" si="349"/>
        <v>0</v>
      </c>
      <c r="V386" s="77">
        <f t="shared" si="349"/>
        <v>0</v>
      </c>
      <c r="W386" s="77">
        <f t="shared" si="349"/>
        <v>0</v>
      </c>
      <c r="X386" s="77">
        <f t="shared" si="349"/>
        <v>0</v>
      </c>
      <c r="Y386" s="77">
        <f t="shared" si="349"/>
        <v>-600</v>
      </c>
      <c r="Z386" s="77">
        <f t="shared" si="349"/>
        <v>8</v>
      </c>
      <c r="AA386" s="77">
        <f t="shared" si="349"/>
        <v>16621</v>
      </c>
      <c r="AB386" s="77">
        <f t="shared" si="349"/>
        <v>364972</v>
      </c>
      <c r="AC386" s="77">
        <f t="shared" si="349"/>
        <v>132295</v>
      </c>
      <c r="AD386" s="77">
        <f aca="true" t="shared" si="350" ref="AD386:AJ386">AD387+AD389+AD407+AD411</f>
        <v>0</v>
      </c>
      <c r="AE386" s="77">
        <f t="shared" si="350"/>
        <v>0</v>
      </c>
      <c r="AF386" s="77">
        <f t="shared" si="350"/>
        <v>-120295</v>
      </c>
      <c r="AG386" s="77">
        <f t="shared" si="350"/>
        <v>0</v>
      </c>
      <c r="AH386" s="77">
        <f t="shared" si="350"/>
        <v>0</v>
      </c>
      <c r="AI386" s="77">
        <f t="shared" si="350"/>
        <v>244677</v>
      </c>
      <c r="AJ386" s="77">
        <f t="shared" si="350"/>
        <v>132295</v>
      </c>
      <c r="AK386" s="77">
        <f aca="true" t="shared" si="351" ref="AK386:AS386">AK387+AK389+AK407+AK411</f>
        <v>0</v>
      </c>
      <c r="AL386" s="77">
        <f t="shared" si="351"/>
        <v>244677</v>
      </c>
      <c r="AM386" s="77">
        <f t="shared" si="351"/>
        <v>132295</v>
      </c>
      <c r="AN386" s="77">
        <f t="shared" si="351"/>
        <v>0</v>
      </c>
      <c r="AO386" s="77">
        <f>AO387+AO389+AO407+AO411</f>
        <v>0</v>
      </c>
      <c r="AP386" s="77">
        <f t="shared" si="351"/>
        <v>0</v>
      </c>
      <c r="AQ386" s="77">
        <f t="shared" si="351"/>
        <v>19745</v>
      </c>
      <c r="AR386" s="77">
        <f t="shared" si="351"/>
        <v>264422</v>
      </c>
      <c r="AS386" s="77">
        <f t="shared" si="351"/>
        <v>152040</v>
      </c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</row>
    <row r="387" spans="1:64" s="15" customFormat="1" ht="44.25" customHeight="1">
      <c r="A387" s="78" t="s">
        <v>278</v>
      </c>
      <c r="B387" s="79" t="s">
        <v>3</v>
      </c>
      <c r="C387" s="79" t="s">
        <v>134</v>
      </c>
      <c r="D387" s="80" t="s">
        <v>277</v>
      </c>
      <c r="E387" s="66"/>
      <c r="F387" s="81">
        <f aca="true" t="shared" si="352" ref="F387:AS387">F388</f>
        <v>0</v>
      </c>
      <c r="G387" s="81">
        <f t="shared" si="352"/>
        <v>40742</v>
      </c>
      <c r="H387" s="81">
        <f t="shared" si="352"/>
        <v>40742</v>
      </c>
      <c r="I387" s="81">
        <f t="shared" si="352"/>
        <v>40742</v>
      </c>
      <c r="J387" s="81">
        <f t="shared" si="352"/>
        <v>0</v>
      </c>
      <c r="K387" s="81">
        <f t="shared" si="352"/>
        <v>0</v>
      </c>
      <c r="L387" s="81">
        <f t="shared" si="352"/>
        <v>-52</v>
      </c>
      <c r="M387" s="81">
        <f t="shared" si="352"/>
        <v>40690</v>
      </c>
      <c r="N387" s="81">
        <f t="shared" si="352"/>
        <v>40690</v>
      </c>
      <c r="O387" s="81">
        <f t="shared" si="352"/>
        <v>0</v>
      </c>
      <c r="P387" s="81"/>
      <c r="Q387" s="81">
        <f t="shared" si="352"/>
        <v>0</v>
      </c>
      <c r="R387" s="81">
        <f t="shared" si="352"/>
        <v>0</v>
      </c>
      <c r="S387" s="81">
        <f t="shared" si="352"/>
        <v>40690</v>
      </c>
      <c r="T387" s="81">
        <f t="shared" si="352"/>
        <v>40690</v>
      </c>
      <c r="U387" s="81">
        <f t="shared" si="352"/>
        <v>0</v>
      </c>
      <c r="V387" s="81">
        <f t="shared" si="352"/>
        <v>0</v>
      </c>
      <c r="W387" s="81">
        <f t="shared" si="352"/>
        <v>0</v>
      </c>
      <c r="X387" s="81">
        <f t="shared" si="352"/>
        <v>0</v>
      </c>
      <c r="Y387" s="81">
        <f t="shared" si="352"/>
        <v>0</v>
      </c>
      <c r="Z387" s="81">
        <f t="shared" si="352"/>
        <v>0</v>
      </c>
      <c r="AA387" s="81">
        <f t="shared" si="352"/>
        <v>0</v>
      </c>
      <c r="AB387" s="81">
        <f t="shared" si="352"/>
        <v>40690</v>
      </c>
      <c r="AC387" s="81">
        <f t="shared" si="352"/>
        <v>40690</v>
      </c>
      <c r="AD387" s="81">
        <f t="shared" si="352"/>
        <v>0</v>
      </c>
      <c r="AE387" s="81">
        <f t="shared" si="352"/>
        <v>0</v>
      </c>
      <c r="AF387" s="81">
        <f t="shared" si="352"/>
        <v>0</v>
      </c>
      <c r="AG387" s="81">
        <f t="shared" si="352"/>
        <v>0</v>
      </c>
      <c r="AH387" s="81">
        <f t="shared" si="352"/>
        <v>0</v>
      </c>
      <c r="AI387" s="81">
        <f t="shared" si="352"/>
        <v>40690</v>
      </c>
      <c r="AJ387" s="81">
        <f t="shared" si="352"/>
        <v>40690</v>
      </c>
      <c r="AK387" s="81">
        <f t="shared" si="352"/>
        <v>0</v>
      </c>
      <c r="AL387" s="81">
        <f t="shared" si="352"/>
        <v>40690</v>
      </c>
      <c r="AM387" s="81">
        <f t="shared" si="352"/>
        <v>40690</v>
      </c>
      <c r="AN387" s="81">
        <f t="shared" si="352"/>
        <v>0</v>
      </c>
      <c r="AO387" s="81">
        <f t="shared" si="352"/>
        <v>0</v>
      </c>
      <c r="AP387" s="81">
        <f t="shared" si="352"/>
        <v>0</v>
      </c>
      <c r="AQ387" s="81">
        <f t="shared" si="352"/>
        <v>0</v>
      </c>
      <c r="AR387" s="81">
        <f t="shared" si="352"/>
        <v>40690</v>
      </c>
      <c r="AS387" s="81">
        <f t="shared" si="352"/>
        <v>40690</v>
      </c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</row>
    <row r="388" spans="1:64" s="15" customFormat="1" ht="25.5" customHeight="1">
      <c r="A388" s="78" t="s">
        <v>11</v>
      </c>
      <c r="B388" s="79" t="s">
        <v>3</v>
      </c>
      <c r="C388" s="79" t="s">
        <v>134</v>
      </c>
      <c r="D388" s="80" t="s">
        <v>277</v>
      </c>
      <c r="E388" s="79" t="s">
        <v>18</v>
      </c>
      <c r="F388" s="81"/>
      <c r="G388" s="71">
        <f>H388-F388</f>
        <v>40742</v>
      </c>
      <c r="H388" s="81">
        <v>40742</v>
      </c>
      <c r="I388" s="81">
        <v>40742</v>
      </c>
      <c r="J388" s="101"/>
      <c r="K388" s="101"/>
      <c r="L388" s="72">
        <v>-52</v>
      </c>
      <c r="M388" s="71">
        <f>H388+J388+K388+L388</f>
        <v>40690</v>
      </c>
      <c r="N388" s="71">
        <f>I388+L388</f>
        <v>40690</v>
      </c>
      <c r="O388" s="101"/>
      <c r="P388" s="101"/>
      <c r="Q388" s="101"/>
      <c r="R388" s="101"/>
      <c r="S388" s="71">
        <f>M388+O388+P388+Q388+R388</f>
        <v>40690</v>
      </c>
      <c r="T388" s="71">
        <f>N388+R388</f>
        <v>40690</v>
      </c>
      <c r="U388" s="101"/>
      <c r="V388" s="101"/>
      <c r="W388" s="101"/>
      <c r="X388" s="101"/>
      <c r="Y388" s="101"/>
      <c r="Z388" s="101"/>
      <c r="AA388" s="101"/>
      <c r="AB388" s="71">
        <f>S388+U388+V388+W388+X388+Y388+Z388+AA388</f>
        <v>40690</v>
      </c>
      <c r="AC388" s="71">
        <f>T388+Z388+AA388</f>
        <v>40690</v>
      </c>
      <c r="AD388" s="112"/>
      <c r="AE388" s="112"/>
      <c r="AF388" s="112"/>
      <c r="AG388" s="112"/>
      <c r="AH388" s="112"/>
      <c r="AI388" s="71">
        <f>AB388+AD388+AE388+AF388+AG388+AH388</f>
        <v>40690</v>
      </c>
      <c r="AJ388" s="71">
        <f>AC388+AH388</f>
        <v>40690</v>
      </c>
      <c r="AK388" s="101"/>
      <c r="AL388" s="71">
        <f>AI388+AK388</f>
        <v>40690</v>
      </c>
      <c r="AM388" s="71">
        <f>AJ388</f>
        <v>40690</v>
      </c>
      <c r="AN388" s="101"/>
      <c r="AO388" s="101"/>
      <c r="AP388" s="101"/>
      <c r="AQ388" s="101"/>
      <c r="AR388" s="71">
        <f>AL388+AN388+AO388+AP388+AQ388</f>
        <v>40690</v>
      </c>
      <c r="AS388" s="71">
        <f>AM388+AQ388</f>
        <v>40690</v>
      </c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</row>
    <row r="389" spans="1:64" s="15" customFormat="1" ht="24.75" customHeight="1">
      <c r="A389" s="78" t="s">
        <v>9</v>
      </c>
      <c r="B389" s="79" t="s">
        <v>3</v>
      </c>
      <c r="C389" s="79" t="s">
        <v>134</v>
      </c>
      <c r="D389" s="80" t="s">
        <v>117</v>
      </c>
      <c r="E389" s="79"/>
      <c r="F389" s="81">
        <f aca="true" t="shared" si="353" ref="F389:N389">F391+F390+F392+F394+F396+F398</f>
        <v>30311</v>
      </c>
      <c r="G389" s="81">
        <f t="shared" si="353"/>
        <v>98509</v>
      </c>
      <c r="H389" s="81">
        <f t="shared" si="353"/>
        <v>128820</v>
      </c>
      <c r="I389" s="81">
        <f t="shared" si="353"/>
        <v>98669</v>
      </c>
      <c r="J389" s="81">
        <f t="shared" si="353"/>
        <v>0</v>
      </c>
      <c r="K389" s="81">
        <f t="shared" si="353"/>
        <v>0</v>
      </c>
      <c r="L389" s="81">
        <f t="shared" si="353"/>
        <v>-60201</v>
      </c>
      <c r="M389" s="81">
        <f t="shared" si="353"/>
        <v>68619</v>
      </c>
      <c r="N389" s="81">
        <f t="shared" si="353"/>
        <v>38468</v>
      </c>
      <c r="O389" s="81">
        <f>O391+O390+O392+O394+O396+O398+O400+O405</f>
        <v>0</v>
      </c>
      <c r="P389" s="81"/>
      <c r="Q389" s="81">
        <f aca="true" t="shared" si="354" ref="Q389:AS389">Q391+Q390+Q392+Q394+Q396+Q398+Q400+Q405</f>
        <v>0</v>
      </c>
      <c r="R389" s="81">
        <f t="shared" si="354"/>
        <v>0</v>
      </c>
      <c r="S389" s="81">
        <f t="shared" si="354"/>
        <v>68619</v>
      </c>
      <c r="T389" s="81">
        <f t="shared" si="354"/>
        <v>38468</v>
      </c>
      <c r="U389" s="81">
        <f t="shared" si="354"/>
        <v>0</v>
      </c>
      <c r="V389" s="81">
        <f t="shared" si="354"/>
        <v>0</v>
      </c>
      <c r="W389" s="81">
        <f t="shared" si="354"/>
        <v>0</v>
      </c>
      <c r="X389" s="81">
        <f t="shared" si="354"/>
        <v>0</v>
      </c>
      <c r="Y389" s="81">
        <f t="shared" si="354"/>
        <v>-600</v>
      </c>
      <c r="Z389" s="81">
        <f t="shared" si="354"/>
        <v>8</v>
      </c>
      <c r="AA389" s="81">
        <f t="shared" si="354"/>
        <v>16621</v>
      </c>
      <c r="AB389" s="81">
        <f t="shared" si="354"/>
        <v>84648</v>
      </c>
      <c r="AC389" s="81">
        <f t="shared" si="354"/>
        <v>55097</v>
      </c>
      <c r="AD389" s="81">
        <f t="shared" si="354"/>
        <v>0</v>
      </c>
      <c r="AE389" s="81">
        <f t="shared" si="354"/>
        <v>0</v>
      </c>
      <c r="AF389" s="81">
        <f t="shared" si="354"/>
        <v>0</v>
      </c>
      <c r="AG389" s="81">
        <f t="shared" si="354"/>
        <v>0</v>
      </c>
      <c r="AH389" s="81">
        <f t="shared" si="354"/>
        <v>0</v>
      </c>
      <c r="AI389" s="81">
        <f t="shared" si="354"/>
        <v>84648</v>
      </c>
      <c r="AJ389" s="81">
        <f t="shared" si="354"/>
        <v>55097</v>
      </c>
      <c r="AK389" s="81">
        <f t="shared" si="354"/>
        <v>0</v>
      </c>
      <c r="AL389" s="81">
        <f t="shared" si="354"/>
        <v>84648</v>
      </c>
      <c r="AM389" s="81">
        <f t="shared" si="354"/>
        <v>55097</v>
      </c>
      <c r="AN389" s="81">
        <f t="shared" si="354"/>
        <v>0</v>
      </c>
      <c r="AO389" s="81">
        <f t="shared" si="354"/>
        <v>0</v>
      </c>
      <c r="AP389" s="81">
        <f t="shared" si="354"/>
        <v>0</v>
      </c>
      <c r="AQ389" s="81">
        <f t="shared" si="354"/>
        <v>12402</v>
      </c>
      <c r="AR389" s="81">
        <f t="shared" si="354"/>
        <v>97050</v>
      </c>
      <c r="AS389" s="81">
        <f t="shared" si="354"/>
        <v>67499</v>
      </c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</row>
    <row r="390" spans="1:64" s="15" customFormat="1" ht="68.25" customHeight="1">
      <c r="A390" s="78" t="s">
        <v>140</v>
      </c>
      <c r="B390" s="79" t="s">
        <v>3</v>
      </c>
      <c r="C390" s="79" t="s">
        <v>134</v>
      </c>
      <c r="D390" s="80" t="s">
        <v>10</v>
      </c>
      <c r="E390" s="79" t="s">
        <v>141</v>
      </c>
      <c r="F390" s="71">
        <v>20760</v>
      </c>
      <c r="G390" s="71">
        <f>H390-F390</f>
        <v>-160</v>
      </c>
      <c r="H390" s="71">
        <v>20600</v>
      </c>
      <c r="I390" s="101"/>
      <c r="J390" s="101"/>
      <c r="K390" s="101"/>
      <c r="L390" s="101"/>
      <c r="M390" s="71">
        <f>H390+J390+K390+L390</f>
        <v>20600</v>
      </c>
      <c r="N390" s="72">
        <f>I390+L390</f>
        <v>0</v>
      </c>
      <c r="O390" s="101"/>
      <c r="P390" s="101"/>
      <c r="Q390" s="101"/>
      <c r="R390" s="101"/>
      <c r="S390" s="71">
        <f>M390+O390+P390+Q390+R390</f>
        <v>20600</v>
      </c>
      <c r="T390" s="71">
        <f>N390+R390</f>
        <v>0</v>
      </c>
      <c r="U390" s="101"/>
      <c r="V390" s="101"/>
      <c r="W390" s="101"/>
      <c r="X390" s="101"/>
      <c r="Y390" s="72">
        <v>-600</v>
      </c>
      <c r="Z390" s="101"/>
      <c r="AA390" s="101"/>
      <c r="AB390" s="71">
        <f>S390+U390+V390+W390+X390+Y390+Z390+AA390</f>
        <v>20000</v>
      </c>
      <c r="AC390" s="71">
        <f>T390+Z390+AA390</f>
        <v>0</v>
      </c>
      <c r="AD390" s="112"/>
      <c r="AE390" s="112"/>
      <c r="AF390" s="112"/>
      <c r="AG390" s="112"/>
      <c r="AH390" s="112"/>
      <c r="AI390" s="71">
        <f>AB390+AD390+AE390+AF390+AG390+AH390</f>
        <v>20000</v>
      </c>
      <c r="AJ390" s="71">
        <f>AC390+AH390</f>
        <v>0</v>
      </c>
      <c r="AK390" s="101"/>
      <c r="AL390" s="71">
        <f>AI390+AK390</f>
        <v>20000</v>
      </c>
      <c r="AM390" s="71">
        <f>AJ390</f>
        <v>0</v>
      </c>
      <c r="AN390" s="101"/>
      <c r="AO390" s="101"/>
      <c r="AP390" s="101"/>
      <c r="AQ390" s="101"/>
      <c r="AR390" s="71">
        <f>AL390+AN390+AO390+AP390+AQ390</f>
        <v>20000</v>
      </c>
      <c r="AS390" s="71">
        <f>AM390+AQ390</f>
        <v>0</v>
      </c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</row>
    <row r="391" spans="1:64" s="15" customFormat="1" ht="33" customHeight="1">
      <c r="A391" s="78" t="s">
        <v>11</v>
      </c>
      <c r="B391" s="79" t="s">
        <v>3</v>
      </c>
      <c r="C391" s="79" t="s">
        <v>134</v>
      </c>
      <c r="D391" s="80" t="s">
        <v>10</v>
      </c>
      <c r="E391" s="79" t="s">
        <v>18</v>
      </c>
      <c r="F391" s="71">
        <v>9551</v>
      </c>
      <c r="G391" s="71">
        <f>H391-F391</f>
        <v>0</v>
      </c>
      <c r="H391" s="71">
        <f>9550+1</f>
        <v>9551</v>
      </c>
      <c r="I391" s="101"/>
      <c r="J391" s="101"/>
      <c r="K391" s="101"/>
      <c r="L391" s="101"/>
      <c r="M391" s="71">
        <f>H391+J391+K391+L391</f>
        <v>9551</v>
      </c>
      <c r="N391" s="72">
        <f>I391+L391</f>
        <v>0</v>
      </c>
      <c r="O391" s="101"/>
      <c r="P391" s="101"/>
      <c r="Q391" s="101"/>
      <c r="R391" s="101"/>
      <c r="S391" s="71">
        <f>M391+O391+P391+Q391+R391</f>
        <v>9551</v>
      </c>
      <c r="T391" s="71">
        <f>N391+R391</f>
        <v>0</v>
      </c>
      <c r="U391" s="101"/>
      <c r="V391" s="101"/>
      <c r="W391" s="101"/>
      <c r="X391" s="101"/>
      <c r="Y391" s="101"/>
      <c r="Z391" s="101"/>
      <c r="AA391" s="101"/>
      <c r="AB391" s="71">
        <f>S391+U391+V391+W391+X391+Y391+Z391+AA391</f>
        <v>9551</v>
      </c>
      <c r="AC391" s="71">
        <f>T391+Z391+AA391</f>
        <v>0</v>
      </c>
      <c r="AD391" s="112"/>
      <c r="AE391" s="112"/>
      <c r="AF391" s="112"/>
      <c r="AG391" s="112"/>
      <c r="AH391" s="112"/>
      <c r="AI391" s="71">
        <f>AB391+AD391+AE391+AF391+AG391+AH391</f>
        <v>9551</v>
      </c>
      <c r="AJ391" s="71">
        <f>AC391+AH391</f>
        <v>0</v>
      </c>
      <c r="AK391" s="101"/>
      <c r="AL391" s="71">
        <f>AI391+AK391</f>
        <v>9551</v>
      </c>
      <c r="AM391" s="71">
        <f>AJ391</f>
        <v>0</v>
      </c>
      <c r="AN391" s="101"/>
      <c r="AO391" s="101"/>
      <c r="AP391" s="101"/>
      <c r="AQ391" s="101"/>
      <c r="AR391" s="71">
        <f>AL391+AN391+AO391+AP391+AQ391</f>
        <v>9551</v>
      </c>
      <c r="AS391" s="71">
        <f>AM391+AQ391</f>
        <v>0</v>
      </c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</row>
    <row r="392" spans="1:64" s="15" customFormat="1" ht="48" customHeight="1">
      <c r="A392" s="78" t="s">
        <v>254</v>
      </c>
      <c r="B392" s="79" t="s">
        <v>3</v>
      </c>
      <c r="C392" s="79" t="s">
        <v>134</v>
      </c>
      <c r="D392" s="80" t="s">
        <v>255</v>
      </c>
      <c r="E392" s="79"/>
      <c r="F392" s="71">
        <f aca="true" t="shared" si="355" ref="F392:AS392">F393</f>
        <v>0</v>
      </c>
      <c r="G392" s="71">
        <f t="shared" si="355"/>
        <v>4158</v>
      </c>
      <c r="H392" s="71">
        <f t="shared" si="355"/>
        <v>4158</v>
      </c>
      <c r="I392" s="71">
        <f t="shared" si="355"/>
        <v>4158</v>
      </c>
      <c r="J392" s="71">
        <f t="shared" si="355"/>
        <v>0</v>
      </c>
      <c r="K392" s="71">
        <f t="shared" si="355"/>
        <v>0</v>
      </c>
      <c r="L392" s="71">
        <f t="shared" si="355"/>
        <v>-3012</v>
      </c>
      <c r="M392" s="71">
        <f t="shared" si="355"/>
        <v>1146</v>
      </c>
      <c r="N392" s="71">
        <f t="shared" si="355"/>
        <v>1146</v>
      </c>
      <c r="O392" s="71">
        <f t="shared" si="355"/>
        <v>0</v>
      </c>
      <c r="P392" s="71"/>
      <c r="Q392" s="71">
        <f t="shared" si="355"/>
        <v>0</v>
      </c>
      <c r="R392" s="71">
        <f t="shared" si="355"/>
        <v>0</v>
      </c>
      <c r="S392" s="71">
        <f t="shared" si="355"/>
        <v>1146</v>
      </c>
      <c r="T392" s="71">
        <f t="shared" si="355"/>
        <v>1146</v>
      </c>
      <c r="U392" s="71">
        <f t="shared" si="355"/>
        <v>0</v>
      </c>
      <c r="V392" s="71">
        <f t="shared" si="355"/>
        <v>0</v>
      </c>
      <c r="W392" s="71">
        <f t="shared" si="355"/>
        <v>0</v>
      </c>
      <c r="X392" s="71">
        <f t="shared" si="355"/>
        <v>0</v>
      </c>
      <c r="Y392" s="71">
        <f t="shared" si="355"/>
        <v>0</v>
      </c>
      <c r="Z392" s="71">
        <f t="shared" si="355"/>
        <v>0</v>
      </c>
      <c r="AA392" s="71">
        <f t="shared" si="355"/>
        <v>0</v>
      </c>
      <c r="AB392" s="71">
        <f t="shared" si="355"/>
        <v>1146</v>
      </c>
      <c r="AC392" s="71">
        <f t="shared" si="355"/>
        <v>1146</v>
      </c>
      <c r="AD392" s="71">
        <f t="shared" si="355"/>
        <v>0</v>
      </c>
      <c r="AE392" s="71">
        <f t="shared" si="355"/>
        <v>0</v>
      </c>
      <c r="AF392" s="71">
        <f t="shared" si="355"/>
        <v>0</v>
      </c>
      <c r="AG392" s="71">
        <f t="shared" si="355"/>
        <v>0</v>
      </c>
      <c r="AH392" s="71">
        <f t="shared" si="355"/>
        <v>0</v>
      </c>
      <c r="AI392" s="71">
        <f t="shared" si="355"/>
        <v>1146</v>
      </c>
      <c r="AJ392" s="71">
        <f t="shared" si="355"/>
        <v>1146</v>
      </c>
      <c r="AK392" s="71">
        <f t="shared" si="355"/>
        <v>0</v>
      </c>
      <c r="AL392" s="71">
        <f t="shared" si="355"/>
        <v>1146</v>
      </c>
      <c r="AM392" s="71">
        <f t="shared" si="355"/>
        <v>1146</v>
      </c>
      <c r="AN392" s="71">
        <f t="shared" si="355"/>
        <v>0</v>
      </c>
      <c r="AO392" s="71">
        <f t="shared" si="355"/>
        <v>0</v>
      </c>
      <c r="AP392" s="71">
        <f t="shared" si="355"/>
        <v>0</v>
      </c>
      <c r="AQ392" s="71">
        <f t="shared" si="355"/>
        <v>0</v>
      </c>
      <c r="AR392" s="71">
        <f t="shared" si="355"/>
        <v>1146</v>
      </c>
      <c r="AS392" s="71">
        <f t="shared" si="355"/>
        <v>1146</v>
      </c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</row>
    <row r="393" spans="1:64" s="15" customFormat="1" ht="30.75" customHeight="1">
      <c r="A393" s="78" t="s">
        <v>11</v>
      </c>
      <c r="B393" s="79" t="s">
        <v>3</v>
      </c>
      <c r="C393" s="79" t="s">
        <v>134</v>
      </c>
      <c r="D393" s="80" t="s">
        <v>255</v>
      </c>
      <c r="E393" s="79" t="s">
        <v>18</v>
      </c>
      <c r="F393" s="71"/>
      <c r="G393" s="71">
        <f>H393-F393</f>
        <v>4158</v>
      </c>
      <c r="H393" s="71">
        <v>4158</v>
      </c>
      <c r="I393" s="71">
        <v>4158</v>
      </c>
      <c r="J393" s="101"/>
      <c r="K393" s="101"/>
      <c r="L393" s="71">
        <v>-3012</v>
      </c>
      <c r="M393" s="71">
        <f>H393+J393+K393+L393</f>
        <v>1146</v>
      </c>
      <c r="N393" s="71">
        <f>I393+L393</f>
        <v>1146</v>
      </c>
      <c r="O393" s="101"/>
      <c r="P393" s="101"/>
      <c r="Q393" s="101"/>
      <c r="R393" s="101"/>
      <c r="S393" s="71">
        <f>M393+O393+P393+Q393+R393</f>
        <v>1146</v>
      </c>
      <c r="T393" s="71">
        <f>N393+R393</f>
        <v>1146</v>
      </c>
      <c r="U393" s="101"/>
      <c r="V393" s="101"/>
      <c r="W393" s="101"/>
      <c r="X393" s="101"/>
      <c r="Y393" s="101"/>
      <c r="Z393" s="101"/>
      <c r="AA393" s="101"/>
      <c r="AB393" s="71">
        <f>S393+U393+V393+W393+X393+Y393+Z393+AA393</f>
        <v>1146</v>
      </c>
      <c r="AC393" s="71">
        <f>T393+Z393+AA393</f>
        <v>1146</v>
      </c>
      <c r="AD393" s="112"/>
      <c r="AE393" s="112"/>
      <c r="AF393" s="112"/>
      <c r="AG393" s="112"/>
      <c r="AH393" s="112"/>
      <c r="AI393" s="71">
        <f>AB393+AD393+AE393+AF393+AG393+AH393</f>
        <v>1146</v>
      </c>
      <c r="AJ393" s="71">
        <f>AC393+AH393</f>
        <v>1146</v>
      </c>
      <c r="AK393" s="101"/>
      <c r="AL393" s="71">
        <f>AI393+AK393</f>
        <v>1146</v>
      </c>
      <c r="AM393" s="71">
        <f>AJ393</f>
        <v>1146</v>
      </c>
      <c r="AN393" s="101"/>
      <c r="AO393" s="101"/>
      <c r="AP393" s="101"/>
      <c r="AQ393" s="101"/>
      <c r="AR393" s="71">
        <f>AL393+AN393+AO393+AP393+AQ393</f>
        <v>1146</v>
      </c>
      <c r="AS393" s="71">
        <f>AM393+AQ393</f>
        <v>1146</v>
      </c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</row>
    <row r="394" spans="1:64" s="15" customFormat="1" ht="237.75" customHeight="1">
      <c r="A394" s="78" t="s">
        <v>266</v>
      </c>
      <c r="B394" s="79" t="s">
        <v>3</v>
      </c>
      <c r="C394" s="79" t="s">
        <v>134</v>
      </c>
      <c r="D394" s="80" t="s">
        <v>267</v>
      </c>
      <c r="E394" s="79"/>
      <c r="F394" s="71">
        <f aca="true" t="shared" si="356" ref="F394:AS394">F395</f>
        <v>0</v>
      </c>
      <c r="G394" s="71">
        <f t="shared" si="356"/>
        <v>4291</v>
      </c>
      <c r="H394" s="71">
        <f t="shared" si="356"/>
        <v>4291</v>
      </c>
      <c r="I394" s="71">
        <f t="shared" si="356"/>
        <v>4291</v>
      </c>
      <c r="J394" s="71">
        <f t="shared" si="356"/>
        <v>0</v>
      </c>
      <c r="K394" s="71">
        <f t="shared" si="356"/>
        <v>0</v>
      </c>
      <c r="L394" s="71">
        <f t="shared" si="356"/>
        <v>402</v>
      </c>
      <c r="M394" s="71">
        <f t="shared" si="356"/>
        <v>4693</v>
      </c>
      <c r="N394" s="71">
        <f t="shared" si="356"/>
        <v>4693</v>
      </c>
      <c r="O394" s="71">
        <f t="shared" si="356"/>
        <v>0</v>
      </c>
      <c r="P394" s="71"/>
      <c r="Q394" s="71">
        <f t="shared" si="356"/>
        <v>0</v>
      </c>
      <c r="R394" s="71">
        <f t="shared" si="356"/>
        <v>0</v>
      </c>
      <c r="S394" s="71">
        <f t="shared" si="356"/>
        <v>4693</v>
      </c>
      <c r="T394" s="71">
        <f t="shared" si="356"/>
        <v>4693</v>
      </c>
      <c r="U394" s="71">
        <f t="shared" si="356"/>
        <v>0</v>
      </c>
      <c r="V394" s="71">
        <f t="shared" si="356"/>
        <v>0</v>
      </c>
      <c r="W394" s="71">
        <f t="shared" si="356"/>
        <v>0</v>
      </c>
      <c r="X394" s="71">
        <f t="shared" si="356"/>
        <v>0</v>
      </c>
      <c r="Y394" s="71">
        <f t="shared" si="356"/>
        <v>0</v>
      </c>
      <c r="Z394" s="71">
        <f t="shared" si="356"/>
        <v>0</v>
      </c>
      <c r="AA394" s="71">
        <f t="shared" si="356"/>
        <v>0</v>
      </c>
      <c r="AB394" s="71">
        <f t="shared" si="356"/>
        <v>4693</v>
      </c>
      <c r="AC394" s="71">
        <f t="shared" si="356"/>
        <v>4693</v>
      </c>
      <c r="AD394" s="71">
        <f t="shared" si="356"/>
        <v>0</v>
      </c>
      <c r="AE394" s="71">
        <f t="shared" si="356"/>
        <v>0</v>
      </c>
      <c r="AF394" s="71">
        <f t="shared" si="356"/>
        <v>0</v>
      </c>
      <c r="AG394" s="71">
        <f t="shared" si="356"/>
        <v>0</v>
      </c>
      <c r="AH394" s="71">
        <f t="shared" si="356"/>
        <v>0</v>
      </c>
      <c r="AI394" s="71">
        <f t="shared" si="356"/>
        <v>4693</v>
      </c>
      <c r="AJ394" s="71">
        <f t="shared" si="356"/>
        <v>4693</v>
      </c>
      <c r="AK394" s="71">
        <f t="shared" si="356"/>
        <v>0</v>
      </c>
      <c r="AL394" s="71">
        <f t="shared" si="356"/>
        <v>4693</v>
      </c>
      <c r="AM394" s="71">
        <f t="shared" si="356"/>
        <v>4693</v>
      </c>
      <c r="AN394" s="71">
        <f t="shared" si="356"/>
        <v>0</v>
      </c>
      <c r="AO394" s="71">
        <f t="shared" si="356"/>
        <v>0</v>
      </c>
      <c r="AP394" s="71">
        <f t="shared" si="356"/>
        <v>0</v>
      </c>
      <c r="AQ394" s="71">
        <f t="shared" si="356"/>
        <v>12402</v>
      </c>
      <c r="AR394" s="71">
        <f t="shared" si="356"/>
        <v>17095</v>
      </c>
      <c r="AS394" s="71">
        <f t="shared" si="356"/>
        <v>17095</v>
      </c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</row>
    <row r="395" spans="1:64" s="15" customFormat="1" ht="30" customHeight="1">
      <c r="A395" s="78" t="s">
        <v>11</v>
      </c>
      <c r="B395" s="79" t="s">
        <v>3</v>
      </c>
      <c r="C395" s="79" t="s">
        <v>134</v>
      </c>
      <c r="D395" s="80" t="s">
        <v>267</v>
      </c>
      <c r="E395" s="79" t="s">
        <v>18</v>
      </c>
      <c r="F395" s="71"/>
      <c r="G395" s="71">
        <f>H395-F395</f>
        <v>4291</v>
      </c>
      <c r="H395" s="71">
        <v>4291</v>
      </c>
      <c r="I395" s="71">
        <v>4291</v>
      </c>
      <c r="J395" s="101"/>
      <c r="K395" s="101"/>
      <c r="L395" s="72">
        <v>402</v>
      </c>
      <c r="M395" s="71">
        <f>H395+J395+K395+L395</f>
        <v>4693</v>
      </c>
      <c r="N395" s="71">
        <f>I395+L395</f>
        <v>4693</v>
      </c>
      <c r="O395" s="101"/>
      <c r="P395" s="101"/>
      <c r="Q395" s="101"/>
      <c r="R395" s="101"/>
      <c r="S395" s="71">
        <f>M395+O395+P395+Q395+R395</f>
        <v>4693</v>
      </c>
      <c r="T395" s="71">
        <f>N395+R395</f>
        <v>4693</v>
      </c>
      <c r="U395" s="101"/>
      <c r="V395" s="101"/>
      <c r="W395" s="101"/>
      <c r="X395" s="101"/>
      <c r="Y395" s="101"/>
      <c r="Z395" s="101"/>
      <c r="AA395" s="101"/>
      <c r="AB395" s="71">
        <f>S395+U395+V395+W395+X395+Y395+Z395+AA395</f>
        <v>4693</v>
      </c>
      <c r="AC395" s="71">
        <f>T395+Z395+AA395</f>
        <v>4693</v>
      </c>
      <c r="AD395" s="112"/>
      <c r="AE395" s="112"/>
      <c r="AF395" s="112"/>
      <c r="AG395" s="112"/>
      <c r="AH395" s="112"/>
      <c r="AI395" s="71">
        <f>AB395+AD395+AE395+AF395+AG395+AH395</f>
        <v>4693</v>
      </c>
      <c r="AJ395" s="71">
        <f>AC395+AH395</f>
        <v>4693</v>
      </c>
      <c r="AK395" s="101"/>
      <c r="AL395" s="71">
        <f>AI395+AK395</f>
        <v>4693</v>
      </c>
      <c r="AM395" s="71">
        <f>AJ395</f>
        <v>4693</v>
      </c>
      <c r="AN395" s="101"/>
      <c r="AO395" s="101"/>
      <c r="AP395" s="101"/>
      <c r="AQ395" s="71">
        <v>12402</v>
      </c>
      <c r="AR395" s="71">
        <f>AL395+AN395+AO395+AP395+AQ395</f>
        <v>17095</v>
      </c>
      <c r="AS395" s="71">
        <f>AM395+AQ395</f>
        <v>17095</v>
      </c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</row>
    <row r="396" spans="1:64" s="15" customFormat="1" ht="108" customHeight="1" hidden="1">
      <c r="A396" s="78" t="s">
        <v>268</v>
      </c>
      <c r="B396" s="79" t="s">
        <v>3</v>
      </c>
      <c r="C396" s="79" t="s">
        <v>134</v>
      </c>
      <c r="D396" s="80" t="s">
        <v>269</v>
      </c>
      <c r="E396" s="79"/>
      <c r="F396" s="71">
        <f aca="true" t="shared" si="357" ref="F396:N396">F397</f>
        <v>0</v>
      </c>
      <c r="G396" s="71">
        <f t="shared" si="357"/>
        <v>30251</v>
      </c>
      <c r="H396" s="71">
        <f t="shared" si="357"/>
        <v>30251</v>
      </c>
      <c r="I396" s="71">
        <f t="shared" si="357"/>
        <v>30251</v>
      </c>
      <c r="J396" s="71">
        <f t="shared" si="357"/>
        <v>0</v>
      </c>
      <c r="K396" s="71">
        <f t="shared" si="357"/>
        <v>0</v>
      </c>
      <c r="L396" s="71">
        <f t="shared" si="357"/>
        <v>-30251</v>
      </c>
      <c r="M396" s="71">
        <f t="shared" si="357"/>
        <v>0</v>
      </c>
      <c r="N396" s="71">
        <f t="shared" si="357"/>
        <v>0</v>
      </c>
      <c r="O396" s="101"/>
      <c r="P396" s="101"/>
      <c r="Q396" s="101"/>
      <c r="R396" s="101"/>
      <c r="S396" s="112"/>
      <c r="T396" s="112"/>
      <c r="U396" s="101"/>
      <c r="V396" s="101"/>
      <c r="W396" s="101"/>
      <c r="X396" s="101"/>
      <c r="Y396" s="101"/>
      <c r="Z396" s="101"/>
      <c r="AA396" s="101"/>
      <c r="AB396" s="101"/>
      <c r="AC396" s="101"/>
      <c r="AD396" s="112"/>
      <c r="AE396" s="112"/>
      <c r="AF396" s="112"/>
      <c r="AG396" s="112"/>
      <c r="AH396" s="112"/>
      <c r="AI396" s="112"/>
      <c r="AJ396" s="112"/>
      <c r="AK396" s="101"/>
      <c r="AL396" s="101"/>
      <c r="AM396" s="101"/>
      <c r="AN396" s="101"/>
      <c r="AO396" s="101"/>
      <c r="AP396" s="101"/>
      <c r="AQ396" s="101"/>
      <c r="AR396" s="101"/>
      <c r="AS396" s="101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</row>
    <row r="397" spans="1:64" s="15" customFormat="1" ht="27" customHeight="1" hidden="1">
      <c r="A397" s="78" t="s">
        <v>11</v>
      </c>
      <c r="B397" s="79" t="s">
        <v>3</v>
      </c>
      <c r="C397" s="79" t="s">
        <v>134</v>
      </c>
      <c r="D397" s="80" t="s">
        <v>269</v>
      </c>
      <c r="E397" s="79" t="s">
        <v>18</v>
      </c>
      <c r="F397" s="71"/>
      <c r="G397" s="71">
        <f>H397-F397</f>
        <v>30251</v>
      </c>
      <c r="H397" s="71">
        <v>30251</v>
      </c>
      <c r="I397" s="71">
        <v>30251</v>
      </c>
      <c r="J397" s="101"/>
      <c r="K397" s="101"/>
      <c r="L397" s="71">
        <v>-30251</v>
      </c>
      <c r="M397" s="71">
        <f>H397+J397+K397+L397</f>
        <v>0</v>
      </c>
      <c r="N397" s="71">
        <f>I397+L397</f>
        <v>0</v>
      </c>
      <c r="O397" s="101"/>
      <c r="P397" s="101"/>
      <c r="Q397" s="101"/>
      <c r="R397" s="101"/>
      <c r="S397" s="112"/>
      <c r="T397" s="112"/>
      <c r="U397" s="101"/>
      <c r="V397" s="101"/>
      <c r="W397" s="101"/>
      <c r="X397" s="101"/>
      <c r="Y397" s="101"/>
      <c r="Z397" s="101"/>
      <c r="AA397" s="101"/>
      <c r="AB397" s="101"/>
      <c r="AC397" s="101"/>
      <c r="AD397" s="112"/>
      <c r="AE397" s="112"/>
      <c r="AF397" s="112"/>
      <c r="AG397" s="112"/>
      <c r="AH397" s="112"/>
      <c r="AI397" s="112"/>
      <c r="AJ397" s="112"/>
      <c r="AK397" s="101"/>
      <c r="AL397" s="101"/>
      <c r="AM397" s="101"/>
      <c r="AN397" s="101"/>
      <c r="AO397" s="101"/>
      <c r="AP397" s="101"/>
      <c r="AQ397" s="101"/>
      <c r="AR397" s="101"/>
      <c r="AS397" s="101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</row>
    <row r="398" spans="1:64" s="15" customFormat="1" ht="72.75" customHeight="1">
      <c r="A398" s="78" t="s">
        <v>256</v>
      </c>
      <c r="B398" s="79" t="s">
        <v>3</v>
      </c>
      <c r="C398" s="79" t="s">
        <v>134</v>
      </c>
      <c r="D398" s="80" t="s">
        <v>257</v>
      </c>
      <c r="E398" s="79"/>
      <c r="F398" s="71">
        <f aca="true" t="shared" si="358" ref="F398:AS398">F399</f>
        <v>0</v>
      </c>
      <c r="G398" s="71">
        <f t="shared" si="358"/>
        <v>59969</v>
      </c>
      <c r="H398" s="71">
        <f t="shared" si="358"/>
        <v>59969</v>
      </c>
      <c r="I398" s="71">
        <f t="shared" si="358"/>
        <v>59969</v>
      </c>
      <c r="J398" s="71">
        <f t="shared" si="358"/>
        <v>0</v>
      </c>
      <c r="K398" s="71">
        <f t="shared" si="358"/>
        <v>0</v>
      </c>
      <c r="L398" s="71">
        <f t="shared" si="358"/>
        <v>-27340</v>
      </c>
      <c r="M398" s="71">
        <f t="shared" si="358"/>
        <v>32629</v>
      </c>
      <c r="N398" s="71">
        <f t="shared" si="358"/>
        <v>32629</v>
      </c>
      <c r="O398" s="71">
        <f t="shared" si="358"/>
        <v>0</v>
      </c>
      <c r="P398" s="71"/>
      <c r="Q398" s="71">
        <f t="shared" si="358"/>
        <v>0</v>
      </c>
      <c r="R398" s="71">
        <f t="shared" si="358"/>
        <v>0</v>
      </c>
      <c r="S398" s="71">
        <f t="shared" si="358"/>
        <v>32629</v>
      </c>
      <c r="T398" s="71">
        <f t="shared" si="358"/>
        <v>32629</v>
      </c>
      <c r="U398" s="71">
        <f t="shared" si="358"/>
        <v>0</v>
      </c>
      <c r="V398" s="71">
        <f t="shared" si="358"/>
        <v>0</v>
      </c>
      <c r="W398" s="71">
        <f t="shared" si="358"/>
        <v>0</v>
      </c>
      <c r="X398" s="71">
        <f t="shared" si="358"/>
        <v>0</v>
      </c>
      <c r="Y398" s="71">
        <f t="shared" si="358"/>
        <v>0</v>
      </c>
      <c r="Z398" s="71">
        <f t="shared" si="358"/>
        <v>0</v>
      </c>
      <c r="AA398" s="71">
        <f t="shared" si="358"/>
        <v>0</v>
      </c>
      <c r="AB398" s="71">
        <f t="shared" si="358"/>
        <v>32629</v>
      </c>
      <c r="AC398" s="71">
        <f t="shared" si="358"/>
        <v>32629</v>
      </c>
      <c r="AD398" s="71">
        <f t="shared" si="358"/>
        <v>0</v>
      </c>
      <c r="AE398" s="71">
        <f t="shared" si="358"/>
        <v>0</v>
      </c>
      <c r="AF398" s="71">
        <f t="shared" si="358"/>
        <v>0</v>
      </c>
      <c r="AG398" s="71">
        <f t="shared" si="358"/>
        <v>0</v>
      </c>
      <c r="AH398" s="71">
        <f t="shared" si="358"/>
        <v>0</v>
      </c>
      <c r="AI398" s="71">
        <f t="shared" si="358"/>
        <v>32629</v>
      </c>
      <c r="AJ398" s="71">
        <f t="shared" si="358"/>
        <v>32629</v>
      </c>
      <c r="AK398" s="71">
        <f t="shared" si="358"/>
        <v>0</v>
      </c>
      <c r="AL398" s="71">
        <f t="shared" si="358"/>
        <v>32629</v>
      </c>
      <c r="AM398" s="71">
        <f t="shared" si="358"/>
        <v>32629</v>
      </c>
      <c r="AN398" s="71">
        <f t="shared" si="358"/>
        <v>0</v>
      </c>
      <c r="AO398" s="71">
        <f t="shared" si="358"/>
        <v>0</v>
      </c>
      <c r="AP398" s="71">
        <f t="shared" si="358"/>
        <v>0</v>
      </c>
      <c r="AQ398" s="71">
        <f t="shared" si="358"/>
        <v>0</v>
      </c>
      <c r="AR398" s="71">
        <f t="shared" si="358"/>
        <v>32629</v>
      </c>
      <c r="AS398" s="71">
        <f t="shared" si="358"/>
        <v>32629</v>
      </c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</row>
    <row r="399" spans="1:64" s="15" customFormat="1" ht="26.25" customHeight="1">
      <c r="A399" s="78" t="s">
        <v>11</v>
      </c>
      <c r="B399" s="79" t="s">
        <v>3</v>
      </c>
      <c r="C399" s="79" t="s">
        <v>134</v>
      </c>
      <c r="D399" s="80" t="s">
        <v>257</v>
      </c>
      <c r="E399" s="79" t="s">
        <v>18</v>
      </c>
      <c r="F399" s="71"/>
      <c r="G399" s="71">
        <f>H399-F399</f>
        <v>59969</v>
      </c>
      <c r="H399" s="71">
        <v>59969</v>
      </c>
      <c r="I399" s="71">
        <v>59969</v>
      </c>
      <c r="J399" s="101"/>
      <c r="K399" s="101"/>
      <c r="L399" s="71">
        <v>-27340</v>
      </c>
      <c r="M399" s="71">
        <f>H399+J399+K399+L399</f>
        <v>32629</v>
      </c>
      <c r="N399" s="71">
        <f>I399+L399</f>
        <v>32629</v>
      </c>
      <c r="O399" s="101"/>
      <c r="P399" s="101"/>
      <c r="Q399" s="101"/>
      <c r="R399" s="101"/>
      <c r="S399" s="71">
        <f>M399+O399+P399+Q399+R399</f>
        <v>32629</v>
      </c>
      <c r="T399" s="71">
        <f>N399+R399</f>
        <v>32629</v>
      </c>
      <c r="U399" s="101"/>
      <c r="V399" s="101"/>
      <c r="W399" s="101"/>
      <c r="X399" s="101"/>
      <c r="Y399" s="101"/>
      <c r="Z399" s="101"/>
      <c r="AA399" s="101"/>
      <c r="AB399" s="71">
        <f>S399+U399+V399+W399+X399+Y399+Z399+AA399</f>
        <v>32629</v>
      </c>
      <c r="AC399" s="71">
        <f>T399+Z399+AA399</f>
        <v>32629</v>
      </c>
      <c r="AD399" s="112"/>
      <c r="AE399" s="112"/>
      <c r="AF399" s="112"/>
      <c r="AG399" s="112"/>
      <c r="AH399" s="112"/>
      <c r="AI399" s="71">
        <f>AB399+AD399+AE399+AF399+AG399+AH399</f>
        <v>32629</v>
      </c>
      <c r="AJ399" s="71">
        <f>AC399+AH399</f>
        <v>32629</v>
      </c>
      <c r="AK399" s="101"/>
      <c r="AL399" s="71">
        <f>AI399+AK399</f>
        <v>32629</v>
      </c>
      <c r="AM399" s="71">
        <f>AJ399</f>
        <v>32629</v>
      </c>
      <c r="AN399" s="101"/>
      <c r="AO399" s="101"/>
      <c r="AP399" s="101"/>
      <c r="AQ399" s="101"/>
      <c r="AR399" s="71">
        <f>AL399+AN399+AO399+AP399+AQ399</f>
        <v>32629</v>
      </c>
      <c r="AS399" s="71">
        <f>AM399+AQ399</f>
        <v>32629</v>
      </c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</row>
    <row r="400" spans="1:64" s="15" customFormat="1" ht="50.25" customHeight="1">
      <c r="A400" s="78" t="s">
        <v>297</v>
      </c>
      <c r="B400" s="79" t="s">
        <v>3</v>
      </c>
      <c r="C400" s="79" t="s">
        <v>134</v>
      </c>
      <c r="D400" s="80" t="s">
        <v>292</v>
      </c>
      <c r="E400" s="79"/>
      <c r="F400" s="71"/>
      <c r="G400" s="71"/>
      <c r="H400" s="71"/>
      <c r="I400" s="71"/>
      <c r="J400" s="101"/>
      <c r="K400" s="101"/>
      <c r="L400" s="71"/>
      <c r="M400" s="71"/>
      <c r="N400" s="71"/>
      <c r="O400" s="71">
        <f>O402</f>
        <v>0</v>
      </c>
      <c r="P400" s="71"/>
      <c r="Q400" s="71">
        <f>Q402</f>
        <v>0</v>
      </c>
      <c r="R400" s="71">
        <f aca="true" t="shared" si="359" ref="R400:AC400">R401+R403</f>
        <v>0</v>
      </c>
      <c r="S400" s="71">
        <f t="shared" si="359"/>
        <v>0</v>
      </c>
      <c r="T400" s="71">
        <f t="shared" si="359"/>
        <v>0</v>
      </c>
      <c r="U400" s="101">
        <f t="shared" si="359"/>
        <v>0</v>
      </c>
      <c r="V400" s="101">
        <f t="shared" si="359"/>
        <v>0</v>
      </c>
      <c r="W400" s="101">
        <f t="shared" si="359"/>
        <v>0</v>
      </c>
      <c r="X400" s="101">
        <f t="shared" si="359"/>
        <v>0</v>
      </c>
      <c r="Y400" s="101">
        <f t="shared" si="359"/>
        <v>0</v>
      </c>
      <c r="Z400" s="72">
        <f t="shared" si="359"/>
        <v>7</v>
      </c>
      <c r="AA400" s="71">
        <f t="shared" si="359"/>
        <v>16255</v>
      </c>
      <c r="AB400" s="71">
        <f t="shared" si="359"/>
        <v>16262</v>
      </c>
      <c r="AC400" s="71">
        <f t="shared" si="359"/>
        <v>16262</v>
      </c>
      <c r="AD400" s="71">
        <f aca="true" t="shared" si="360" ref="AD400:AJ400">AD401+AD403</f>
        <v>0</v>
      </c>
      <c r="AE400" s="71">
        <f t="shared" si="360"/>
        <v>0</v>
      </c>
      <c r="AF400" s="71">
        <f t="shared" si="360"/>
        <v>0</v>
      </c>
      <c r="AG400" s="71">
        <f t="shared" si="360"/>
        <v>0</v>
      </c>
      <c r="AH400" s="71">
        <f t="shared" si="360"/>
        <v>0</v>
      </c>
      <c r="AI400" s="71">
        <f t="shared" si="360"/>
        <v>16262</v>
      </c>
      <c r="AJ400" s="71">
        <f t="shared" si="360"/>
        <v>16262</v>
      </c>
      <c r="AK400" s="71">
        <f aca="true" t="shared" si="361" ref="AK400:AS400">AK401+AK403</f>
        <v>0</v>
      </c>
      <c r="AL400" s="71">
        <f t="shared" si="361"/>
        <v>16262</v>
      </c>
      <c r="AM400" s="71">
        <f t="shared" si="361"/>
        <v>16262</v>
      </c>
      <c r="AN400" s="71">
        <f t="shared" si="361"/>
        <v>0</v>
      </c>
      <c r="AO400" s="71">
        <f>AO401+AO403</f>
        <v>0</v>
      </c>
      <c r="AP400" s="71">
        <f t="shared" si="361"/>
        <v>0</v>
      </c>
      <c r="AQ400" s="71">
        <f t="shared" si="361"/>
        <v>0</v>
      </c>
      <c r="AR400" s="71">
        <f t="shared" si="361"/>
        <v>16262</v>
      </c>
      <c r="AS400" s="71">
        <f t="shared" si="361"/>
        <v>16262</v>
      </c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</row>
    <row r="401" spans="1:64" s="15" customFormat="1" ht="50.25" customHeight="1">
      <c r="A401" s="78" t="s">
        <v>301</v>
      </c>
      <c r="B401" s="79" t="s">
        <v>3</v>
      </c>
      <c r="C401" s="79" t="s">
        <v>134</v>
      </c>
      <c r="D401" s="80" t="s">
        <v>299</v>
      </c>
      <c r="E401" s="79"/>
      <c r="F401" s="71"/>
      <c r="G401" s="71"/>
      <c r="H401" s="71"/>
      <c r="I401" s="71"/>
      <c r="J401" s="101"/>
      <c r="K401" s="101"/>
      <c r="L401" s="71"/>
      <c r="M401" s="71"/>
      <c r="N401" s="71"/>
      <c r="O401" s="71"/>
      <c r="P401" s="71"/>
      <c r="Q401" s="71"/>
      <c r="R401" s="71">
        <f aca="true" t="shared" si="362" ref="R401:AS401">R402</f>
        <v>0</v>
      </c>
      <c r="S401" s="71">
        <f t="shared" si="362"/>
        <v>0</v>
      </c>
      <c r="T401" s="71">
        <f t="shared" si="362"/>
        <v>0</v>
      </c>
      <c r="U401" s="101">
        <f t="shared" si="362"/>
        <v>0</v>
      </c>
      <c r="V401" s="101">
        <f t="shared" si="362"/>
        <v>0</v>
      </c>
      <c r="W401" s="101">
        <f t="shared" si="362"/>
        <v>0</v>
      </c>
      <c r="X401" s="101">
        <f t="shared" si="362"/>
        <v>0</v>
      </c>
      <c r="Y401" s="101">
        <f t="shared" si="362"/>
        <v>0</v>
      </c>
      <c r="Z401" s="101">
        <f t="shared" si="362"/>
        <v>0</v>
      </c>
      <c r="AA401" s="71">
        <f t="shared" si="362"/>
        <v>16206</v>
      </c>
      <c r="AB401" s="71">
        <f t="shared" si="362"/>
        <v>16206</v>
      </c>
      <c r="AC401" s="71">
        <f t="shared" si="362"/>
        <v>16206</v>
      </c>
      <c r="AD401" s="71">
        <f t="shared" si="362"/>
        <v>0</v>
      </c>
      <c r="AE401" s="71">
        <f t="shared" si="362"/>
        <v>0</v>
      </c>
      <c r="AF401" s="71">
        <f t="shared" si="362"/>
        <v>0</v>
      </c>
      <c r="AG401" s="71">
        <f t="shared" si="362"/>
        <v>0</v>
      </c>
      <c r="AH401" s="71">
        <f t="shared" si="362"/>
        <v>0</v>
      </c>
      <c r="AI401" s="71">
        <f t="shared" si="362"/>
        <v>16206</v>
      </c>
      <c r="AJ401" s="71">
        <f t="shared" si="362"/>
        <v>16206</v>
      </c>
      <c r="AK401" s="71">
        <f t="shared" si="362"/>
        <v>0</v>
      </c>
      <c r="AL401" s="71">
        <f t="shared" si="362"/>
        <v>16206</v>
      </c>
      <c r="AM401" s="71">
        <f t="shared" si="362"/>
        <v>16206</v>
      </c>
      <c r="AN401" s="71">
        <f t="shared" si="362"/>
        <v>0</v>
      </c>
      <c r="AO401" s="71">
        <f t="shared" si="362"/>
        <v>0</v>
      </c>
      <c r="AP401" s="71">
        <f t="shared" si="362"/>
        <v>0</v>
      </c>
      <c r="AQ401" s="71">
        <f t="shared" si="362"/>
        <v>0</v>
      </c>
      <c r="AR401" s="71">
        <f t="shared" si="362"/>
        <v>16206</v>
      </c>
      <c r="AS401" s="71">
        <f t="shared" si="362"/>
        <v>16206</v>
      </c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</row>
    <row r="402" spans="1:64" s="15" customFormat="1" ht="43.5" customHeight="1">
      <c r="A402" s="78" t="s">
        <v>131</v>
      </c>
      <c r="B402" s="79" t="s">
        <v>3</v>
      </c>
      <c r="C402" s="79" t="s">
        <v>134</v>
      </c>
      <c r="D402" s="80" t="s">
        <v>299</v>
      </c>
      <c r="E402" s="79" t="s">
        <v>132</v>
      </c>
      <c r="F402" s="71"/>
      <c r="G402" s="71"/>
      <c r="H402" s="71"/>
      <c r="I402" s="71"/>
      <c r="J402" s="101"/>
      <c r="K402" s="101"/>
      <c r="L402" s="71"/>
      <c r="M402" s="71"/>
      <c r="N402" s="71"/>
      <c r="O402" s="71"/>
      <c r="P402" s="71"/>
      <c r="Q402" s="71"/>
      <c r="R402" s="71"/>
      <c r="S402" s="71">
        <f>M402+O402+P402+Q402+R402</f>
        <v>0</v>
      </c>
      <c r="T402" s="71">
        <f>N402+R402</f>
        <v>0</v>
      </c>
      <c r="U402" s="101"/>
      <c r="V402" s="101"/>
      <c r="W402" s="101"/>
      <c r="X402" s="101"/>
      <c r="Y402" s="101"/>
      <c r="Z402" s="101"/>
      <c r="AA402" s="71">
        <v>16206</v>
      </c>
      <c r="AB402" s="71">
        <f>S402+U402+V402+W402+X402+Y402+Z402+AA402</f>
        <v>16206</v>
      </c>
      <c r="AC402" s="71">
        <f>T402+Z402+AA402</f>
        <v>16206</v>
      </c>
      <c r="AD402" s="112"/>
      <c r="AE402" s="112"/>
      <c r="AF402" s="112"/>
      <c r="AG402" s="112"/>
      <c r="AH402" s="112"/>
      <c r="AI402" s="71">
        <f>AB402+AD402+AE402+AF402+AG402+AH402</f>
        <v>16206</v>
      </c>
      <c r="AJ402" s="71">
        <f>AC402+AH402</f>
        <v>16206</v>
      </c>
      <c r="AK402" s="101"/>
      <c r="AL402" s="71">
        <f>AI402+AK402</f>
        <v>16206</v>
      </c>
      <c r="AM402" s="71">
        <f>AJ402</f>
        <v>16206</v>
      </c>
      <c r="AN402" s="101"/>
      <c r="AO402" s="101"/>
      <c r="AP402" s="101"/>
      <c r="AQ402" s="101"/>
      <c r="AR402" s="71">
        <f>AL402+AN402+AO402+AP402+AQ402</f>
        <v>16206</v>
      </c>
      <c r="AS402" s="71">
        <f>AM402+AQ402</f>
        <v>16206</v>
      </c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</row>
    <row r="403" spans="1:64" s="15" customFormat="1" ht="40.5" customHeight="1">
      <c r="A403" s="78" t="s">
        <v>302</v>
      </c>
      <c r="B403" s="79" t="s">
        <v>3</v>
      </c>
      <c r="C403" s="79" t="s">
        <v>134</v>
      </c>
      <c r="D403" s="80" t="s">
        <v>300</v>
      </c>
      <c r="E403" s="79"/>
      <c r="F403" s="71"/>
      <c r="G403" s="71"/>
      <c r="H403" s="71"/>
      <c r="I403" s="71"/>
      <c r="J403" s="101"/>
      <c r="K403" s="101"/>
      <c r="L403" s="71"/>
      <c r="M403" s="71"/>
      <c r="N403" s="71"/>
      <c r="O403" s="71"/>
      <c r="P403" s="71"/>
      <c r="Q403" s="71"/>
      <c r="R403" s="71">
        <f aca="true" t="shared" si="363" ref="R403:AS403">R404</f>
        <v>0</v>
      </c>
      <c r="S403" s="71">
        <f t="shared" si="363"/>
        <v>0</v>
      </c>
      <c r="T403" s="71">
        <f t="shared" si="363"/>
        <v>0</v>
      </c>
      <c r="U403" s="101">
        <f t="shared" si="363"/>
        <v>0</v>
      </c>
      <c r="V403" s="101">
        <f t="shared" si="363"/>
        <v>0</v>
      </c>
      <c r="W403" s="101">
        <f t="shared" si="363"/>
        <v>0</v>
      </c>
      <c r="X403" s="101">
        <f t="shared" si="363"/>
        <v>0</v>
      </c>
      <c r="Y403" s="101">
        <f t="shared" si="363"/>
        <v>0</v>
      </c>
      <c r="Z403" s="72">
        <f t="shared" si="363"/>
        <v>7</v>
      </c>
      <c r="AA403" s="72">
        <f t="shared" si="363"/>
        <v>49</v>
      </c>
      <c r="AB403" s="72">
        <f t="shared" si="363"/>
        <v>56</v>
      </c>
      <c r="AC403" s="72">
        <f t="shared" si="363"/>
        <v>56</v>
      </c>
      <c r="AD403" s="71">
        <f t="shared" si="363"/>
        <v>0</v>
      </c>
      <c r="AE403" s="71">
        <f t="shared" si="363"/>
        <v>0</v>
      </c>
      <c r="AF403" s="71">
        <f t="shared" si="363"/>
        <v>0</v>
      </c>
      <c r="AG403" s="71">
        <f t="shared" si="363"/>
        <v>0</v>
      </c>
      <c r="AH403" s="71">
        <f t="shared" si="363"/>
        <v>0</v>
      </c>
      <c r="AI403" s="71">
        <f t="shared" si="363"/>
        <v>56</v>
      </c>
      <c r="AJ403" s="71">
        <f t="shared" si="363"/>
        <v>56</v>
      </c>
      <c r="AK403" s="71">
        <f t="shared" si="363"/>
        <v>0</v>
      </c>
      <c r="AL403" s="71">
        <f t="shared" si="363"/>
        <v>56</v>
      </c>
      <c r="AM403" s="71">
        <f t="shared" si="363"/>
        <v>56</v>
      </c>
      <c r="AN403" s="71">
        <f t="shared" si="363"/>
        <v>0</v>
      </c>
      <c r="AO403" s="71">
        <f t="shared" si="363"/>
        <v>0</v>
      </c>
      <c r="AP403" s="71">
        <f t="shared" si="363"/>
        <v>0</v>
      </c>
      <c r="AQ403" s="71">
        <f t="shared" si="363"/>
        <v>0</v>
      </c>
      <c r="AR403" s="71">
        <f t="shared" si="363"/>
        <v>56</v>
      </c>
      <c r="AS403" s="71">
        <f t="shared" si="363"/>
        <v>56</v>
      </c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</row>
    <row r="404" spans="1:64" s="15" customFormat="1" ht="42" customHeight="1">
      <c r="A404" s="78" t="s">
        <v>131</v>
      </c>
      <c r="B404" s="79" t="s">
        <v>3</v>
      </c>
      <c r="C404" s="79" t="s">
        <v>134</v>
      </c>
      <c r="D404" s="80" t="s">
        <v>300</v>
      </c>
      <c r="E404" s="79" t="s">
        <v>132</v>
      </c>
      <c r="F404" s="71"/>
      <c r="G404" s="71"/>
      <c r="H404" s="71"/>
      <c r="I404" s="71"/>
      <c r="J404" s="101"/>
      <c r="K404" s="101"/>
      <c r="L404" s="71"/>
      <c r="M404" s="71"/>
      <c r="N404" s="71"/>
      <c r="O404" s="71"/>
      <c r="P404" s="71"/>
      <c r="Q404" s="71"/>
      <c r="R404" s="71"/>
      <c r="S404" s="71">
        <f>M404+O404+P404+Q404+R404</f>
        <v>0</v>
      </c>
      <c r="T404" s="71">
        <f>N404+R404</f>
        <v>0</v>
      </c>
      <c r="U404" s="101"/>
      <c r="V404" s="101"/>
      <c r="W404" s="101"/>
      <c r="X404" s="101"/>
      <c r="Y404" s="101"/>
      <c r="Z404" s="72">
        <v>7</v>
      </c>
      <c r="AA404" s="72">
        <v>49</v>
      </c>
      <c r="AB404" s="71">
        <f>S404+U404+V404+W404+X404+Y404+Z404+AA404</f>
        <v>56</v>
      </c>
      <c r="AC404" s="71">
        <f>T404+Z404+AA404</f>
        <v>56</v>
      </c>
      <c r="AD404" s="112"/>
      <c r="AE404" s="112"/>
      <c r="AF404" s="112"/>
      <c r="AG404" s="112"/>
      <c r="AH404" s="112"/>
      <c r="AI404" s="71">
        <f>AB404+AD404+AE404+AF404+AG404+AH404</f>
        <v>56</v>
      </c>
      <c r="AJ404" s="71">
        <f>AC404+AH404</f>
        <v>56</v>
      </c>
      <c r="AK404" s="101"/>
      <c r="AL404" s="71">
        <f>AI404+AK404</f>
        <v>56</v>
      </c>
      <c r="AM404" s="71">
        <f>AJ404</f>
        <v>56</v>
      </c>
      <c r="AN404" s="101"/>
      <c r="AO404" s="101"/>
      <c r="AP404" s="101"/>
      <c r="AQ404" s="101"/>
      <c r="AR404" s="71">
        <f>AL404+AN404+AO404+AP404+AQ404</f>
        <v>56</v>
      </c>
      <c r="AS404" s="71">
        <f>AM404+AQ404</f>
        <v>56</v>
      </c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</row>
    <row r="405" spans="1:64" s="15" customFormat="1" ht="74.25" customHeight="1">
      <c r="A405" s="78" t="s">
        <v>256</v>
      </c>
      <c r="B405" s="79" t="s">
        <v>3</v>
      </c>
      <c r="C405" s="79" t="s">
        <v>134</v>
      </c>
      <c r="D405" s="80" t="s">
        <v>293</v>
      </c>
      <c r="E405" s="79"/>
      <c r="F405" s="71"/>
      <c r="G405" s="71"/>
      <c r="H405" s="71"/>
      <c r="I405" s="71"/>
      <c r="J405" s="101"/>
      <c r="K405" s="101"/>
      <c r="L405" s="71"/>
      <c r="M405" s="71"/>
      <c r="N405" s="71"/>
      <c r="O405" s="71">
        <f>O406</f>
        <v>0</v>
      </c>
      <c r="P405" s="71"/>
      <c r="Q405" s="71">
        <f aca="true" t="shared" si="364" ref="Q405:AS405">Q406</f>
        <v>0</v>
      </c>
      <c r="R405" s="71">
        <f t="shared" si="364"/>
        <v>0</v>
      </c>
      <c r="S405" s="71">
        <f t="shared" si="364"/>
        <v>0</v>
      </c>
      <c r="T405" s="71">
        <f t="shared" si="364"/>
        <v>0</v>
      </c>
      <c r="U405" s="101">
        <f t="shared" si="364"/>
        <v>0</v>
      </c>
      <c r="V405" s="101">
        <f t="shared" si="364"/>
        <v>0</v>
      </c>
      <c r="W405" s="101">
        <f t="shared" si="364"/>
        <v>0</v>
      </c>
      <c r="X405" s="101">
        <f t="shared" si="364"/>
        <v>0</v>
      </c>
      <c r="Y405" s="101">
        <f t="shared" si="364"/>
        <v>0</v>
      </c>
      <c r="Z405" s="72">
        <f t="shared" si="364"/>
        <v>1</v>
      </c>
      <c r="AA405" s="72">
        <f t="shared" si="364"/>
        <v>366</v>
      </c>
      <c r="AB405" s="71">
        <f t="shared" si="364"/>
        <v>367</v>
      </c>
      <c r="AC405" s="71">
        <f t="shared" si="364"/>
        <v>367</v>
      </c>
      <c r="AD405" s="71">
        <f t="shared" si="364"/>
        <v>0</v>
      </c>
      <c r="AE405" s="71">
        <f t="shared" si="364"/>
        <v>0</v>
      </c>
      <c r="AF405" s="71">
        <f t="shared" si="364"/>
        <v>0</v>
      </c>
      <c r="AG405" s="71">
        <f t="shared" si="364"/>
        <v>0</v>
      </c>
      <c r="AH405" s="71">
        <f t="shared" si="364"/>
        <v>0</v>
      </c>
      <c r="AI405" s="71">
        <f t="shared" si="364"/>
        <v>367</v>
      </c>
      <c r="AJ405" s="71">
        <f t="shared" si="364"/>
        <v>367</v>
      </c>
      <c r="AK405" s="71">
        <f t="shared" si="364"/>
        <v>0</v>
      </c>
      <c r="AL405" s="71">
        <f t="shared" si="364"/>
        <v>367</v>
      </c>
      <c r="AM405" s="71">
        <f t="shared" si="364"/>
        <v>367</v>
      </c>
      <c r="AN405" s="71">
        <f t="shared" si="364"/>
        <v>0</v>
      </c>
      <c r="AO405" s="71">
        <f t="shared" si="364"/>
        <v>0</v>
      </c>
      <c r="AP405" s="71">
        <f t="shared" si="364"/>
        <v>0</v>
      </c>
      <c r="AQ405" s="71">
        <f t="shared" si="364"/>
        <v>0</v>
      </c>
      <c r="AR405" s="71">
        <f t="shared" si="364"/>
        <v>367</v>
      </c>
      <c r="AS405" s="71">
        <f t="shared" si="364"/>
        <v>367</v>
      </c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</row>
    <row r="406" spans="1:64" s="15" customFormat="1" ht="42" customHeight="1">
      <c r="A406" s="78" t="s">
        <v>131</v>
      </c>
      <c r="B406" s="79" t="s">
        <v>3</v>
      </c>
      <c r="C406" s="79" t="s">
        <v>134</v>
      </c>
      <c r="D406" s="80" t="s">
        <v>293</v>
      </c>
      <c r="E406" s="79" t="s">
        <v>132</v>
      </c>
      <c r="F406" s="71"/>
      <c r="G406" s="71"/>
      <c r="H406" s="71"/>
      <c r="I406" s="71"/>
      <c r="J406" s="101"/>
      <c r="K406" s="101"/>
      <c r="L406" s="71"/>
      <c r="M406" s="71"/>
      <c r="N406" s="71"/>
      <c r="O406" s="71"/>
      <c r="P406" s="71"/>
      <c r="Q406" s="71"/>
      <c r="R406" s="71"/>
      <c r="S406" s="71">
        <f>M406+O406+P406+Q406+R406</f>
        <v>0</v>
      </c>
      <c r="T406" s="71">
        <f>N406+R406</f>
        <v>0</v>
      </c>
      <c r="U406" s="101"/>
      <c r="V406" s="101"/>
      <c r="W406" s="101"/>
      <c r="X406" s="101"/>
      <c r="Y406" s="101"/>
      <c r="Z406" s="72">
        <v>1</v>
      </c>
      <c r="AA406" s="72">
        <v>366</v>
      </c>
      <c r="AB406" s="71">
        <f>S406+U406+V406+W406+X406+Y406+Z406+AA406</f>
        <v>367</v>
      </c>
      <c r="AC406" s="71">
        <f>T406+Z406+AA406</f>
        <v>367</v>
      </c>
      <c r="AD406" s="112"/>
      <c r="AE406" s="112"/>
      <c r="AF406" s="112"/>
      <c r="AG406" s="112"/>
      <c r="AH406" s="112"/>
      <c r="AI406" s="71">
        <f>AB406+AD406+AE406+AF406+AG406+AH406</f>
        <v>367</v>
      </c>
      <c r="AJ406" s="71">
        <f>AC406+AH406</f>
        <v>367</v>
      </c>
      <c r="AK406" s="101"/>
      <c r="AL406" s="71">
        <f>AI406+AK406</f>
        <v>367</v>
      </c>
      <c r="AM406" s="71">
        <f>AJ406</f>
        <v>367</v>
      </c>
      <c r="AN406" s="101"/>
      <c r="AO406" s="101"/>
      <c r="AP406" s="101"/>
      <c r="AQ406" s="101"/>
      <c r="AR406" s="71">
        <f>AL406+AN406+AO406+AP406+AQ406</f>
        <v>367</v>
      </c>
      <c r="AS406" s="71">
        <f>AM406+AQ406</f>
        <v>367</v>
      </c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</row>
    <row r="407" spans="1:64" s="15" customFormat="1" ht="34.5" customHeight="1">
      <c r="A407" s="78" t="s">
        <v>279</v>
      </c>
      <c r="B407" s="79" t="s">
        <v>3</v>
      </c>
      <c r="C407" s="79" t="s">
        <v>134</v>
      </c>
      <c r="D407" s="80" t="s">
        <v>215</v>
      </c>
      <c r="E407" s="79"/>
      <c r="F407" s="71">
        <f aca="true" t="shared" si="365" ref="F407:AS407">F408+F409</f>
        <v>0</v>
      </c>
      <c r="G407" s="71">
        <f t="shared" si="365"/>
        <v>36570</v>
      </c>
      <c r="H407" s="71">
        <f t="shared" si="365"/>
        <v>36570</v>
      </c>
      <c r="I407" s="71">
        <f t="shared" si="365"/>
        <v>36570</v>
      </c>
      <c r="J407" s="71">
        <f t="shared" si="365"/>
        <v>0</v>
      </c>
      <c r="K407" s="71">
        <f t="shared" si="365"/>
        <v>0</v>
      </c>
      <c r="L407" s="71">
        <f t="shared" si="365"/>
        <v>-62</v>
      </c>
      <c r="M407" s="71">
        <f t="shared" si="365"/>
        <v>36508</v>
      </c>
      <c r="N407" s="71">
        <f t="shared" si="365"/>
        <v>36508</v>
      </c>
      <c r="O407" s="71">
        <f t="shared" si="365"/>
        <v>0</v>
      </c>
      <c r="P407" s="71"/>
      <c r="Q407" s="71">
        <f t="shared" si="365"/>
        <v>0</v>
      </c>
      <c r="R407" s="71">
        <f t="shared" si="365"/>
        <v>0</v>
      </c>
      <c r="S407" s="71">
        <f t="shared" si="365"/>
        <v>36508</v>
      </c>
      <c r="T407" s="71">
        <f t="shared" si="365"/>
        <v>36508</v>
      </c>
      <c r="U407" s="71">
        <f t="shared" si="365"/>
        <v>0</v>
      </c>
      <c r="V407" s="71">
        <f t="shared" si="365"/>
        <v>0</v>
      </c>
      <c r="W407" s="71">
        <f t="shared" si="365"/>
        <v>0</v>
      </c>
      <c r="X407" s="71">
        <f t="shared" si="365"/>
        <v>0</v>
      </c>
      <c r="Y407" s="71">
        <f t="shared" si="365"/>
        <v>0</v>
      </c>
      <c r="Z407" s="71">
        <f t="shared" si="365"/>
        <v>0</v>
      </c>
      <c r="AA407" s="71">
        <f t="shared" si="365"/>
        <v>0</v>
      </c>
      <c r="AB407" s="71">
        <f t="shared" si="365"/>
        <v>36508</v>
      </c>
      <c r="AC407" s="71">
        <f t="shared" si="365"/>
        <v>36508</v>
      </c>
      <c r="AD407" s="71">
        <f t="shared" si="365"/>
        <v>0</v>
      </c>
      <c r="AE407" s="71">
        <f t="shared" si="365"/>
        <v>0</v>
      </c>
      <c r="AF407" s="71">
        <f t="shared" si="365"/>
        <v>0</v>
      </c>
      <c r="AG407" s="71">
        <f t="shared" si="365"/>
        <v>0</v>
      </c>
      <c r="AH407" s="71">
        <f t="shared" si="365"/>
        <v>0</v>
      </c>
      <c r="AI407" s="71">
        <f t="shared" si="365"/>
        <v>36508</v>
      </c>
      <c r="AJ407" s="71">
        <f t="shared" si="365"/>
        <v>36508</v>
      </c>
      <c r="AK407" s="71">
        <f t="shared" si="365"/>
        <v>0</v>
      </c>
      <c r="AL407" s="71">
        <f t="shared" si="365"/>
        <v>36508</v>
      </c>
      <c r="AM407" s="71">
        <f t="shared" si="365"/>
        <v>36508</v>
      </c>
      <c r="AN407" s="71">
        <f t="shared" si="365"/>
        <v>0</v>
      </c>
      <c r="AO407" s="71">
        <f t="shared" si="365"/>
        <v>0</v>
      </c>
      <c r="AP407" s="71">
        <f t="shared" si="365"/>
        <v>0</v>
      </c>
      <c r="AQ407" s="71">
        <f t="shared" si="365"/>
        <v>7343</v>
      </c>
      <c r="AR407" s="71">
        <f t="shared" si="365"/>
        <v>43851</v>
      </c>
      <c r="AS407" s="71">
        <f t="shared" si="365"/>
        <v>43851</v>
      </c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</row>
    <row r="408" spans="1:64" s="15" customFormat="1" ht="33" customHeight="1">
      <c r="A408" s="78" t="s">
        <v>11</v>
      </c>
      <c r="B408" s="79" t="s">
        <v>3</v>
      </c>
      <c r="C408" s="79" t="s">
        <v>134</v>
      </c>
      <c r="D408" s="80" t="s">
        <v>215</v>
      </c>
      <c r="E408" s="79" t="s">
        <v>18</v>
      </c>
      <c r="F408" s="71"/>
      <c r="G408" s="71">
        <f>H408-F408</f>
        <v>18674</v>
      </c>
      <c r="H408" s="71">
        <v>18674</v>
      </c>
      <c r="I408" s="71">
        <v>18674</v>
      </c>
      <c r="J408" s="101"/>
      <c r="K408" s="101"/>
      <c r="L408" s="72">
        <v>-62</v>
      </c>
      <c r="M408" s="71">
        <f>H408+J408+K408+L408</f>
        <v>18612</v>
      </c>
      <c r="N408" s="71">
        <f>I408+L408</f>
        <v>18612</v>
      </c>
      <c r="O408" s="101"/>
      <c r="P408" s="101"/>
      <c r="Q408" s="101"/>
      <c r="R408" s="101"/>
      <c r="S408" s="71">
        <f>M408+O408+P408+Q408+R408</f>
        <v>18612</v>
      </c>
      <c r="T408" s="71">
        <f>N408+R408</f>
        <v>18612</v>
      </c>
      <c r="U408" s="101"/>
      <c r="V408" s="101"/>
      <c r="W408" s="101"/>
      <c r="X408" s="101"/>
      <c r="Y408" s="101"/>
      <c r="Z408" s="101"/>
      <c r="AA408" s="101"/>
      <c r="AB408" s="71">
        <f>S408+U408+V408+W408+X408+Y408+Z408+AA408</f>
        <v>18612</v>
      </c>
      <c r="AC408" s="71">
        <f>T408+Z408+AA408</f>
        <v>18612</v>
      </c>
      <c r="AD408" s="112"/>
      <c r="AE408" s="112"/>
      <c r="AF408" s="112"/>
      <c r="AG408" s="112"/>
      <c r="AH408" s="112"/>
      <c r="AI408" s="71">
        <f>AB408+AD408+AE408+AF408+AG408+AH408</f>
        <v>18612</v>
      </c>
      <c r="AJ408" s="71">
        <f>AC408+AH408</f>
        <v>18612</v>
      </c>
      <c r="AK408" s="101"/>
      <c r="AL408" s="71">
        <f>AI408+AK408</f>
        <v>18612</v>
      </c>
      <c r="AM408" s="71">
        <f>AJ408</f>
        <v>18612</v>
      </c>
      <c r="AN408" s="101"/>
      <c r="AO408" s="101"/>
      <c r="AP408" s="101"/>
      <c r="AQ408" s="101"/>
      <c r="AR408" s="71">
        <f>AL408+AN408+AO408+AP408+AQ408</f>
        <v>18612</v>
      </c>
      <c r="AS408" s="71">
        <f>AM408+AQ408</f>
        <v>18612</v>
      </c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</row>
    <row r="409" spans="1:64" s="15" customFormat="1" ht="109.5" customHeight="1">
      <c r="A409" s="78" t="s">
        <v>268</v>
      </c>
      <c r="B409" s="79" t="s">
        <v>3</v>
      </c>
      <c r="C409" s="79" t="s">
        <v>134</v>
      </c>
      <c r="D409" s="80" t="s">
        <v>280</v>
      </c>
      <c r="E409" s="79"/>
      <c r="F409" s="71">
        <f aca="true" t="shared" si="366" ref="F409:AS409">F410</f>
        <v>0</v>
      </c>
      <c r="G409" s="71">
        <f t="shared" si="366"/>
        <v>17896</v>
      </c>
      <c r="H409" s="71">
        <f t="shared" si="366"/>
        <v>17896</v>
      </c>
      <c r="I409" s="71">
        <f t="shared" si="366"/>
        <v>17896</v>
      </c>
      <c r="J409" s="71">
        <f t="shared" si="366"/>
        <v>0</v>
      </c>
      <c r="K409" s="71">
        <f t="shared" si="366"/>
        <v>0</v>
      </c>
      <c r="L409" s="71">
        <f t="shared" si="366"/>
        <v>0</v>
      </c>
      <c r="M409" s="71">
        <f t="shared" si="366"/>
        <v>17896</v>
      </c>
      <c r="N409" s="71">
        <f t="shared" si="366"/>
        <v>17896</v>
      </c>
      <c r="O409" s="71">
        <f t="shared" si="366"/>
        <v>0</v>
      </c>
      <c r="P409" s="71"/>
      <c r="Q409" s="71">
        <f t="shared" si="366"/>
        <v>0</v>
      </c>
      <c r="R409" s="71">
        <f t="shared" si="366"/>
        <v>0</v>
      </c>
      <c r="S409" s="71">
        <f t="shared" si="366"/>
        <v>17896</v>
      </c>
      <c r="T409" s="71">
        <f t="shared" si="366"/>
        <v>17896</v>
      </c>
      <c r="U409" s="71">
        <f t="shared" si="366"/>
        <v>0</v>
      </c>
      <c r="V409" s="71">
        <f t="shared" si="366"/>
        <v>0</v>
      </c>
      <c r="W409" s="71">
        <f t="shared" si="366"/>
        <v>0</v>
      </c>
      <c r="X409" s="71">
        <f t="shared" si="366"/>
        <v>0</v>
      </c>
      <c r="Y409" s="71">
        <f t="shared" si="366"/>
        <v>0</v>
      </c>
      <c r="Z409" s="71">
        <f t="shared" si="366"/>
        <v>0</v>
      </c>
      <c r="AA409" s="71">
        <f t="shared" si="366"/>
        <v>0</v>
      </c>
      <c r="AB409" s="71">
        <f t="shared" si="366"/>
        <v>17896</v>
      </c>
      <c r="AC409" s="71">
        <f t="shared" si="366"/>
        <v>17896</v>
      </c>
      <c r="AD409" s="71">
        <f t="shared" si="366"/>
        <v>0</v>
      </c>
      <c r="AE409" s="71">
        <f t="shared" si="366"/>
        <v>0</v>
      </c>
      <c r="AF409" s="71">
        <f t="shared" si="366"/>
        <v>0</v>
      </c>
      <c r="AG409" s="71">
        <f t="shared" si="366"/>
        <v>0</v>
      </c>
      <c r="AH409" s="71">
        <f t="shared" si="366"/>
        <v>0</v>
      </c>
      <c r="AI409" s="71">
        <f t="shared" si="366"/>
        <v>17896</v>
      </c>
      <c r="AJ409" s="71">
        <f t="shared" si="366"/>
        <v>17896</v>
      </c>
      <c r="AK409" s="71">
        <f t="shared" si="366"/>
        <v>0</v>
      </c>
      <c r="AL409" s="71">
        <f t="shared" si="366"/>
        <v>17896</v>
      </c>
      <c r="AM409" s="71">
        <f t="shared" si="366"/>
        <v>17896</v>
      </c>
      <c r="AN409" s="71">
        <f t="shared" si="366"/>
        <v>0</v>
      </c>
      <c r="AO409" s="71">
        <f t="shared" si="366"/>
        <v>0</v>
      </c>
      <c r="AP409" s="71">
        <f t="shared" si="366"/>
        <v>0</v>
      </c>
      <c r="AQ409" s="71">
        <f t="shared" si="366"/>
        <v>7343</v>
      </c>
      <c r="AR409" s="71">
        <f t="shared" si="366"/>
        <v>25239</v>
      </c>
      <c r="AS409" s="71">
        <f t="shared" si="366"/>
        <v>25239</v>
      </c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</row>
    <row r="410" spans="1:64" s="15" customFormat="1" ht="20.25" customHeight="1">
      <c r="A410" s="78" t="s">
        <v>11</v>
      </c>
      <c r="B410" s="79" t="s">
        <v>3</v>
      </c>
      <c r="C410" s="79" t="s">
        <v>134</v>
      </c>
      <c r="D410" s="80" t="s">
        <v>280</v>
      </c>
      <c r="E410" s="79" t="s">
        <v>18</v>
      </c>
      <c r="F410" s="71"/>
      <c r="G410" s="71">
        <f>H410-F410</f>
        <v>17896</v>
      </c>
      <c r="H410" s="71">
        <v>17896</v>
      </c>
      <c r="I410" s="71">
        <v>17896</v>
      </c>
      <c r="J410" s="101"/>
      <c r="K410" s="101"/>
      <c r="L410" s="101"/>
      <c r="M410" s="71">
        <f>H410+J410+K410+L410</f>
        <v>17896</v>
      </c>
      <c r="N410" s="71">
        <f>I410+L410</f>
        <v>17896</v>
      </c>
      <c r="O410" s="101"/>
      <c r="P410" s="101"/>
      <c r="Q410" s="101"/>
      <c r="R410" s="101"/>
      <c r="S410" s="71">
        <f>M410+O410+P410+Q410+R410</f>
        <v>17896</v>
      </c>
      <c r="T410" s="71">
        <f>N410+R410</f>
        <v>17896</v>
      </c>
      <c r="U410" s="101"/>
      <c r="V410" s="101"/>
      <c r="W410" s="101"/>
      <c r="X410" s="101"/>
      <c r="Y410" s="101"/>
      <c r="Z410" s="101"/>
      <c r="AA410" s="101"/>
      <c r="AB410" s="71">
        <f>S410+U410+V410+W410+X410+Y410+Z410+AA410</f>
        <v>17896</v>
      </c>
      <c r="AC410" s="71">
        <f>T410+Z410+AA410</f>
        <v>17896</v>
      </c>
      <c r="AD410" s="112"/>
      <c r="AE410" s="112"/>
      <c r="AF410" s="112"/>
      <c r="AG410" s="112"/>
      <c r="AH410" s="112"/>
      <c r="AI410" s="71">
        <f>AB410+AD410+AE410+AF410+AG410+AH410</f>
        <v>17896</v>
      </c>
      <c r="AJ410" s="71">
        <f>AC410+AH410</f>
        <v>17896</v>
      </c>
      <c r="AK410" s="101"/>
      <c r="AL410" s="71">
        <f>AI410+AK410</f>
        <v>17896</v>
      </c>
      <c r="AM410" s="71">
        <f>AJ410</f>
        <v>17896</v>
      </c>
      <c r="AN410" s="101"/>
      <c r="AO410" s="101"/>
      <c r="AP410" s="101"/>
      <c r="AQ410" s="71">
        <v>7343</v>
      </c>
      <c r="AR410" s="71">
        <f>AL410+AN410+AO410+AP410+AQ410</f>
        <v>25239</v>
      </c>
      <c r="AS410" s="71">
        <f>AM410+AQ410</f>
        <v>25239</v>
      </c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</row>
    <row r="411" spans="1:64" s="34" customFormat="1" ht="43.5" customHeight="1">
      <c r="A411" s="78" t="s">
        <v>122</v>
      </c>
      <c r="B411" s="79" t="s">
        <v>3</v>
      </c>
      <c r="C411" s="79" t="s">
        <v>134</v>
      </c>
      <c r="D411" s="80" t="s">
        <v>123</v>
      </c>
      <c r="E411" s="79"/>
      <c r="F411" s="81">
        <f>F412+F413</f>
        <v>102142</v>
      </c>
      <c r="G411" s="81">
        <f>G412+G413</f>
        <v>100984</v>
      </c>
      <c r="H411" s="81">
        <f>H412+H413</f>
        <v>203126</v>
      </c>
      <c r="I411" s="81">
        <f aca="true" t="shared" si="367" ref="I411:AS411">I412+I413</f>
        <v>0</v>
      </c>
      <c r="J411" s="81">
        <f t="shared" si="367"/>
        <v>0</v>
      </c>
      <c r="K411" s="81">
        <f t="shared" si="367"/>
        <v>0</v>
      </c>
      <c r="L411" s="81">
        <f t="shared" si="367"/>
        <v>0</v>
      </c>
      <c r="M411" s="81">
        <f t="shared" si="367"/>
        <v>203126</v>
      </c>
      <c r="N411" s="81">
        <f t="shared" si="367"/>
        <v>0</v>
      </c>
      <c r="O411" s="81">
        <f t="shared" si="367"/>
        <v>0</v>
      </c>
      <c r="P411" s="81"/>
      <c r="Q411" s="81">
        <f t="shared" si="367"/>
        <v>0</v>
      </c>
      <c r="R411" s="81">
        <f t="shared" si="367"/>
        <v>0</v>
      </c>
      <c r="S411" s="81">
        <f t="shared" si="367"/>
        <v>203126</v>
      </c>
      <c r="T411" s="81">
        <f t="shared" si="367"/>
        <v>0</v>
      </c>
      <c r="U411" s="81">
        <f t="shared" si="367"/>
        <v>0</v>
      </c>
      <c r="V411" s="81">
        <f t="shared" si="367"/>
        <v>0</v>
      </c>
      <c r="W411" s="81">
        <f t="shared" si="367"/>
        <v>0</v>
      </c>
      <c r="X411" s="81">
        <f t="shared" si="367"/>
        <v>0</v>
      </c>
      <c r="Y411" s="81">
        <f t="shared" si="367"/>
        <v>0</v>
      </c>
      <c r="Z411" s="81">
        <f t="shared" si="367"/>
        <v>0</v>
      </c>
      <c r="AA411" s="81">
        <f t="shared" si="367"/>
        <v>0</v>
      </c>
      <c r="AB411" s="81">
        <f t="shared" si="367"/>
        <v>203126</v>
      </c>
      <c r="AC411" s="81">
        <f t="shared" si="367"/>
        <v>0</v>
      </c>
      <c r="AD411" s="81">
        <f t="shared" si="367"/>
        <v>0</v>
      </c>
      <c r="AE411" s="81">
        <f t="shared" si="367"/>
        <v>0</v>
      </c>
      <c r="AF411" s="81">
        <f t="shared" si="367"/>
        <v>-120295</v>
      </c>
      <c r="AG411" s="81">
        <f t="shared" si="367"/>
        <v>0</v>
      </c>
      <c r="AH411" s="81">
        <f t="shared" si="367"/>
        <v>0</v>
      </c>
      <c r="AI411" s="81">
        <f t="shared" si="367"/>
        <v>82831</v>
      </c>
      <c r="AJ411" s="81">
        <f t="shared" si="367"/>
        <v>0</v>
      </c>
      <c r="AK411" s="81">
        <f t="shared" si="367"/>
        <v>0</v>
      </c>
      <c r="AL411" s="81">
        <f t="shared" si="367"/>
        <v>82831</v>
      </c>
      <c r="AM411" s="81">
        <f t="shared" si="367"/>
        <v>0</v>
      </c>
      <c r="AN411" s="81">
        <f t="shared" si="367"/>
        <v>0</v>
      </c>
      <c r="AO411" s="81">
        <f t="shared" si="367"/>
        <v>0</v>
      </c>
      <c r="AP411" s="81">
        <f t="shared" si="367"/>
        <v>0</v>
      </c>
      <c r="AQ411" s="81">
        <f t="shared" si="367"/>
        <v>0</v>
      </c>
      <c r="AR411" s="81">
        <f t="shared" si="367"/>
        <v>82831</v>
      </c>
      <c r="AS411" s="81">
        <f t="shared" si="367"/>
        <v>0</v>
      </c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</row>
    <row r="412" spans="1:64" s="34" customFormat="1" ht="78" customHeight="1">
      <c r="A412" s="78" t="s">
        <v>140</v>
      </c>
      <c r="B412" s="79" t="s">
        <v>3</v>
      </c>
      <c r="C412" s="79" t="s">
        <v>134</v>
      </c>
      <c r="D412" s="80" t="s">
        <v>123</v>
      </c>
      <c r="E412" s="79" t="s">
        <v>141</v>
      </c>
      <c r="F412" s="71">
        <v>1395</v>
      </c>
      <c r="G412" s="71">
        <f>H412-F412</f>
        <v>0</v>
      </c>
      <c r="H412" s="71">
        <v>1395</v>
      </c>
      <c r="I412" s="154"/>
      <c r="J412" s="154"/>
      <c r="K412" s="154"/>
      <c r="L412" s="154"/>
      <c r="M412" s="71">
        <f>H412+J412+K412+L412</f>
        <v>1395</v>
      </c>
      <c r="N412" s="72">
        <f>I412+L412</f>
        <v>0</v>
      </c>
      <c r="O412" s="154"/>
      <c r="P412" s="154"/>
      <c r="Q412" s="155"/>
      <c r="R412" s="155"/>
      <c r="S412" s="71">
        <f>M412+O412+P412+Q412+R412</f>
        <v>1395</v>
      </c>
      <c r="T412" s="71">
        <f>N412+R412</f>
        <v>0</v>
      </c>
      <c r="U412" s="155"/>
      <c r="V412" s="155"/>
      <c r="W412" s="155"/>
      <c r="X412" s="72"/>
      <c r="Y412" s="155"/>
      <c r="Z412" s="155"/>
      <c r="AA412" s="155"/>
      <c r="AB412" s="71">
        <f>S412+U412+V412+W412+X412+Y412+Z412+AA412</f>
        <v>1395</v>
      </c>
      <c r="AC412" s="71">
        <f>T412+Z412+AA412</f>
        <v>0</v>
      </c>
      <c r="AD412" s="154"/>
      <c r="AE412" s="154"/>
      <c r="AF412" s="71">
        <v>-697</v>
      </c>
      <c r="AG412" s="154"/>
      <c r="AH412" s="154"/>
      <c r="AI412" s="71">
        <f>AB412+AD412+AE412+AF412+AG412+AH412</f>
        <v>698</v>
      </c>
      <c r="AJ412" s="71">
        <f>AC412+AH412</f>
        <v>0</v>
      </c>
      <c r="AK412" s="155"/>
      <c r="AL412" s="71">
        <f>AI412+AK412</f>
        <v>698</v>
      </c>
      <c r="AM412" s="71">
        <f>AJ412</f>
        <v>0</v>
      </c>
      <c r="AN412" s="155"/>
      <c r="AO412" s="155"/>
      <c r="AP412" s="155"/>
      <c r="AQ412" s="155"/>
      <c r="AR412" s="71">
        <f>AL412+AN412+AO412+AP412+AQ412</f>
        <v>698</v>
      </c>
      <c r="AS412" s="71">
        <f>AM412+AQ412</f>
        <v>0</v>
      </c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</row>
    <row r="413" spans="1:64" s="15" customFormat="1" ht="21" customHeight="1">
      <c r="A413" s="78" t="s">
        <v>11</v>
      </c>
      <c r="B413" s="79" t="s">
        <v>3</v>
      </c>
      <c r="C413" s="79" t="s">
        <v>134</v>
      </c>
      <c r="D413" s="80" t="s">
        <v>123</v>
      </c>
      <c r="E413" s="79" t="s">
        <v>18</v>
      </c>
      <c r="F413" s="71">
        <v>100747</v>
      </c>
      <c r="G413" s="71">
        <f>H413-F413</f>
        <v>100984</v>
      </c>
      <c r="H413" s="71">
        <f>5823+47343-2500+151065</f>
        <v>201731</v>
      </c>
      <c r="I413" s="101"/>
      <c r="J413" s="101"/>
      <c r="K413" s="101"/>
      <c r="L413" s="101"/>
      <c r="M413" s="71">
        <f>H413+J413+K413+L413</f>
        <v>201731</v>
      </c>
      <c r="N413" s="72">
        <f>I413+L413</f>
        <v>0</v>
      </c>
      <c r="O413" s="101"/>
      <c r="P413" s="101"/>
      <c r="Q413" s="101"/>
      <c r="R413" s="101"/>
      <c r="S413" s="71">
        <f>M413+O413+P413+Q413+R413</f>
        <v>201731</v>
      </c>
      <c r="T413" s="71">
        <f>N413+R413</f>
        <v>0</v>
      </c>
      <c r="U413" s="101"/>
      <c r="V413" s="101"/>
      <c r="W413" s="101"/>
      <c r="X413" s="71"/>
      <c r="Y413" s="101"/>
      <c r="Z413" s="101"/>
      <c r="AA413" s="101"/>
      <c r="AB413" s="71">
        <f>S413+U413+V413+W413+X413+Y413+Z413+AA413</f>
        <v>201731</v>
      </c>
      <c r="AC413" s="71">
        <f>T413+Z413+AA413</f>
        <v>0</v>
      </c>
      <c r="AD413" s="112"/>
      <c r="AE413" s="112"/>
      <c r="AF413" s="71">
        <f>-19298-300-100000</f>
        <v>-119598</v>
      </c>
      <c r="AG413" s="112"/>
      <c r="AH413" s="112"/>
      <c r="AI413" s="71">
        <f>AB413+AD413+AE413+AF413+AG413+AH413</f>
        <v>82133</v>
      </c>
      <c r="AJ413" s="71">
        <f>AC413+AH413</f>
        <v>0</v>
      </c>
      <c r="AK413" s="101"/>
      <c r="AL413" s="71">
        <f>AI413+AK413</f>
        <v>82133</v>
      </c>
      <c r="AM413" s="71">
        <f>AJ413</f>
        <v>0</v>
      </c>
      <c r="AN413" s="101"/>
      <c r="AO413" s="101"/>
      <c r="AP413" s="101"/>
      <c r="AQ413" s="101"/>
      <c r="AR413" s="71">
        <f>AL413+AN413+AO413+AP413+AQ413</f>
        <v>82133</v>
      </c>
      <c r="AS413" s="71">
        <f>AM413+AQ413</f>
        <v>0</v>
      </c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</row>
    <row r="414" spans="1:64" s="34" customFormat="1" ht="15">
      <c r="A414" s="93"/>
      <c r="B414" s="94"/>
      <c r="C414" s="94"/>
      <c r="D414" s="95"/>
      <c r="E414" s="94"/>
      <c r="F414" s="154"/>
      <c r="G414" s="154"/>
      <c r="H414" s="154"/>
      <c r="I414" s="154"/>
      <c r="J414" s="154"/>
      <c r="K414" s="154"/>
      <c r="L414" s="154"/>
      <c r="M414" s="154"/>
      <c r="N414" s="154"/>
      <c r="O414" s="154"/>
      <c r="P414" s="154"/>
      <c r="Q414" s="155"/>
      <c r="R414" s="155"/>
      <c r="S414" s="154"/>
      <c r="T414" s="154"/>
      <c r="U414" s="155"/>
      <c r="V414" s="155"/>
      <c r="W414" s="155"/>
      <c r="X414" s="155"/>
      <c r="Y414" s="155"/>
      <c r="Z414" s="155"/>
      <c r="AA414" s="155"/>
      <c r="AB414" s="155"/>
      <c r="AC414" s="155"/>
      <c r="AD414" s="154"/>
      <c r="AE414" s="154"/>
      <c r="AF414" s="154"/>
      <c r="AG414" s="154"/>
      <c r="AH414" s="154"/>
      <c r="AI414" s="154"/>
      <c r="AJ414" s="154"/>
      <c r="AK414" s="155"/>
      <c r="AL414" s="155"/>
      <c r="AM414" s="155"/>
      <c r="AN414" s="155"/>
      <c r="AO414" s="155"/>
      <c r="AP414" s="155"/>
      <c r="AQ414" s="155"/>
      <c r="AR414" s="155"/>
      <c r="AS414" s="155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</row>
    <row r="415" spans="1:64" s="34" customFormat="1" ht="18" customHeight="1">
      <c r="A415" s="65" t="s">
        <v>8</v>
      </c>
      <c r="B415" s="66" t="s">
        <v>3</v>
      </c>
      <c r="C415" s="66" t="s">
        <v>137</v>
      </c>
      <c r="D415" s="76"/>
      <c r="E415" s="66"/>
      <c r="F415" s="77">
        <f aca="true" t="shared" si="368" ref="F415:AS415">F416</f>
        <v>0</v>
      </c>
      <c r="G415" s="77">
        <f t="shared" si="368"/>
        <v>80194</v>
      </c>
      <c r="H415" s="77">
        <f t="shared" si="368"/>
        <v>80194</v>
      </c>
      <c r="I415" s="77">
        <f t="shared" si="368"/>
        <v>80194</v>
      </c>
      <c r="J415" s="77">
        <f t="shared" si="368"/>
        <v>0</v>
      </c>
      <c r="K415" s="77">
        <f t="shared" si="368"/>
        <v>0</v>
      </c>
      <c r="L415" s="77">
        <f t="shared" si="368"/>
        <v>0</v>
      </c>
      <c r="M415" s="77">
        <f t="shared" si="368"/>
        <v>80194</v>
      </c>
      <c r="N415" s="77">
        <f t="shared" si="368"/>
        <v>80194</v>
      </c>
      <c r="O415" s="77">
        <f t="shared" si="368"/>
        <v>0</v>
      </c>
      <c r="P415" s="77"/>
      <c r="Q415" s="77">
        <f t="shared" si="368"/>
        <v>0</v>
      </c>
      <c r="R415" s="77">
        <f t="shared" si="368"/>
        <v>0</v>
      </c>
      <c r="S415" s="77">
        <f t="shared" si="368"/>
        <v>80194</v>
      </c>
      <c r="T415" s="77">
        <f t="shared" si="368"/>
        <v>80194</v>
      </c>
      <c r="U415" s="77">
        <f t="shared" si="368"/>
        <v>0</v>
      </c>
      <c r="V415" s="77">
        <f t="shared" si="368"/>
        <v>0</v>
      </c>
      <c r="W415" s="77">
        <f t="shared" si="368"/>
        <v>0</v>
      </c>
      <c r="X415" s="77">
        <f t="shared" si="368"/>
        <v>0</v>
      </c>
      <c r="Y415" s="77">
        <f t="shared" si="368"/>
        <v>0</v>
      </c>
      <c r="Z415" s="77">
        <f t="shared" si="368"/>
        <v>0</v>
      </c>
      <c r="AA415" s="77">
        <f t="shared" si="368"/>
        <v>0</v>
      </c>
      <c r="AB415" s="77">
        <f t="shared" si="368"/>
        <v>80194</v>
      </c>
      <c r="AC415" s="77">
        <f t="shared" si="368"/>
        <v>80194</v>
      </c>
      <c r="AD415" s="77">
        <f t="shared" si="368"/>
        <v>0</v>
      </c>
      <c r="AE415" s="77">
        <f t="shared" si="368"/>
        <v>0</v>
      </c>
      <c r="AF415" s="77">
        <f t="shared" si="368"/>
        <v>0</v>
      </c>
      <c r="AG415" s="77">
        <f t="shared" si="368"/>
        <v>0</v>
      </c>
      <c r="AH415" s="77">
        <f t="shared" si="368"/>
        <v>0</v>
      </c>
      <c r="AI415" s="77">
        <f t="shared" si="368"/>
        <v>80194</v>
      </c>
      <c r="AJ415" s="77">
        <f t="shared" si="368"/>
        <v>80194</v>
      </c>
      <c r="AK415" s="77">
        <f t="shared" si="368"/>
        <v>0</v>
      </c>
      <c r="AL415" s="77">
        <f t="shared" si="368"/>
        <v>80194</v>
      </c>
      <c r="AM415" s="77">
        <f t="shared" si="368"/>
        <v>80194</v>
      </c>
      <c r="AN415" s="77">
        <f t="shared" si="368"/>
        <v>0</v>
      </c>
      <c r="AO415" s="77">
        <f t="shared" si="368"/>
        <v>0</v>
      </c>
      <c r="AP415" s="77">
        <f t="shared" si="368"/>
        <v>0</v>
      </c>
      <c r="AQ415" s="77">
        <f t="shared" si="368"/>
        <v>4594</v>
      </c>
      <c r="AR415" s="77">
        <f t="shared" si="368"/>
        <v>84788</v>
      </c>
      <c r="AS415" s="77">
        <f t="shared" si="368"/>
        <v>84788</v>
      </c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</row>
    <row r="416" spans="1:64" s="34" customFormat="1" ht="38.25" customHeight="1">
      <c r="A416" s="78" t="s">
        <v>235</v>
      </c>
      <c r="B416" s="79" t="s">
        <v>3</v>
      </c>
      <c r="C416" s="79" t="s">
        <v>137</v>
      </c>
      <c r="D416" s="80" t="s">
        <v>236</v>
      </c>
      <c r="E416" s="66"/>
      <c r="F416" s="77">
        <f aca="true" t="shared" si="369" ref="F416:N416">F417+F419+F421</f>
        <v>0</v>
      </c>
      <c r="G416" s="81">
        <f t="shared" si="369"/>
        <v>80194</v>
      </c>
      <c r="H416" s="81">
        <f t="shared" si="369"/>
        <v>80194</v>
      </c>
      <c r="I416" s="81">
        <f t="shared" si="369"/>
        <v>80194</v>
      </c>
      <c r="J416" s="81">
        <f t="shared" si="369"/>
        <v>0</v>
      </c>
      <c r="K416" s="81">
        <f t="shared" si="369"/>
        <v>0</v>
      </c>
      <c r="L416" s="81">
        <f t="shared" si="369"/>
        <v>0</v>
      </c>
      <c r="M416" s="81">
        <f t="shared" si="369"/>
        <v>80194</v>
      </c>
      <c r="N416" s="81">
        <f t="shared" si="369"/>
        <v>80194</v>
      </c>
      <c r="O416" s="81">
        <f>O417+O419+O421</f>
        <v>0</v>
      </c>
      <c r="P416" s="81"/>
      <c r="Q416" s="81">
        <f>Q417+Q419+Q421</f>
        <v>0</v>
      </c>
      <c r="R416" s="81">
        <f>R417+R419+R421</f>
        <v>0</v>
      </c>
      <c r="S416" s="81">
        <f>S417+S419+S421</f>
        <v>80194</v>
      </c>
      <c r="T416" s="81">
        <f>T417+T419+T421</f>
        <v>80194</v>
      </c>
      <c r="U416" s="81">
        <f aca="true" t="shared" si="370" ref="U416:AC416">U417+U419+U421</f>
        <v>0</v>
      </c>
      <c r="V416" s="81">
        <f t="shared" si="370"/>
        <v>0</v>
      </c>
      <c r="W416" s="81">
        <f t="shared" si="370"/>
        <v>0</v>
      </c>
      <c r="X416" s="81">
        <f t="shared" si="370"/>
        <v>0</v>
      </c>
      <c r="Y416" s="81">
        <f t="shared" si="370"/>
        <v>0</v>
      </c>
      <c r="Z416" s="81">
        <f t="shared" si="370"/>
        <v>0</v>
      </c>
      <c r="AA416" s="81">
        <f t="shared" si="370"/>
        <v>0</v>
      </c>
      <c r="AB416" s="81">
        <f t="shared" si="370"/>
        <v>80194</v>
      </c>
      <c r="AC416" s="81">
        <f t="shared" si="370"/>
        <v>80194</v>
      </c>
      <c r="AD416" s="81">
        <f aca="true" t="shared" si="371" ref="AD416:AJ416">AD417+AD419+AD421</f>
        <v>0</v>
      </c>
      <c r="AE416" s="81">
        <f t="shared" si="371"/>
        <v>0</v>
      </c>
      <c r="AF416" s="81">
        <f t="shared" si="371"/>
        <v>0</v>
      </c>
      <c r="AG416" s="81">
        <f t="shared" si="371"/>
        <v>0</v>
      </c>
      <c r="AH416" s="81">
        <f t="shared" si="371"/>
        <v>0</v>
      </c>
      <c r="AI416" s="81">
        <f t="shared" si="371"/>
        <v>80194</v>
      </c>
      <c r="AJ416" s="81">
        <f t="shared" si="371"/>
        <v>80194</v>
      </c>
      <c r="AK416" s="81">
        <f aca="true" t="shared" si="372" ref="AK416:AS416">AK417+AK419+AK421</f>
        <v>0</v>
      </c>
      <c r="AL416" s="81">
        <f t="shared" si="372"/>
        <v>80194</v>
      </c>
      <c r="AM416" s="81">
        <f t="shared" si="372"/>
        <v>80194</v>
      </c>
      <c r="AN416" s="81">
        <f t="shared" si="372"/>
        <v>0</v>
      </c>
      <c r="AO416" s="81">
        <f>AO417+AO419+AO421</f>
        <v>0</v>
      </c>
      <c r="AP416" s="81">
        <f t="shared" si="372"/>
        <v>0</v>
      </c>
      <c r="AQ416" s="81">
        <f t="shared" si="372"/>
        <v>4594</v>
      </c>
      <c r="AR416" s="81">
        <f t="shared" si="372"/>
        <v>84788</v>
      </c>
      <c r="AS416" s="81">
        <f t="shared" si="372"/>
        <v>84788</v>
      </c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</row>
    <row r="417" spans="1:64" s="34" customFormat="1" ht="36" customHeight="1">
      <c r="A417" s="78" t="s">
        <v>237</v>
      </c>
      <c r="B417" s="79" t="s">
        <v>3</v>
      </c>
      <c r="C417" s="79" t="s">
        <v>137</v>
      </c>
      <c r="D417" s="80" t="s">
        <v>238</v>
      </c>
      <c r="E417" s="79"/>
      <c r="F417" s="77">
        <f aca="true" t="shared" si="373" ref="F417:AS417">F418</f>
        <v>0</v>
      </c>
      <c r="G417" s="81">
        <f t="shared" si="373"/>
        <v>10780</v>
      </c>
      <c r="H417" s="81">
        <f t="shared" si="373"/>
        <v>10780</v>
      </c>
      <c r="I417" s="81">
        <f t="shared" si="373"/>
        <v>10780</v>
      </c>
      <c r="J417" s="81">
        <f t="shared" si="373"/>
        <v>0</v>
      </c>
      <c r="K417" s="81">
        <f t="shared" si="373"/>
        <v>0</v>
      </c>
      <c r="L417" s="81">
        <f t="shared" si="373"/>
        <v>0</v>
      </c>
      <c r="M417" s="81">
        <f t="shared" si="373"/>
        <v>10780</v>
      </c>
      <c r="N417" s="81">
        <f t="shared" si="373"/>
        <v>10780</v>
      </c>
      <c r="O417" s="81">
        <f t="shared" si="373"/>
        <v>0</v>
      </c>
      <c r="P417" s="81"/>
      <c r="Q417" s="81">
        <f t="shared" si="373"/>
        <v>0</v>
      </c>
      <c r="R417" s="81">
        <f t="shared" si="373"/>
        <v>0</v>
      </c>
      <c r="S417" s="81">
        <f t="shared" si="373"/>
        <v>10780</v>
      </c>
      <c r="T417" s="81">
        <f t="shared" si="373"/>
        <v>10780</v>
      </c>
      <c r="U417" s="81">
        <f t="shared" si="373"/>
        <v>0</v>
      </c>
      <c r="V417" s="81">
        <f t="shared" si="373"/>
        <v>0</v>
      </c>
      <c r="W417" s="81">
        <f t="shared" si="373"/>
        <v>0</v>
      </c>
      <c r="X417" s="81">
        <f t="shared" si="373"/>
        <v>0</v>
      </c>
      <c r="Y417" s="81">
        <f t="shared" si="373"/>
        <v>0</v>
      </c>
      <c r="Z417" s="81">
        <f t="shared" si="373"/>
        <v>0</v>
      </c>
      <c r="AA417" s="81">
        <f t="shared" si="373"/>
        <v>0</v>
      </c>
      <c r="AB417" s="81">
        <f t="shared" si="373"/>
        <v>10780</v>
      </c>
      <c r="AC417" s="81">
        <f t="shared" si="373"/>
        <v>10780</v>
      </c>
      <c r="AD417" s="81">
        <f t="shared" si="373"/>
        <v>0</v>
      </c>
      <c r="AE417" s="81">
        <f t="shared" si="373"/>
        <v>0</v>
      </c>
      <c r="AF417" s="81">
        <f t="shared" si="373"/>
        <v>0</v>
      </c>
      <c r="AG417" s="81">
        <f t="shared" si="373"/>
        <v>0</v>
      </c>
      <c r="AH417" s="81">
        <f t="shared" si="373"/>
        <v>0</v>
      </c>
      <c r="AI417" s="81">
        <f t="shared" si="373"/>
        <v>10780</v>
      </c>
      <c r="AJ417" s="81">
        <f t="shared" si="373"/>
        <v>10780</v>
      </c>
      <c r="AK417" s="81">
        <f t="shared" si="373"/>
        <v>0</v>
      </c>
      <c r="AL417" s="81">
        <f t="shared" si="373"/>
        <v>10780</v>
      </c>
      <c r="AM417" s="81">
        <f t="shared" si="373"/>
        <v>10780</v>
      </c>
      <c r="AN417" s="81">
        <f t="shared" si="373"/>
        <v>0</v>
      </c>
      <c r="AO417" s="81">
        <f t="shared" si="373"/>
        <v>0</v>
      </c>
      <c r="AP417" s="81">
        <f t="shared" si="373"/>
        <v>0</v>
      </c>
      <c r="AQ417" s="81">
        <f t="shared" si="373"/>
        <v>1186</v>
      </c>
      <c r="AR417" s="81">
        <f t="shared" si="373"/>
        <v>11966</v>
      </c>
      <c r="AS417" s="81">
        <f t="shared" si="373"/>
        <v>11966</v>
      </c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</row>
    <row r="418" spans="1:64" s="34" customFormat="1" ht="19.5" customHeight="1">
      <c r="A418" s="78" t="s">
        <v>11</v>
      </c>
      <c r="B418" s="79" t="s">
        <v>3</v>
      </c>
      <c r="C418" s="79" t="s">
        <v>137</v>
      </c>
      <c r="D418" s="80" t="s">
        <v>238</v>
      </c>
      <c r="E418" s="79" t="s">
        <v>18</v>
      </c>
      <c r="F418" s="77"/>
      <c r="G418" s="71">
        <f>H418-F418</f>
        <v>10780</v>
      </c>
      <c r="H418" s="81">
        <f>10780</f>
        <v>10780</v>
      </c>
      <c r="I418" s="81">
        <f>10780</f>
        <v>10780</v>
      </c>
      <c r="J418" s="154"/>
      <c r="K418" s="154"/>
      <c r="L418" s="154"/>
      <c r="M418" s="71">
        <f>H418+J418+K418+L418</f>
        <v>10780</v>
      </c>
      <c r="N418" s="71">
        <f>I418+L418</f>
        <v>10780</v>
      </c>
      <c r="O418" s="154"/>
      <c r="P418" s="154"/>
      <c r="Q418" s="155"/>
      <c r="R418" s="155"/>
      <c r="S418" s="71">
        <f>M418+O418+P418+Q418+R418</f>
        <v>10780</v>
      </c>
      <c r="T418" s="71">
        <f>N418+R418</f>
        <v>10780</v>
      </c>
      <c r="U418" s="155"/>
      <c r="V418" s="155"/>
      <c r="W418" s="155"/>
      <c r="X418" s="155"/>
      <c r="Y418" s="155"/>
      <c r="Z418" s="155"/>
      <c r="AA418" s="155"/>
      <c r="AB418" s="71">
        <f>S418+U418+V418+W418+X418+Y418+Z418+AA418</f>
        <v>10780</v>
      </c>
      <c r="AC418" s="71">
        <f>T418+Z418+AA418</f>
        <v>10780</v>
      </c>
      <c r="AD418" s="154"/>
      <c r="AE418" s="154"/>
      <c r="AF418" s="154"/>
      <c r="AG418" s="154"/>
      <c r="AH418" s="154"/>
      <c r="AI418" s="71">
        <f>AB418+AD418+AE418+AF418+AG418+AH418</f>
        <v>10780</v>
      </c>
      <c r="AJ418" s="71">
        <f>AC418+AH418</f>
        <v>10780</v>
      </c>
      <c r="AK418" s="155"/>
      <c r="AL418" s="71">
        <f>AI418+AK418</f>
        <v>10780</v>
      </c>
      <c r="AM418" s="71">
        <f>AJ418</f>
        <v>10780</v>
      </c>
      <c r="AN418" s="155"/>
      <c r="AO418" s="155"/>
      <c r="AP418" s="155"/>
      <c r="AQ418" s="71">
        <v>1186</v>
      </c>
      <c r="AR418" s="71">
        <f>AL418+AN418+AO418+AP418+AQ418</f>
        <v>11966</v>
      </c>
      <c r="AS418" s="71">
        <f>AM418+AQ418</f>
        <v>11966</v>
      </c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</row>
    <row r="419" spans="1:64" s="34" customFormat="1" ht="29.25" customHeight="1">
      <c r="A419" s="78" t="s">
        <v>239</v>
      </c>
      <c r="B419" s="79" t="s">
        <v>3</v>
      </c>
      <c r="C419" s="79" t="s">
        <v>137</v>
      </c>
      <c r="D419" s="80" t="s">
        <v>240</v>
      </c>
      <c r="E419" s="79"/>
      <c r="F419" s="77">
        <f aca="true" t="shared" si="374" ref="F419:AS419">F420</f>
        <v>0</v>
      </c>
      <c r="G419" s="81">
        <f t="shared" si="374"/>
        <v>7350</v>
      </c>
      <c r="H419" s="81">
        <f t="shared" si="374"/>
        <v>7350</v>
      </c>
      <c r="I419" s="81">
        <f t="shared" si="374"/>
        <v>7350</v>
      </c>
      <c r="J419" s="81">
        <f t="shared" si="374"/>
        <v>0</v>
      </c>
      <c r="K419" s="81">
        <f t="shared" si="374"/>
        <v>0</v>
      </c>
      <c r="L419" s="81">
        <f t="shared" si="374"/>
        <v>0</v>
      </c>
      <c r="M419" s="81">
        <f t="shared" si="374"/>
        <v>7350</v>
      </c>
      <c r="N419" s="81">
        <f t="shared" si="374"/>
        <v>7350</v>
      </c>
      <c r="O419" s="81">
        <f t="shared" si="374"/>
        <v>0</v>
      </c>
      <c r="P419" s="81"/>
      <c r="Q419" s="81">
        <f t="shared" si="374"/>
        <v>0</v>
      </c>
      <c r="R419" s="81">
        <f t="shared" si="374"/>
        <v>0</v>
      </c>
      <c r="S419" s="81">
        <f t="shared" si="374"/>
        <v>7350</v>
      </c>
      <c r="T419" s="81">
        <f t="shared" si="374"/>
        <v>7350</v>
      </c>
      <c r="U419" s="81">
        <f t="shared" si="374"/>
        <v>0</v>
      </c>
      <c r="V419" s="81">
        <f t="shared" si="374"/>
        <v>0</v>
      </c>
      <c r="W419" s="81">
        <f t="shared" si="374"/>
        <v>0</v>
      </c>
      <c r="X419" s="81">
        <f t="shared" si="374"/>
        <v>0</v>
      </c>
      <c r="Y419" s="81">
        <f t="shared" si="374"/>
        <v>0</v>
      </c>
      <c r="Z419" s="81">
        <f t="shared" si="374"/>
        <v>0</v>
      </c>
      <c r="AA419" s="81">
        <f t="shared" si="374"/>
        <v>0</v>
      </c>
      <c r="AB419" s="81">
        <f t="shared" si="374"/>
        <v>7350</v>
      </c>
      <c r="AC419" s="81">
        <f t="shared" si="374"/>
        <v>7350</v>
      </c>
      <c r="AD419" s="81">
        <f t="shared" si="374"/>
        <v>0</v>
      </c>
      <c r="AE419" s="81">
        <f t="shared" si="374"/>
        <v>0</v>
      </c>
      <c r="AF419" s="81">
        <f t="shared" si="374"/>
        <v>0</v>
      </c>
      <c r="AG419" s="81">
        <f t="shared" si="374"/>
        <v>0</v>
      </c>
      <c r="AH419" s="81">
        <f t="shared" si="374"/>
        <v>0</v>
      </c>
      <c r="AI419" s="81">
        <f t="shared" si="374"/>
        <v>7350</v>
      </c>
      <c r="AJ419" s="81">
        <f t="shared" si="374"/>
        <v>7350</v>
      </c>
      <c r="AK419" s="81">
        <f t="shared" si="374"/>
        <v>0</v>
      </c>
      <c r="AL419" s="81">
        <f t="shared" si="374"/>
        <v>7350</v>
      </c>
      <c r="AM419" s="81">
        <f t="shared" si="374"/>
        <v>7350</v>
      </c>
      <c r="AN419" s="81">
        <f t="shared" si="374"/>
        <v>0</v>
      </c>
      <c r="AO419" s="81">
        <f t="shared" si="374"/>
        <v>0</v>
      </c>
      <c r="AP419" s="81">
        <f t="shared" si="374"/>
        <v>0</v>
      </c>
      <c r="AQ419" s="81">
        <f t="shared" si="374"/>
        <v>1987</v>
      </c>
      <c r="AR419" s="81">
        <f t="shared" si="374"/>
        <v>9337</v>
      </c>
      <c r="AS419" s="81">
        <f t="shared" si="374"/>
        <v>9337</v>
      </c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</row>
    <row r="420" spans="1:64" s="34" customFormat="1" ht="21" customHeight="1">
      <c r="A420" s="78" t="s">
        <v>11</v>
      </c>
      <c r="B420" s="79" t="s">
        <v>3</v>
      </c>
      <c r="C420" s="79" t="s">
        <v>137</v>
      </c>
      <c r="D420" s="80" t="s">
        <v>240</v>
      </c>
      <c r="E420" s="79" t="s">
        <v>18</v>
      </c>
      <c r="F420" s="77"/>
      <c r="G420" s="71">
        <f>H420-F420</f>
        <v>7350</v>
      </c>
      <c r="H420" s="81">
        <f>7350</f>
        <v>7350</v>
      </c>
      <c r="I420" s="81">
        <f>7350</f>
        <v>7350</v>
      </c>
      <c r="J420" s="154"/>
      <c r="K420" s="154"/>
      <c r="L420" s="154"/>
      <c r="M420" s="71">
        <f>H420+J420+K420+L420</f>
        <v>7350</v>
      </c>
      <c r="N420" s="71">
        <f>I420+L420</f>
        <v>7350</v>
      </c>
      <c r="O420" s="154"/>
      <c r="P420" s="154"/>
      <c r="Q420" s="155"/>
      <c r="R420" s="155"/>
      <c r="S420" s="71">
        <f>M420+O420+P420+Q420+R420</f>
        <v>7350</v>
      </c>
      <c r="T420" s="71">
        <f>N420+R420</f>
        <v>7350</v>
      </c>
      <c r="U420" s="155"/>
      <c r="V420" s="155"/>
      <c r="W420" s="155"/>
      <c r="X420" s="155"/>
      <c r="Y420" s="155"/>
      <c r="Z420" s="155"/>
      <c r="AA420" s="155"/>
      <c r="AB420" s="71">
        <f>S420+U420+V420+W420+X420+Y420+Z420+AA420</f>
        <v>7350</v>
      </c>
      <c r="AC420" s="71">
        <f>T420+Z420+AA420</f>
        <v>7350</v>
      </c>
      <c r="AD420" s="154"/>
      <c r="AE420" s="154"/>
      <c r="AF420" s="154"/>
      <c r="AG420" s="154"/>
      <c r="AH420" s="154"/>
      <c r="AI420" s="71">
        <f>AB420+AD420+AE420+AF420+AG420+AH420</f>
        <v>7350</v>
      </c>
      <c r="AJ420" s="71">
        <f>AC420+AH420</f>
        <v>7350</v>
      </c>
      <c r="AK420" s="155"/>
      <c r="AL420" s="71">
        <f>AI420+AK420</f>
        <v>7350</v>
      </c>
      <c r="AM420" s="71">
        <f>AJ420</f>
        <v>7350</v>
      </c>
      <c r="AN420" s="155"/>
      <c r="AO420" s="155"/>
      <c r="AP420" s="155"/>
      <c r="AQ420" s="71">
        <v>1987</v>
      </c>
      <c r="AR420" s="71">
        <f>AL420+AN420+AO420+AP420+AQ420</f>
        <v>9337</v>
      </c>
      <c r="AS420" s="71">
        <f>AM420+AQ420</f>
        <v>9337</v>
      </c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</row>
    <row r="421" spans="1:64" s="34" customFormat="1" ht="40.5" customHeight="1">
      <c r="A421" s="78" t="s">
        <v>241</v>
      </c>
      <c r="B421" s="79" t="s">
        <v>3</v>
      </c>
      <c r="C421" s="79" t="s">
        <v>137</v>
      </c>
      <c r="D421" s="80" t="s">
        <v>242</v>
      </c>
      <c r="E421" s="79"/>
      <c r="F421" s="77">
        <f aca="true" t="shared" si="375" ref="F421:AS421">F422</f>
        <v>0</v>
      </c>
      <c r="G421" s="81">
        <f t="shared" si="375"/>
        <v>62064</v>
      </c>
      <c r="H421" s="81">
        <f t="shared" si="375"/>
        <v>62064</v>
      </c>
      <c r="I421" s="81">
        <f t="shared" si="375"/>
        <v>62064</v>
      </c>
      <c r="J421" s="81">
        <f t="shared" si="375"/>
        <v>0</v>
      </c>
      <c r="K421" s="81">
        <f t="shared" si="375"/>
        <v>0</v>
      </c>
      <c r="L421" s="81">
        <f t="shared" si="375"/>
        <v>0</v>
      </c>
      <c r="M421" s="81">
        <f t="shared" si="375"/>
        <v>62064</v>
      </c>
      <c r="N421" s="81">
        <f t="shared" si="375"/>
        <v>62064</v>
      </c>
      <c r="O421" s="81">
        <f t="shared" si="375"/>
        <v>0</v>
      </c>
      <c r="P421" s="81"/>
      <c r="Q421" s="81">
        <f t="shared" si="375"/>
        <v>0</v>
      </c>
      <c r="R421" s="81">
        <f t="shared" si="375"/>
        <v>0</v>
      </c>
      <c r="S421" s="81">
        <f t="shared" si="375"/>
        <v>62064</v>
      </c>
      <c r="T421" s="81">
        <f t="shared" si="375"/>
        <v>62064</v>
      </c>
      <c r="U421" s="81">
        <f t="shared" si="375"/>
        <v>0</v>
      </c>
      <c r="V421" s="81">
        <f t="shared" si="375"/>
        <v>0</v>
      </c>
      <c r="W421" s="81">
        <f t="shared" si="375"/>
        <v>0</v>
      </c>
      <c r="X421" s="81">
        <f t="shared" si="375"/>
        <v>0</v>
      </c>
      <c r="Y421" s="81">
        <f t="shared" si="375"/>
        <v>0</v>
      </c>
      <c r="Z421" s="81">
        <f t="shared" si="375"/>
        <v>0</v>
      </c>
      <c r="AA421" s="81">
        <f t="shared" si="375"/>
        <v>0</v>
      </c>
      <c r="AB421" s="81">
        <f t="shared" si="375"/>
        <v>62064</v>
      </c>
      <c r="AC421" s="81">
        <f t="shared" si="375"/>
        <v>62064</v>
      </c>
      <c r="AD421" s="81">
        <f t="shared" si="375"/>
        <v>0</v>
      </c>
      <c r="AE421" s="81">
        <f t="shared" si="375"/>
        <v>0</v>
      </c>
      <c r="AF421" s="81">
        <f t="shared" si="375"/>
        <v>0</v>
      </c>
      <c r="AG421" s="81">
        <f t="shared" si="375"/>
        <v>0</v>
      </c>
      <c r="AH421" s="81">
        <f t="shared" si="375"/>
        <v>0</v>
      </c>
      <c r="AI421" s="81">
        <f t="shared" si="375"/>
        <v>62064</v>
      </c>
      <c r="AJ421" s="81">
        <f t="shared" si="375"/>
        <v>62064</v>
      </c>
      <c r="AK421" s="81">
        <f t="shared" si="375"/>
        <v>0</v>
      </c>
      <c r="AL421" s="81">
        <f t="shared" si="375"/>
        <v>62064</v>
      </c>
      <c r="AM421" s="81">
        <f t="shared" si="375"/>
        <v>62064</v>
      </c>
      <c r="AN421" s="81">
        <f t="shared" si="375"/>
        <v>0</v>
      </c>
      <c r="AO421" s="81">
        <f t="shared" si="375"/>
        <v>0</v>
      </c>
      <c r="AP421" s="81">
        <f t="shared" si="375"/>
        <v>0</v>
      </c>
      <c r="AQ421" s="81">
        <f t="shared" si="375"/>
        <v>1421</v>
      </c>
      <c r="AR421" s="81">
        <f t="shared" si="375"/>
        <v>63485</v>
      </c>
      <c r="AS421" s="81">
        <f t="shared" si="375"/>
        <v>63485</v>
      </c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</row>
    <row r="422" spans="1:64" s="34" customFormat="1" ht="20.25" customHeight="1">
      <c r="A422" s="78" t="s">
        <v>11</v>
      </c>
      <c r="B422" s="79" t="s">
        <v>3</v>
      </c>
      <c r="C422" s="79" t="s">
        <v>137</v>
      </c>
      <c r="D422" s="80" t="s">
        <v>242</v>
      </c>
      <c r="E422" s="79" t="s">
        <v>18</v>
      </c>
      <c r="F422" s="77"/>
      <c r="G422" s="71">
        <f>H422-F422</f>
        <v>62064</v>
      </c>
      <c r="H422" s="81">
        <v>62064</v>
      </c>
      <c r="I422" s="81">
        <v>62064</v>
      </c>
      <c r="J422" s="154"/>
      <c r="K422" s="154"/>
      <c r="L422" s="154"/>
      <c r="M422" s="71">
        <f>H422+J422+K422+L422</f>
        <v>62064</v>
      </c>
      <c r="N422" s="71">
        <f>I422+L422</f>
        <v>62064</v>
      </c>
      <c r="O422" s="154"/>
      <c r="P422" s="154"/>
      <c r="Q422" s="155"/>
      <c r="R422" s="155"/>
      <c r="S422" s="71">
        <f>M422+O422+P422+Q422+R422</f>
        <v>62064</v>
      </c>
      <c r="T422" s="71">
        <f>N422+R422</f>
        <v>62064</v>
      </c>
      <c r="U422" s="155"/>
      <c r="V422" s="155"/>
      <c r="W422" s="155"/>
      <c r="X422" s="155"/>
      <c r="Y422" s="155"/>
      <c r="Z422" s="155"/>
      <c r="AA422" s="155"/>
      <c r="AB422" s="71">
        <f>S422+U422+V422+W422+X422+Y422+Z422+AA422</f>
        <v>62064</v>
      </c>
      <c r="AC422" s="71">
        <f>T422+Z422+AA422</f>
        <v>62064</v>
      </c>
      <c r="AD422" s="154"/>
      <c r="AE422" s="154"/>
      <c r="AF422" s="154"/>
      <c r="AG422" s="154"/>
      <c r="AH422" s="154"/>
      <c r="AI422" s="71">
        <f>AB422+AD422+AE422+AF422+AG422+AH422</f>
        <v>62064</v>
      </c>
      <c r="AJ422" s="71">
        <f>AC422+AH422</f>
        <v>62064</v>
      </c>
      <c r="AK422" s="155"/>
      <c r="AL422" s="71">
        <f>AI422+AK422</f>
        <v>62064</v>
      </c>
      <c r="AM422" s="71">
        <f>AJ422</f>
        <v>62064</v>
      </c>
      <c r="AN422" s="155"/>
      <c r="AO422" s="155"/>
      <c r="AP422" s="155"/>
      <c r="AQ422" s="71">
        <v>1421</v>
      </c>
      <c r="AR422" s="71">
        <f>AL422+AN422+AO422+AP422+AQ422</f>
        <v>63485</v>
      </c>
      <c r="AS422" s="71">
        <f>AM422+AQ422</f>
        <v>63485</v>
      </c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</row>
    <row r="423" spans="1:64" s="34" customFormat="1" ht="20.25" customHeight="1">
      <c r="A423" s="93"/>
      <c r="B423" s="94"/>
      <c r="C423" s="94"/>
      <c r="D423" s="95"/>
      <c r="E423" s="94"/>
      <c r="F423" s="154"/>
      <c r="G423" s="154"/>
      <c r="H423" s="154"/>
      <c r="I423" s="154"/>
      <c r="J423" s="154"/>
      <c r="K423" s="154"/>
      <c r="L423" s="154"/>
      <c r="M423" s="154"/>
      <c r="N423" s="154"/>
      <c r="O423" s="154"/>
      <c r="P423" s="154"/>
      <c r="Q423" s="155"/>
      <c r="R423" s="155"/>
      <c r="S423" s="154"/>
      <c r="T423" s="154"/>
      <c r="U423" s="155"/>
      <c r="V423" s="155"/>
      <c r="W423" s="155"/>
      <c r="X423" s="155"/>
      <c r="Y423" s="155"/>
      <c r="Z423" s="155"/>
      <c r="AA423" s="155"/>
      <c r="AB423" s="155"/>
      <c r="AC423" s="155"/>
      <c r="AD423" s="154"/>
      <c r="AE423" s="154"/>
      <c r="AF423" s="154"/>
      <c r="AG423" s="154"/>
      <c r="AH423" s="154"/>
      <c r="AI423" s="154"/>
      <c r="AJ423" s="154"/>
      <c r="AK423" s="155"/>
      <c r="AL423" s="155"/>
      <c r="AM423" s="155"/>
      <c r="AN423" s="155"/>
      <c r="AO423" s="155"/>
      <c r="AP423" s="155"/>
      <c r="AQ423" s="155"/>
      <c r="AR423" s="155"/>
      <c r="AS423" s="155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</row>
    <row r="424" spans="1:64" s="34" customFormat="1" ht="39.75" customHeight="1">
      <c r="A424" s="65" t="s">
        <v>118</v>
      </c>
      <c r="B424" s="66" t="s">
        <v>3</v>
      </c>
      <c r="C424" s="66" t="s">
        <v>152</v>
      </c>
      <c r="D424" s="76"/>
      <c r="E424" s="66"/>
      <c r="F424" s="77">
        <f aca="true" t="shared" si="376" ref="F424:M424">F425+F427+F430</f>
        <v>55795</v>
      </c>
      <c r="G424" s="77">
        <f t="shared" si="376"/>
        <v>-7703</v>
      </c>
      <c r="H424" s="77">
        <f t="shared" si="376"/>
        <v>48092</v>
      </c>
      <c r="I424" s="77">
        <f t="shared" si="376"/>
        <v>0</v>
      </c>
      <c r="J424" s="77">
        <f t="shared" si="376"/>
        <v>0</v>
      </c>
      <c r="K424" s="77">
        <f t="shared" si="376"/>
        <v>0</v>
      </c>
      <c r="L424" s="77">
        <f t="shared" si="376"/>
        <v>0</v>
      </c>
      <c r="M424" s="77">
        <f t="shared" si="376"/>
        <v>48092</v>
      </c>
      <c r="N424" s="77">
        <f aca="true" t="shared" si="377" ref="N424:S424">N425+N427+N430</f>
        <v>0</v>
      </c>
      <c r="O424" s="77">
        <f t="shared" si="377"/>
        <v>0</v>
      </c>
      <c r="P424" s="77"/>
      <c r="Q424" s="77">
        <f t="shared" si="377"/>
        <v>0</v>
      </c>
      <c r="R424" s="77">
        <f t="shared" si="377"/>
        <v>0</v>
      </c>
      <c r="S424" s="77">
        <f t="shared" si="377"/>
        <v>48092</v>
      </c>
      <c r="T424" s="77">
        <f aca="true" t="shared" si="378" ref="T424:AB424">T425+T427+T430</f>
        <v>0</v>
      </c>
      <c r="U424" s="77">
        <f t="shared" si="378"/>
        <v>0</v>
      </c>
      <c r="V424" s="77">
        <f t="shared" si="378"/>
        <v>0</v>
      </c>
      <c r="W424" s="77">
        <f t="shared" si="378"/>
        <v>0</v>
      </c>
      <c r="X424" s="77">
        <f t="shared" si="378"/>
        <v>0</v>
      </c>
      <c r="Y424" s="77">
        <f t="shared" si="378"/>
        <v>0</v>
      </c>
      <c r="Z424" s="77">
        <f t="shared" si="378"/>
        <v>0</v>
      </c>
      <c r="AA424" s="77">
        <f t="shared" si="378"/>
        <v>0</v>
      </c>
      <c r="AB424" s="77">
        <f t="shared" si="378"/>
        <v>48092</v>
      </c>
      <c r="AC424" s="77">
        <f aca="true" t="shared" si="379" ref="AC424:AI424">AC425+AC427+AC430</f>
        <v>0</v>
      </c>
      <c r="AD424" s="77">
        <f t="shared" si="379"/>
        <v>0</v>
      </c>
      <c r="AE424" s="77">
        <f t="shared" si="379"/>
        <v>0</v>
      </c>
      <c r="AF424" s="77">
        <f t="shared" si="379"/>
        <v>-2841</v>
      </c>
      <c r="AG424" s="77">
        <f t="shared" si="379"/>
        <v>0</v>
      </c>
      <c r="AH424" s="77">
        <f t="shared" si="379"/>
        <v>0</v>
      </c>
      <c r="AI424" s="77">
        <f t="shared" si="379"/>
        <v>45251</v>
      </c>
      <c r="AJ424" s="77">
        <f>AJ425+AJ427+AJ430</f>
        <v>0</v>
      </c>
      <c r="AK424" s="77">
        <f>AK425+AK427+AK430</f>
        <v>0</v>
      </c>
      <c r="AL424" s="77">
        <f>AL425+AL427+AL430</f>
        <v>45251</v>
      </c>
      <c r="AM424" s="77">
        <f aca="true" t="shared" si="380" ref="AM424:AS424">AM425+AM427+AM430</f>
        <v>0</v>
      </c>
      <c r="AN424" s="77">
        <f t="shared" si="380"/>
        <v>0</v>
      </c>
      <c r="AO424" s="77">
        <f>AO425+AO427+AO430</f>
        <v>0</v>
      </c>
      <c r="AP424" s="77">
        <f t="shared" si="380"/>
        <v>0</v>
      </c>
      <c r="AQ424" s="77">
        <f t="shared" si="380"/>
        <v>0</v>
      </c>
      <c r="AR424" s="77">
        <f t="shared" si="380"/>
        <v>45251</v>
      </c>
      <c r="AS424" s="77">
        <f t="shared" si="380"/>
        <v>0</v>
      </c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</row>
    <row r="425" spans="1:64" s="34" customFormat="1" ht="59.25" customHeight="1">
      <c r="A425" s="78" t="s">
        <v>153</v>
      </c>
      <c r="B425" s="79" t="s">
        <v>3</v>
      </c>
      <c r="C425" s="79" t="s">
        <v>152</v>
      </c>
      <c r="D425" s="80" t="s">
        <v>39</v>
      </c>
      <c r="E425" s="79"/>
      <c r="F425" s="81">
        <f>F426</f>
        <v>1111</v>
      </c>
      <c r="G425" s="81">
        <f>G426</f>
        <v>3363</v>
      </c>
      <c r="H425" s="81">
        <f>H426</f>
        <v>4474</v>
      </c>
      <c r="I425" s="81">
        <f aca="true" t="shared" si="381" ref="I425:AS425">I426</f>
        <v>0</v>
      </c>
      <c r="J425" s="81">
        <f t="shared" si="381"/>
        <v>0</v>
      </c>
      <c r="K425" s="81">
        <f t="shared" si="381"/>
        <v>0</v>
      </c>
      <c r="L425" s="81">
        <f t="shared" si="381"/>
        <v>0</v>
      </c>
      <c r="M425" s="81">
        <f t="shared" si="381"/>
        <v>4474</v>
      </c>
      <c r="N425" s="81">
        <f t="shared" si="381"/>
        <v>0</v>
      </c>
      <c r="O425" s="81">
        <f t="shared" si="381"/>
        <v>0</v>
      </c>
      <c r="P425" s="81"/>
      <c r="Q425" s="81">
        <f t="shared" si="381"/>
        <v>0</v>
      </c>
      <c r="R425" s="81">
        <f t="shared" si="381"/>
        <v>0</v>
      </c>
      <c r="S425" s="81">
        <f t="shared" si="381"/>
        <v>4474</v>
      </c>
      <c r="T425" s="81">
        <f t="shared" si="381"/>
        <v>0</v>
      </c>
      <c r="U425" s="81">
        <f t="shared" si="381"/>
        <v>0</v>
      </c>
      <c r="V425" s="81">
        <f t="shared" si="381"/>
        <v>0</v>
      </c>
      <c r="W425" s="81">
        <f t="shared" si="381"/>
        <v>0</v>
      </c>
      <c r="X425" s="81">
        <f t="shared" si="381"/>
        <v>0</v>
      </c>
      <c r="Y425" s="81">
        <f t="shared" si="381"/>
        <v>0</v>
      </c>
      <c r="Z425" s="81">
        <f t="shared" si="381"/>
        <v>0</v>
      </c>
      <c r="AA425" s="81">
        <f t="shared" si="381"/>
        <v>0</v>
      </c>
      <c r="AB425" s="81">
        <f t="shared" si="381"/>
        <v>4474</v>
      </c>
      <c r="AC425" s="81">
        <f t="shared" si="381"/>
        <v>0</v>
      </c>
      <c r="AD425" s="81">
        <f t="shared" si="381"/>
        <v>0</v>
      </c>
      <c r="AE425" s="81">
        <f t="shared" si="381"/>
        <v>0</v>
      </c>
      <c r="AF425" s="81">
        <f t="shared" si="381"/>
        <v>0</v>
      </c>
      <c r="AG425" s="81">
        <f t="shared" si="381"/>
        <v>0</v>
      </c>
      <c r="AH425" s="81">
        <f t="shared" si="381"/>
        <v>0</v>
      </c>
      <c r="AI425" s="81">
        <f t="shared" si="381"/>
        <v>4474</v>
      </c>
      <c r="AJ425" s="81">
        <f t="shared" si="381"/>
        <v>0</v>
      </c>
      <c r="AK425" s="81">
        <f t="shared" si="381"/>
        <v>0</v>
      </c>
      <c r="AL425" s="81">
        <f t="shared" si="381"/>
        <v>4474</v>
      </c>
      <c r="AM425" s="81">
        <f t="shared" si="381"/>
        <v>0</v>
      </c>
      <c r="AN425" s="81">
        <f t="shared" si="381"/>
        <v>0</v>
      </c>
      <c r="AO425" s="81">
        <f t="shared" si="381"/>
        <v>0</v>
      </c>
      <c r="AP425" s="81">
        <f t="shared" si="381"/>
        <v>0</v>
      </c>
      <c r="AQ425" s="81">
        <f t="shared" si="381"/>
        <v>0</v>
      </c>
      <c r="AR425" s="81">
        <f t="shared" si="381"/>
        <v>4474</v>
      </c>
      <c r="AS425" s="81">
        <f t="shared" si="381"/>
        <v>0</v>
      </c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</row>
    <row r="426" spans="1:64" s="34" customFormat="1" ht="102" customHeight="1">
      <c r="A426" s="78" t="s">
        <v>357</v>
      </c>
      <c r="B426" s="79" t="s">
        <v>3</v>
      </c>
      <c r="C426" s="79" t="s">
        <v>152</v>
      </c>
      <c r="D426" s="80" t="s">
        <v>39</v>
      </c>
      <c r="E426" s="79" t="s">
        <v>154</v>
      </c>
      <c r="F426" s="71">
        <v>1111</v>
      </c>
      <c r="G426" s="71">
        <f>H426-F426</f>
        <v>3363</v>
      </c>
      <c r="H426" s="71">
        <v>4474</v>
      </c>
      <c r="I426" s="154"/>
      <c r="J426" s="154"/>
      <c r="K426" s="154"/>
      <c r="L426" s="154"/>
      <c r="M426" s="71">
        <f>H426+J426+K426+L426</f>
        <v>4474</v>
      </c>
      <c r="N426" s="72">
        <f>I426+L426</f>
        <v>0</v>
      </c>
      <c r="O426" s="154"/>
      <c r="P426" s="154"/>
      <c r="Q426" s="155"/>
      <c r="R426" s="155"/>
      <c r="S426" s="71">
        <f>M426+O426+P426+Q426+R426</f>
        <v>4474</v>
      </c>
      <c r="T426" s="71">
        <f>N426+R426</f>
        <v>0</v>
      </c>
      <c r="U426" s="155"/>
      <c r="V426" s="155"/>
      <c r="W426" s="155"/>
      <c r="X426" s="155"/>
      <c r="Y426" s="155"/>
      <c r="Z426" s="155"/>
      <c r="AA426" s="155"/>
      <c r="AB426" s="71">
        <f>S426+U426+V426+W426+X426+Y426+Z426+AA426</f>
        <v>4474</v>
      </c>
      <c r="AC426" s="71">
        <f>T426+Z426+AA426</f>
        <v>0</v>
      </c>
      <c r="AD426" s="154"/>
      <c r="AE426" s="154"/>
      <c r="AF426" s="154"/>
      <c r="AG426" s="154"/>
      <c r="AH426" s="154"/>
      <c r="AI426" s="71">
        <f>AB426+AD426+AE426+AF426+AG426+AH426</f>
        <v>4474</v>
      </c>
      <c r="AJ426" s="71">
        <f>AC426+AH426</f>
        <v>0</v>
      </c>
      <c r="AK426" s="155"/>
      <c r="AL426" s="71">
        <f>AI426+AK426</f>
        <v>4474</v>
      </c>
      <c r="AM426" s="71">
        <f>AJ426</f>
        <v>0</v>
      </c>
      <c r="AN426" s="155"/>
      <c r="AO426" s="155"/>
      <c r="AP426" s="155"/>
      <c r="AQ426" s="155"/>
      <c r="AR426" s="71">
        <f>AL426+AN426+AO426+AP426+AQ426</f>
        <v>4474</v>
      </c>
      <c r="AS426" s="71">
        <f>AM426+AQ426</f>
        <v>0</v>
      </c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</row>
    <row r="427" spans="1:64" s="34" customFormat="1" ht="38.25" customHeight="1">
      <c r="A427" s="78" t="s">
        <v>223</v>
      </c>
      <c r="B427" s="79" t="s">
        <v>3</v>
      </c>
      <c r="C427" s="79" t="s">
        <v>152</v>
      </c>
      <c r="D427" s="80" t="s">
        <v>224</v>
      </c>
      <c r="E427" s="79"/>
      <c r="F427" s="71">
        <f aca="true" t="shared" si="382" ref="F427:U428">F428</f>
        <v>905</v>
      </c>
      <c r="G427" s="71">
        <f t="shared" si="382"/>
        <v>-226</v>
      </c>
      <c r="H427" s="71">
        <f t="shared" si="382"/>
        <v>679</v>
      </c>
      <c r="I427" s="71">
        <f t="shared" si="382"/>
        <v>0</v>
      </c>
      <c r="J427" s="71">
        <f t="shared" si="382"/>
        <v>0</v>
      </c>
      <c r="K427" s="71">
        <f t="shared" si="382"/>
        <v>0</v>
      </c>
      <c r="L427" s="71">
        <f t="shared" si="382"/>
        <v>0</v>
      </c>
      <c r="M427" s="71">
        <f t="shared" si="382"/>
        <v>679</v>
      </c>
      <c r="N427" s="71">
        <f t="shared" si="382"/>
        <v>0</v>
      </c>
      <c r="O427" s="71">
        <f t="shared" si="382"/>
        <v>0</v>
      </c>
      <c r="P427" s="71"/>
      <c r="Q427" s="71">
        <f t="shared" si="382"/>
        <v>0</v>
      </c>
      <c r="R427" s="71">
        <f t="shared" si="382"/>
        <v>0</v>
      </c>
      <c r="S427" s="71">
        <f t="shared" si="382"/>
        <v>679</v>
      </c>
      <c r="T427" s="71">
        <f t="shared" si="382"/>
        <v>0</v>
      </c>
      <c r="U427" s="71">
        <f t="shared" si="382"/>
        <v>0</v>
      </c>
      <c r="V427" s="71">
        <f aca="true" t="shared" si="383" ref="T427:AJ428">V428</f>
        <v>0</v>
      </c>
      <c r="W427" s="71">
        <f t="shared" si="383"/>
        <v>0</v>
      </c>
      <c r="X427" s="71">
        <f t="shared" si="383"/>
        <v>0</v>
      </c>
      <c r="Y427" s="71">
        <f t="shared" si="383"/>
        <v>0</v>
      </c>
      <c r="Z427" s="71">
        <f t="shared" si="383"/>
        <v>0</v>
      </c>
      <c r="AA427" s="71">
        <f t="shared" si="383"/>
        <v>0</v>
      </c>
      <c r="AB427" s="71">
        <f t="shared" si="383"/>
        <v>679</v>
      </c>
      <c r="AC427" s="71">
        <f t="shared" si="383"/>
        <v>0</v>
      </c>
      <c r="AD427" s="71">
        <f t="shared" si="383"/>
        <v>0</v>
      </c>
      <c r="AE427" s="71">
        <f t="shared" si="383"/>
        <v>0</v>
      </c>
      <c r="AF427" s="71">
        <f t="shared" si="383"/>
        <v>0</v>
      </c>
      <c r="AG427" s="71">
        <f t="shared" si="383"/>
        <v>0</v>
      </c>
      <c r="AH427" s="71">
        <f t="shared" si="383"/>
        <v>0</v>
      </c>
      <c r="AI427" s="71">
        <f t="shared" si="383"/>
        <v>679</v>
      </c>
      <c r="AJ427" s="71">
        <f t="shared" si="383"/>
        <v>0</v>
      </c>
      <c r="AK427" s="71">
        <f aca="true" t="shared" si="384" ref="AJ427:AS428">AK428</f>
        <v>0</v>
      </c>
      <c r="AL427" s="71">
        <f t="shared" si="384"/>
        <v>679</v>
      </c>
      <c r="AM427" s="71">
        <f t="shared" si="384"/>
        <v>0</v>
      </c>
      <c r="AN427" s="71">
        <f t="shared" si="384"/>
        <v>0</v>
      </c>
      <c r="AO427" s="71">
        <f t="shared" si="384"/>
        <v>0</v>
      </c>
      <c r="AP427" s="71">
        <f t="shared" si="384"/>
        <v>0</v>
      </c>
      <c r="AQ427" s="71">
        <f t="shared" si="384"/>
        <v>0</v>
      </c>
      <c r="AR427" s="71">
        <f t="shared" si="384"/>
        <v>679</v>
      </c>
      <c r="AS427" s="71">
        <f t="shared" si="384"/>
        <v>0</v>
      </c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</row>
    <row r="428" spans="1:64" s="34" customFormat="1" ht="84" customHeight="1">
      <c r="A428" s="78" t="s">
        <v>331</v>
      </c>
      <c r="B428" s="79" t="s">
        <v>3</v>
      </c>
      <c r="C428" s="79" t="s">
        <v>152</v>
      </c>
      <c r="D428" s="80" t="s">
        <v>225</v>
      </c>
      <c r="E428" s="79"/>
      <c r="F428" s="71">
        <f t="shared" si="382"/>
        <v>905</v>
      </c>
      <c r="G428" s="71">
        <f t="shared" si="382"/>
        <v>-226</v>
      </c>
      <c r="H428" s="71">
        <f t="shared" si="382"/>
        <v>679</v>
      </c>
      <c r="I428" s="71">
        <f t="shared" si="382"/>
        <v>0</v>
      </c>
      <c r="J428" s="71">
        <f t="shared" si="382"/>
        <v>0</v>
      </c>
      <c r="K428" s="71">
        <f t="shared" si="382"/>
        <v>0</v>
      </c>
      <c r="L428" s="71">
        <f t="shared" si="382"/>
        <v>0</v>
      </c>
      <c r="M428" s="71">
        <f t="shared" si="382"/>
        <v>679</v>
      </c>
      <c r="N428" s="71">
        <f t="shared" si="382"/>
        <v>0</v>
      </c>
      <c r="O428" s="71">
        <f t="shared" si="382"/>
        <v>0</v>
      </c>
      <c r="P428" s="71"/>
      <c r="Q428" s="71">
        <f t="shared" si="382"/>
        <v>0</v>
      </c>
      <c r="R428" s="71">
        <f t="shared" si="382"/>
        <v>0</v>
      </c>
      <c r="S428" s="71">
        <f t="shared" si="382"/>
        <v>679</v>
      </c>
      <c r="T428" s="71">
        <f t="shared" si="383"/>
        <v>0</v>
      </c>
      <c r="U428" s="71">
        <f t="shared" si="383"/>
        <v>0</v>
      </c>
      <c r="V428" s="71">
        <f t="shared" si="383"/>
        <v>0</v>
      </c>
      <c r="W428" s="71">
        <f t="shared" si="383"/>
        <v>0</v>
      </c>
      <c r="X428" s="71">
        <f t="shared" si="383"/>
        <v>0</v>
      </c>
      <c r="Y428" s="71">
        <f t="shared" si="383"/>
        <v>0</v>
      </c>
      <c r="Z428" s="71">
        <f t="shared" si="383"/>
        <v>0</v>
      </c>
      <c r="AA428" s="71">
        <f t="shared" si="383"/>
        <v>0</v>
      </c>
      <c r="AB428" s="71">
        <f t="shared" si="383"/>
        <v>679</v>
      </c>
      <c r="AC428" s="71">
        <f t="shared" si="383"/>
        <v>0</v>
      </c>
      <c r="AD428" s="71">
        <f t="shared" si="383"/>
        <v>0</v>
      </c>
      <c r="AE428" s="71">
        <f t="shared" si="383"/>
        <v>0</v>
      </c>
      <c r="AF428" s="71">
        <f t="shared" si="383"/>
        <v>0</v>
      </c>
      <c r="AG428" s="71">
        <f t="shared" si="383"/>
        <v>0</v>
      </c>
      <c r="AH428" s="71">
        <f t="shared" si="383"/>
        <v>0</v>
      </c>
      <c r="AI428" s="71">
        <f t="shared" si="383"/>
        <v>679</v>
      </c>
      <c r="AJ428" s="71">
        <f t="shared" si="384"/>
        <v>0</v>
      </c>
      <c r="AK428" s="71">
        <f t="shared" si="384"/>
        <v>0</v>
      </c>
      <c r="AL428" s="71">
        <f t="shared" si="384"/>
        <v>679</v>
      </c>
      <c r="AM428" s="71">
        <f t="shared" si="384"/>
        <v>0</v>
      </c>
      <c r="AN428" s="71">
        <f t="shared" si="384"/>
        <v>0</v>
      </c>
      <c r="AO428" s="71">
        <f t="shared" si="384"/>
        <v>0</v>
      </c>
      <c r="AP428" s="71">
        <f t="shared" si="384"/>
        <v>0</v>
      </c>
      <c r="AQ428" s="71">
        <f t="shared" si="384"/>
        <v>0</v>
      </c>
      <c r="AR428" s="71">
        <f t="shared" si="384"/>
        <v>679</v>
      </c>
      <c r="AS428" s="71">
        <f t="shared" si="384"/>
        <v>0</v>
      </c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</row>
    <row r="429" spans="1:64" s="34" customFormat="1" ht="107.25" customHeight="1">
      <c r="A429" s="78" t="s">
        <v>356</v>
      </c>
      <c r="B429" s="79" t="s">
        <v>3</v>
      </c>
      <c r="C429" s="79" t="s">
        <v>152</v>
      </c>
      <c r="D429" s="80" t="s">
        <v>225</v>
      </c>
      <c r="E429" s="79" t="s">
        <v>146</v>
      </c>
      <c r="F429" s="71">
        <v>905</v>
      </c>
      <c r="G429" s="71">
        <f>H429-F429</f>
        <v>-226</v>
      </c>
      <c r="H429" s="71">
        <f>894-215</f>
        <v>679</v>
      </c>
      <c r="I429" s="154"/>
      <c r="J429" s="154"/>
      <c r="K429" s="154"/>
      <c r="L429" s="154"/>
      <c r="M429" s="71">
        <f>H429+J429+K429+L429</f>
        <v>679</v>
      </c>
      <c r="N429" s="72">
        <f>I429+L429</f>
        <v>0</v>
      </c>
      <c r="O429" s="154"/>
      <c r="P429" s="154"/>
      <c r="Q429" s="155"/>
      <c r="R429" s="155"/>
      <c r="S429" s="71">
        <f>M429+O429+P429+Q429+R429</f>
        <v>679</v>
      </c>
      <c r="T429" s="71">
        <f>N429+R429</f>
        <v>0</v>
      </c>
      <c r="U429" s="155"/>
      <c r="V429" s="155"/>
      <c r="W429" s="155"/>
      <c r="X429" s="155"/>
      <c r="Y429" s="155"/>
      <c r="Z429" s="155"/>
      <c r="AA429" s="155"/>
      <c r="AB429" s="71">
        <f>S429+U429+V429+W429+X429+Y429+Z429+AA429</f>
        <v>679</v>
      </c>
      <c r="AC429" s="71">
        <f>T429+Z429+AA429</f>
        <v>0</v>
      </c>
      <c r="AD429" s="154"/>
      <c r="AE429" s="154"/>
      <c r="AF429" s="154"/>
      <c r="AG429" s="154"/>
      <c r="AH429" s="154"/>
      <c r="AI429" s="71">
        <f>AB429+AD429+AE429+AF429+AG429+AH429</f>
        <v>679</v>
      </c>
      <c r="AJ429" s="71">
        <f>AC429+AH429</f>
        <v>0</v>
      </c>
      <c r="AK429" s="155"/>
      <c r="AL429" s="71">
        <f>AI429+AK429</f>
        <v>679</v>
      </c>
      <c r="AM429" s="71">
        <f>AJ429</f>
        <v>0</v>
      </c>
      <c r="AN429" s="155"/>
      <c r="AO429" s="155"/>
      <c r="AP429" s="155"/>
      <c r="AQ429" s="155"/>
      <c r="AR429" s="71">
        <f>AL429+AN429+AO429+AP429+AQ429</f>
        <v>679</v>
      </c>
      <c r="AS429" s="71">
        <f>AM429+AQ429</f>
        <v>0</v>
      </c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</row>
    <row r="430" spans="1:64" s="34" customFormat="1" ht="39" customHeight="1">
      <c r="A430" s="78" t="s">
        <v>122</v>
      </c>
      <c r="B430" s="79" t="s">
        <v>3</v>
      </c>
      <c r="C430" s="79" t="s">
        <v>152</v>
      </c>
      <c r="D430" s="80" t="s">
        <v>123</v>
      </c>
      <c r="E430" s="79"/>
      <c r="F430" s="81">
        <f>F431+F432+F433+F435</f>
        <v>53779</v>
      </c>
      <c r="G430" s="81">
        <f>G431+G432+G433+G435</f>
        <v>-10840</v>
      </c>
      <c r="H430" s="81">
        <f>H431+H432+H433+H435</f>
        <v>42939</v>
      </c>
      <c r="I430" s="81">
        <f aca="true" t="shared" si="385" ref="I430:AS430">I431+I432+I433+I435</f>
        <v>0</v>
      </c>
      <c r="J430" s="81">
        <f t="shared" si="385"/>
        <v>0</v>
      </c>
      <c r="K430" s="81">
        <f t="shared" si="385"/>
        <v>0</v>
      </c>
      <c r="L430" s="81">
        <f t="shared" si="385"/>
        <v>0</v>
      </c>
      <c r="M430" s="81">
        <f t="shared" si="385"/>
        <v>42939</v>
      </c>
      <c r="N430" s="81">
        <f t="shared" si="385"/>
        <v>0</v>
      </c>
      <c r="O430" s="81">
        <f t="shared" si="385"/>
        <v>0</v>
      </c>
      <c r="P430" s="81"/>
      <c r="Q430" s="81">
        <f t="shared" si="385"/>
        <v>0</v>
      </c>
      <c r="R430" s="81">
        <f t="shared" si="385"/>
        <v>0</v>
      </c>
      <c r="S430" s="81">
        <f t="shared" si="385"/>
        <v>42939</v>
      </c>
      <c r="T430" s="81">
        <f t="shared" si="385"/>
        <v>0</v>
      </c>
      <c r="U430" s="81">
        <f t="shared" si="385"/>
        <v>0</v>
      </c>
      <c r="V430" s="81">
        <f t="shared" si="385"/>
        <v>0</v>
      </c>
      <c r="W430" s="81">
        <f t="shared" si="385"/>
        <v>0</v>
      </c>
      <c r="X430" s="81">
        <f t="shared" si="385"/>
        <v>0</v>
      </c>
      <c r="Y430" s="81">
        <f t="shared" si="385"/>
        <v>0</v>
      </c>
      <c r="Z430" s="81">
        <f t="shared" si="385"/>
        <v>0</v>
      </c>
      <c r="AA430" s="81">
        <f t="shared" si="385"/>
        <v>0</v>
      </c>
      <c r="AB430" s="81">
        <f t="shared" si="385"/>
        <v>42939</v>
      </c>
      <c r="AC430" s="81">
        <f t="shared" si="385"/>
        <v>0</v>
      </c>
      <c r="AD430" s="81">
        <f t="shared" si="385"/>
        <v>0</v>
      </c>
      <c r="AE430" s="81">
        <f t="shared" si="385"/>
        <v>0</v>
      </c>
      <c r="AF430" s="81">
        <f t="shared" si="385"/>
        <v>-2841</v>
      </c>
      <c r="AG430" s="81">
        <f t="shared" si="385"/>
        <v>0</v>
      </c>
      <c r="AH430" s="81">
        <f t="shared" si="385"/>
        <v>0</v>
      </c>
      <c r="AI430" s="81">
        <f t="shared" si="385"/>
        <v>40098</v>
      </c>
      <c r="AJ430" s="81">
        <f t="shared" si="385"/>
        <v>0</v>
      </c>
      <c r="AK430" s="81">
        <f t="shared" si="385"/>
        <v>0</v>
      </c>
      <c r="AL430" s="81">
        <f t="shared" si="385"/>
        <v>40098</v>
      </c>
      <c r="AM430" s="81">
        <f t="shared" si="385"/>
        <v>0</v>
      </c>
      <c r="AN430" s="81">
        <f t="shared" si="385"/>
        <v>0</v>
      </c>
      <c r="AO430" s="81">
        <f t="shared" si="385"/>
        <v>0</v>
      </c>
      <c r="AP430" s="81">
        <f t="shared" si="385"/>
        <v>0</v>
      </c>
      <c r="AQ430" s="81">
        <f t="shared" si="385"/>
        <v>0</v>
      </c>
      <c r="AR430" s="81">
        <f t="shared" si="385"/>
        <v>40098</v>
      </c>
      <c r="AS430" s="81">
        <f t="shared" si="385"/>
        <v>0</v>
      </c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</row>
    <row r="431" spans="1:64" s="34" customFormat="1" ht="72.75" customHeight="1">
      <c r="A431" s="78" t="s">
        <v>140</v>
      </c>
      <c r="B431" s="79" t="s">
        <v>3</v>
      </c>
      <c r="C431" s="79" t="s">
        <v>152</v>
      </c>
      <c r="D431" s="80" t="s">
        <v>123</v>
      </c>
      <c r="E431" s="79" t="s">
        <v>141</v>
      </c>
      <c r="F431" s="71">
        <v>50471</v>
      </c>
      <c r="G431" s="71">
        <f>H431-F431</f>
        <v>-10622</v>
      </c>
      <c r="H431" s="71">
        <f>1363+287+209+39729+673+363-783+284+44+180-2500</f>
        <v>39849</v>
      </c>
      <c r="I431" s="154"/>
      <c r="J431" s="154"/>
      <c r="K431" s="154"/>
      <c r="L431" s="154"/>
      <c r="M431" s="71">
        <f>H431+J431+K431+L431</f>
        <v>39849</v>
      </c>
      <c r="N431" s="72">
        <f>I431+L431</f>
        <v>0</v>
      </c>
      <c r="O431" s="154"/>
      <c r="P431" s="154"/>
      <c r="Q431" s="155"/>
      <c r="R431" s="155"/>
      <c r="S431" s="71">
        <f>M431+O431+P431+Q431+R431</f>
        <v>39849</v>
      </c>
      <c r="T431" s="71">
        <f>N431+R431</f>
        <v>0</v>
      </c>
      <c r="U431" s="155"/>
      <c r="V431" s="155"/>
      <c r="W431" s="155"/>
      <c r="X431" s="71"/>
      <c r="Y431" s="155"/>
      <c r="Z431" s="155"/>
      <c r="AA431" s="155"/>
      <c r="AB431" s="71">
        <f>S431+U431+V431+W431+X431+Y431+Z431+AA431</f>
        <v>39849</v>
      </c>
      <c r="AC431" s="71">
        <f>T431+Z431+AA431</f>
        <v>0</v>
      </c>
      <c r="AD431" s="154"/>
      <c r="AE431" s="154"/>
      <c r="AF431" s="71">
        <f>-68-742-5241+3210</f>
        <v>-2841</v>
      </c>
      <c r="AG431" s="154"/>
      <c r="AH431" s="154"/>
      <c r="AI431" s="71">
        <f>AB431+AD431+AE431+AF431+AG431+AH431</f>
        <v>37008</v>
      </c>
      <c r="AJ431" s="71">
        <f>AC431+AH431</f>
        <v>0</v>
      </c>
      <c r="AK431" s="155"/>
      <c r="AL431" s="71">
        <f>AI431+AK431</f>
        <v>37008</v>
      </c>
      <c r="AM431" s="71">
        <f>AJ431</f>
        <v>0</v>
      </c>
      <c r="AN431" s="155"/>
      <c r="AO431" s="155"/>
      <c r="AP431" s="155"/>
      <c r="AQ431" s="155"/>
      <c r="AR431" s="71">
        <f>AL431+AN431+AO431+AP431+AQ431</f>
        <v>37008</v>
      </c>
      <c r="AS431" s="71">
        <f>AM431+AQ431</f>
        <v>0</v>
      </c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</row>
    <row r="432" spans="1:64" s="34" customFormat="1" ht="21.75" customHeight="1">
      <c r="A432" s="78" t="s">
        <v>11</v>
      </c>
      <c r="B432" s="79" t="s">
        <v>3</v>
      </c>
      <c r="C432" s="79" t="s">
        <v>152</v>
      </c>
      <c r="D432" s="80" t="s">
        <v>123</v>
      </c>
      <c r="E432" s="79" t="s">
        <v>18</v>
      </c>
      <c r="F432" s="71"/>
      <c r="G432" s="71">
        <f>H432-F432</f>
        <v>90</v>
      </c>
      <c r="H432" s="71">
        <v>90</v>
      </c>
      <c r="I432" s="154"/>
      <c r="J432" s="154"/>
      <c r="K432" s="154"/>
      <c r="L432" s="154"/>
      <c r="M432" s="71">
        <f>H432+J432+K432+L432</f>
        <v>90</v>
      </c>
      <c r="N432" s="72">
        <f>I432+L432</f>
        <v>0</v>
      </c>
      <c r="O432" s="154"/>
      <c r="P432" s="154"/>
      <c r="Q432" s="155"/>
      <c r="R432" s="155"/>
      <c r="S432" s="71">
        <f>M432+O432+P432+Q432+R432</f>
        <v>90</v>
      </c>
      <c r="T432" s="71">
        <f>N432+R432</f>
        <v>0</v>
      </c>
      <c r="U432" s="155"/>
      <c r="V432" s="155"/>
      <c r="W432" s="155"/>
      <c r="X432" s="155"/>
      <c r="Y432" s="155"/>
      <c r="Z432" s="155"/>
      <c r="AA432" s="155"/>
      <c r="AB432" s="71">
        <f>S432+U432+V432+W432+X432+Y432+Z432+AA432</f>
        <v>90</v>
      </c>
      <c r="AC432" s="71">
        <f>T432+Z432+AA432</f>
        <v>0</v>
      </c>
      <c r="AD432" s="154"/>
      <c r="AE432" s="154"/>
      <c r="AF432" s="154"/>
      <c r="AG432" s="154"/>
      <c r="AH432" s="154"/>
      <c r="AI432" s="71">
        <f>AB432+AD432+AE432+AF432+AG432+AH432</f>
        <v>90</v>
      </c>
      <c r="AJ432" s="71">
        <f>AC432+AH432</f>
        <v>0</v>
      </c>
      <c r="AK432" s="155"/>
      <c r="AL432" s="71">
        <f>AI432+AK432</f>
        <v>90</v>
      </c>
      <c r="AM432" s="71">
        <f>AJ432</f>
        <v>0</v>
      </c>
      <c r="AN432" s="155"/>
      <c r="AO432" s="155"/>
      <c r="AP432" s="155"/>
      <c r="AQ432" s="155"/>
      <c r="AR432" s="71">
        <f>AL432+AN432+AO432+AP432+AQ432</f>
        <v>90</v>
      </c>
      <c r="AS432" s="71">
        <f>AM432+AQ432</f>
        <v>0</v>
      </c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</row>
    <row r="433" spans="1:64" s="34" customFormat="1" ht="80.25" customHeight="1">
      <c r="A433" s="78" t="s">
        <v>190</v>
      </c>
      <c r="B433" s="79" t="s">
        <v>3</v>
      </c>
      <c r="C433" s="79" t="s">
        <v>152</v>
      </c>
      <c r="D433" s="80" t="s">
        <v>187</v>
      </c>
      <c r="E433" s="79"/>
      <c r="F433" s="81">
        <f>F434</f>
        <v>1500</v>
      </c>
      <c r="G433" s="81">
        <f>G434</f>
        <v>0</v>
      </c>
      <c r="H433" s="81">
        <f>H434</f>
        <v>1500</v>
      </c>
      <c r="I433" s="81">
        <f aca="true" t="shared" si="386" ref="I433:AS433">I434</f>
        <v>0</v>
      </c>
      <c r="J433" s="81">
        <f t="shared" si="386"/>
        <v>0</v>
      </c>
      <c r="K433" s="81">
        <f t="shared" si="386"/>
        <v>0</v>
      </c>
      <c r="L433" s="81">
        <f t="shared" si="386"/>
        <v>0</v>
      </c>
      <c r="M433" s="81">
        <f t="shared" si="386"/>
        <v>1500</v>
      </c>
      <c r="N433" s="81">
        <f t="shared" si="386"/>
        <v>0</v>
      </c>
      <c r="O433" s="81">
        <f t="shared" si="386"/>
        <v>0</v>
      </c>
      <c r="P433" s="81"/>
      <c r="Q433" s="81">
        <f t="shared" si="386"/>
        <v>0</v>
      </c>
      <c r="R433" s="81">
        <f t="shared" si="386"/>
        <v>0</v>
      </c>
      <c r="S433" s="81">
        <f t="shared" si="386"/>
        <v>1500</v>
      </c>
      <c r="T433" s="81">
        <f t="shared" si="386"/>
        <v>0</v>
      </c>
      <c r="U433" s="81">
        <f t="shared" si="386"/>
        <v>0</v>
      </c>
      <c r="V433" s="81">
        <f t="shared" si="386"/>
        <v>0</v>
      </c>
      <c r="W433" s="81">
        <f t="shared" si="386"/>
        <v>0</v>
      </c>
      <c r="X433" s="81">
        <f t="shared" si="386"/>
        <v>0</v>
      </c>
      <c r="Y433" s="81">
        <f t="shared" si="386"/>
        <v>0</v>
      </c>
      <c r="Z433" s="81">
        <f t="shared" si="386"/>
        <v>0</v>
      </c>
      <c r="AA433" s="81">
        <f t="shared" si="386"/>
        <v>0</v>
      </c>
      <c r="AB433" s="81">
        <f t="shared" si="386"/>
        <v>1500</v>
      </c>
      <c r="AC433" s="81">
        <f t="shared" si="386"/>
        <v>0</v>
      </c>
      <c r="AD433" s="81">
        <f t="shared" si="386"/>
        <v>0</v>
      </c>
      <c r="AE433" s="81">
        <f t="shared" si="386"/>
        <v>0</v>
      </c>
      <c r="AF433" s="81">
        <f t="shared" si="386"/>
        <v>0</v>
      </c>
      <c r="AG433" s="81">
        <f t="shared" si="386"/>
        <v>0</v>
      </c>
      <c r="AH433" s="81">
        <f t="shared" si="386"/>
        <v>0</v>
      </c>
      <c r="AI433" s="81">
        <f t="shared" si="386"/>
        <v>1500</v>
      </c>
      <c r="AJ433" s="81">
        <f t="shared" si="386"/>
        <v>0</v>
      </c>
      <c r="AK433" s="81">
        <f t="shared" si="386"/>
        <v>0</v>
      </c>
      <c r="AL433" s="81">
        <f t="shared" si="386"/>
        <v>1500</v>
      </c>
      <c r="AM433" s="81">
        <f t="shared" si="386"/>
        <v>0</v>
      </c>
      <c r="AN433" s="81">
        <f t="shared" si="386"/>
        <v>0</v>
      </c>
      <c r="AO433" s="81">
        <f t="shared" si="386"/>
        <v>0</v>
      </c>
      <c r="AP433" s="81">
        <f t="shared" si="386"/>
        <v>0</v>
      </c>
      <c r="AQ433" s="81">
        <f t="shared" si="386"/>
        <v>0</v>
      </c>
      <c r="AR433" s="81">
        <f t="shared" si="386"/>
        <v>1500</v>
      </c>
      <c r="AS433" s="81">
        <f t="shared" si="386"/>
        <v>0</v>
      </c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</row>
    <row r="434" spans="1:64" s="34" customFormat="1" ht="103.5" customHeight="1">
      <c r="A434" s="78" t="s">
        <v>356</v>
      </c>
      <c r="B434" s="79" t="s">
        <v>3</v>
      </c>
      <c r="C434" s="79" t="s">
        <v>152</v>
      </c>
      <c r="D434" s="80" t="s">
        <v>187</v>
      </c>
      <c r="E434" s="79" t="s">
        <v>146</v>
      </c>
      <c r="F434" s="71">
        <v>1500</v>
      </c>
      <c r="G434" s="71">
        <f>H434-F434</f>
        <v>0</v>
      </c>
      <c r="H434" s="71">
        <v>1500</v>
      </c>
      <c r="I434" s="154"/>
      <c r="J434" s="154"/>
      <c r="K434" s="154"/>
      <c r="L434" s="154"/>
      <c r="M434" s="71">
        <f>H434+J434+K434+L434</f>
        <v>1500</v>
      </c>
      <c r="N434" s="72">
        <f>I434+L434</f>
        <v>0</v>
      </c>
      <c r="O434" s="154"/>
      <c r="P434" s="154"/>
      <c r="Q434" s="155"/>
      <c r="R434" s="155"/>
      <c r="S434" s="71">
        <f>M434+O434+P434+Q434+R434</f>
        <v>1500</v>
      </c>
      <c r="T434" s="71">
        <f>N434+R434</f>
        <v>0</v>
      </c>
      <c r="U434" s="155"/>
      <c r="V434" s="155"/>
      <c r="W434" s="155"/>
      <c r="X434" s="155"/>
      <c r="Y434" s="155"/>
      <c r="Z434" s="155"/>
      <c r="AA434" s="155"/>
      <c r="AB434" s="71">
        <f>S434+U434+V434+W434+X434+Y434+Z434+AA434</f>
        <v>1500</v>
      </c>
      <c r="AC434" s="71">
        <f>T434+Z434+AA434</f>
        <v>0</v>
      </c>
      <c r="AD434" s="154"/>
      <c r="AE434" s="154"/>
      <c r="AF434" s="154"/>
      <c r="AG434" s="154"/>
      <c r="AH434" s="154"/>
      <c r="AI434" s="71">
        <f>AB434+AD434+AE434+AF434+AG434+AH434</f>
        <v>1500</v>
      </c>
      <c r="AJ434" s="71">
        <f>AC434+AH434</f>
        <v>0</v>
      </c>
      <c r="AK434" s="155"/>
      <c r="AL434" s="71">
        <f>AI434+AK434</f>
        <v>1500</v>
      </c>
      <c r="AM434" s="71">
        <f>AJ434</f>
        <v>0</v>
      </c>
      <c r="AN434" s="155"/>
      <c r="AO434" s="155"/>
      <c r="AP434" s="155"/>
      <c r="AQ434" s="155"/>
      <c r="AR434" s="71">
        <f>AL434+AN434+AO434+AP434+AQ434</f>
        <v>1500</v>
      </c>
      <c r="AS434" s="71">
        <f>AM434+AQ434</f>
        <v>0</v>
      </c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</row>
    <row r="435" spans="1:64" s="34" customFormat="1" ht="106.5" customHeight="1">
      <c r="A435" s="78" t="s">
        <v>191</v>
      </c>
      <c r="B435" s="79" t="s">
        <v>3</v>
      </c>
      <c r="C435" s="79" t="s">
        <v>152</v>
      </c>
      <c r="D435" s="80" t="s">
        <v>188</v>
      </c>
      <c r="E435" s="79"/>
      <c r="F435" s="81">
        <f>F436</f>
        <v>1808</v>
      </c>
      <c r="G435" s="81">
        <f>G436</f>
        <v>-308</v>
      </c>
      <c r="H435" s="81">
        <f>H436</f>
        <v>1500</v>
      </c>
      <c r="I435" s="81">
        <f aca="true" t="shared" si="387" ref="I435:AS435">I436</f>
        <v>0</v>
      </c>
      <c r="J435" s="81">
        <f t="shared" si="387"/>
        <v>0</v>
      </c>
      <c r="K435" s="81">
        <f t="shared" si="387"/>
        <v>0</v>
      </c>
      <c r="L435" s="81">
        <f t="shared" si="387"/>
        <v>0</v>
      </c>
      <c r="M435" s="81">
        <f t="shared" si="387"/>
        <v>1500</v>
      </c>
      <c r="N435" s="81">
        <f t="shared" si="387"/>
        <v>0</v>
      </c>
      <c r="O435" s="81">
        <f t="shared" si="387"/>
        <v>0</v>
      </c>
      <c r="P435" s="81"/>
      <c r="Q435" s="81">
        <f t="shared" si="387"/>
        <v>0</v>
      </c>
      <c r="R435" s="81">
        <f t="shared" si="387"/>
        <v>0</v>
      </c>
      <c r="S435" s="81">
        <f t="shared" si="387"/>
        <v>1500</v>
      </c>
      <c r="T435" s="81">
        <f t="shared" si="387"/>
        <v>0</v>
      </c>
      <c r="U435" s="81">
        <f t="shared" si="387"/>
        <v>0</v>
      </c>
      <c r="V435" s="81">
        <f t="shared" si="387"/>
        <v>0</v>
      </c>
      <c r="W435" s="81">
        <f t="shared" si="387"/>
        <v>0</v>
      </c>
      <c r="X435" s="81">
        <f t="shared" si="387"/>
        <v>0</v>
      </c>
      <c r="Y435" s="81">
        <f t="shared" si="387"/>
        <v>0</v>
      </c>
      <c r="Z435" s="81">
        <f t="shared" si="387"/>
        <v>0</v>
      </c>
      <c r="AA435" s="81">
        <f t="shared" si="387"/>
        <v>0</v>
      </c>
      <c r="AB435" s="81">
        <f t="shared" si="387"/>
        <v>1500</v>
      </c>
      <c r="AC435" s="81">
        <f t="shared" si="387"/>
        <v>0</v>
      </c>
      <c r="AD435" s="81">
        <f t="shared" si="387"/>
        <v>0</v>
      </c>
      <c r="AE435" s="81">
        <f t="shared" si="387"/>
        <v>0</v>
      </c>
      <c r="AF435" s="81">
        <f t="shared" si="387"/>
        <v>0</v>
      </c>
      <c r="AG435" s="81">
        <f t="shared" si="387"/>
        <v>0</v>
      </c>
      <c r="AH435" s="81">
        <f t="shared" si="387"/>
        <v>0</v>
      </c>
      <c r="AI435" s="81">
        <f t="shared" si="387"/>
        <v>1500</v>
      </c>
      <c r="AJ435" s="81">
        <f t="shared" si="387"/>
        <v>0</v>
      </c>
      <c r="AK435" s="81">
        <f t="shared" si="387"/>
        <v>0</v>
      </c>
      <c r="AL435" s="81">
        <f t="shared" si="387"/>
        <v>1500</v>
      </c>
      <c r="AM435" s="81">
        <f t="shared" si="387"/>
        <v>0</v>
      </c>
      <c r="AN435" s="81">
        <f t="shared" si="387"/>
        <v>0</v>
      </c>
      <c r="AO435" s="81">
        <f t="shared" si="387"/>
        <v>0</v>
      </c>
      <c r="AP435" s="81">
        <f t="shared" si="387"/>
        <v>0</v>
      </c>
      <c r="AQ435" s="81">
        <f t="shared" si="387"/>
        <v>0</v>
      </c>
      <c r="AR435" s="81">
        <f t="shared" si="387"/>
        <v>1500</v>
      </c>
      <c r="AS435" s="81">
        <f t="shared" si="387"/>
        <v>0</v>
      </c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</row>
    <row r="436" spans="1:64" s="34" customFormat="1" ht="102" customHeight="1">
      <c r="A436" s="78" t="s">
        <v>356</v>
      </c>
      <c r="B436" s="79" t="s">
        <v>3</v>
      </c>
      <c r="C436" s="79" t="s">
        <v>152</v>
      </c>
      <c r="D436" s="80" t="s">
        <v>188</v>
      </c>
      <c r="E436" s="79" t="s">
        <v>146</v>
      </c>
      <c r="F436" s="71">
        <v>1808</v>
      </c>
      <c r="G436" s="71">
        <f>H436-F436</f>
        <v>-308</v>
      </c>
      <c r="H436" s="71">
        <v>1500</v>
      </c>
      <c r="I436" s="154"/>
      <c r="J436" s="154"/>
      <c r="K436" s="154"/>
      <c r="L436" s="154"/>
      <c r="M436" s="71">
        <f>H436+J436+K436+L436</f>
        <v>1500</v>
      </c>
      <c r="N436" s="72">
        <f>I436+L436</f>
        <v>0</v>
      </c>
      <c r="O436" s="154"/>
      <c r="P436" s="154"/>
      <c r="Q436" s="155"/>
      <c r="R436" s="155"/>
      <c r="S436" s="71">
        <f>M436+O436+P436+Q436+R436</f>
        <v>1500</v>
      </c>
      <c r="T436" s="71">
        <f>N436+R436</f>
        <v>0</v>
      </c>
      <c r="U436" s="155"/>
      <c r="V436" s="155"/>
      <c r="W436" s="155"/>
      <c r="X436" s="155"/>
      <c r="Y436" s="155"/>
      <c r="Z436" s="155"/>
      <c r="AA436" s="155"/>
      <c r="AB436" s="71">
        <f>S436+U436+V436+W436+X436+Y436+Z436+AA436</f>
        <v>1500</v>
      </c>
      <c r="AC436" s="71">
        <f>T436+Z436+AA436</f>
        <v>0</v>
      </c>
      <c r="AD436" s="154"/>
      <c r="AE436" s="154"/>
      <c r="AF436" s="154"/>
      <c r="AG436" s="154"/>
      <c r="AH436" s="154"/>
      <c r="AI436" s="71">
        <f>AB436+AD436+AE436+AF436+AG436+AH436</f>
        <v>1500</v>
      </c>
      <c r="AJ436" s="71">
        <f>AC436+AH436</f>
        <v>0</v>
      </c>
      <c r="AK436" s="155"/>
      <c r="AL436" s="71">
        <f>AI436+AK436</f>
        <v>1500</v>
      </c>
      <c r="AM436" s="71">
        <f>AJ436</f>
        <v>0</v>
      </c>
      <c r="AN436" s="155"/>
      <c r="AO436" s="155"/>
      <c r="AP436" s="155"/>
      <c r="AQ436" s="155"/>
      <c r="AR436" s="71">
        <f>AL436+AN436+AO436+AP436+AQ436</f>
        <v>1500</v>
      </c>
      <c r="AS436" s="71">
        <f>AM436+AQ436</f>
        <v>0</v>
      </c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</row>
    <row r="437" spans="1:45" ht="15.75">
      <c r="A437" s="51"/>
      <c r="B437" s="52"/>
      <c r="C437" s="52"/>
      <c r="D437" s="53"/>
      <c r="E437" s="52"/>
      <c r="F437" s="54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6"/>
      <c r="AE437" s="56"/>
      <c r="AF437" s="56"/>
      <c r="AG437" s="56"/>
      <c r="AH437" s="56"/>
      <c r="AI437" s="56"/>
      <c r="AJ437" s="56"/>
      <c r="AK437" s="55"/>
      <c r="AL437" s="55"/>
      <c r="AM437" s="55"/>
      <c r="AN437" s="55"/>
      <c r="AO437" s="55"/>
      <c r="AP437" s="55"/>
      <c r="AQ437" s="55"/>
      <c r="AR437" s="55"/>
      <c r="AS437" s="55"/>
    </row>
    <row r="438" spans="1:64" s="11" customFormat="1" ht="39" customHeight="1">
      <c r="A438" s="57" t="s">
        <v>119</v>
      </c>
      <c r="B438" s="58"/>
      <c r="C438" s="58"/>
      <c r="D438" s="59"/>
      <c r="E438" s="58"/>
      <c r="F438" s="60">
        <f aca="true" t="shared" si="388" ref="F438:AS438">F23+F67+F79+F139+F218+F230+F282+F316+F374</f>
        <v>6289396</v>
      </c>
      <c r="G438" s="60">
        <f t="shared" si="388"/>
        <v>2151172</v>
      </c>
      <c r="H438" s="60">
        <f t="shared" si="388"/>
        <v>8440568</v>
      </c>
      <c r="I438" s="60">
        <f t="shared" si="388"/>
        <v>726133</v>
      </c>
      <c r="J438" s="60">
        <f t="shared" si="388"/>
        <v>0</v>
      </c>
      <c r="K438" s="60">
        <f t="shared" si="388"/>
        <v>0</v>
      </c>
      <c r="L438" s="60">
        <f t="shared" si="388"/>
        <v>-52961</v>
      </c>
      <c r="M438" s="60">
        <f t="shared" si="388"/>
        <v>8387607</v>
      </c>
      <c r="N438" s="60">
        <f t="shared" si="388"/>
        <v>673172</v>
      </c>
      <c r="O438" s="60">
        <f t="shared" si="388"/>
        <v>0</v>
      </c>
      <c r="P438" s="60">
        <f t="shared" si="388"/>
        <v>0</v>
      </c>
      <c r="Q438" s="60">
        <f t="shared" si="388"/>
        <v>0</v>
      </c>
      <c r="R438" s="60">
        <f t="shared" si="388"/>
        <v>0</v>
      </c>
      <c r="S438" s="60">
        <f t="shared" si="388"/>
        <v>8387607</v>
      </c>
      <c r="T438" s="60">
        <f t="shared" si="388"/>
        <v>673172</v>
      </c>
      <c r="U438" s="60">
        <f t="shared" si="388"/>
        <v>0</v>
      </c>
      <c r="V438" s="60">
        <f t="shared" si="388"/>
        <v>0</v>
      </c>
      <c r="W438" s="60">
        <f t="shared" si="388"/>
        <v>0</v>
      </c>
      <c r="X438" s="60">
        <f t="shared" si="388"/>
        <v>0</v>
      </c>
      <c r="Y438" s="60">
        <f t="shared" si="388"/>
        <v>0</v>
      </c>
      <c r="Z438" s="60">
        <f t="shared" si="388"/>
        <v>-2925</v>
      </c>
      <c r="AA438" s="60">
        <f t="shared" si="388"/>
        <v>1575479</v>
      </c>
      <c r="AB438" s="60">
        <f t="shared" si="388"/>
        <v>9960161</v>
      </c>
      <c r="AC438" s="60">
        <f t="shared" si="388"/>
        <v>2245726</v>
      </c>
      <c r="AD438" s="60">
        <f t="shared" si="388"/>
        <v>0</v>
      </c>
      <c r="AE438" s="60">
        <f t="shared" si="388"/>
        <v>0</v>
      </c>
      <c r="AF438" s="60">
        <f t="shared" si="388"/>
        <v>-1171267</v>
      </c>
      <c r="AG438" s="60">
        <f t="shared" si="388"/>
        <v>0</v>
      </c>
      <c r="AH438" s="60">
        <f t="shared" si="388"/>
        <v>0</v>
      </c>
      <c r="AI438" s="60">
        <f t="shared" si="388"/>
        <v>8788894</v>
      </c>
      <c r="AJ438" s="60">
        <f t="shared" si="388"/>
        <v>2245726</v>
      </c>
      <c r="AK438" s="60">
        <f t="shared" si="388"/>
        <v>0</v>
      </c>
      <c r="AL438" s="60">
        <f t="shared" si="388"/>
        <v>8788894</v>
      </c>
      <c r="AM438" s="60">
        <f t="shared" si="388"/>
        <v>2245726</v>
      </c>
      <c r="AN438" s="60">
        <f t="shared" si="388"/>
        <v>0</v>
      </c>
      <c r="AO438" s="60">
        <f t="shared" si="388"/>
        <v>0</v>
      </c>
      <c r="AP438" s="60">
        <f t="shared" si="388"/>
        <v>0</v>
      </c>
      <c r="AQ438" s="60">
        <f t="shared" si="388"/>
        <v>51095</v>
      </c>
      <c r="AR438" s="60">
        <f t="shared" si="388"/>
        <v>8839989</v>
      </c>
      <c r="AS438" s="60">
        <f t="shared" si="388"/>
        <v>2296821</v>
      </c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</row>
    <row r="439" spans="1:64" s="11" customFormat="1" ht="39" customHeight="1">
      <c r="A439" s="48"/>
      <c r="B439" s="49"/>
      <c r="C439" s="49"/>
      <c r="D439" s="32"/>
      <c r="E439" s="49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</row>
    <row r="440" spans="1:5" ht="15.75" customHeight="1">
      <c r="A440" s="35"/>
      <c r="B440" s="36"/>
      <c r="C440" s="36"/>
      <c r="D440" s="37"/>
      <c r="E440" s="36"/>
    </row>
    <row r="441" spans="1:64" s="202" customFormat="1" ht="40.5" customHeight="1">
      <c r="A441" s="198" t="s">
        <v>355</v>
      </c>
      <c r="B441" s="198"/>
      <c r="C441" s="198"/>
      <c r="D441" s="199"/>
      <c r="E441" s="200" t="s">
        <v>359</v>
      </c>
      <c r="F441" s="200"/>
      <c r="G441" s="200"/>
      <c r="H441" s="200"/>
      <c r="I441" s="200"/>
      <c r="J441" s="200"/>
      <c r="K441" s="200"/>
      <c r="L441" s="200"/>
      <c r="M441" s="200"/>
      <c r="N441" s="200"/>
      <c r="O441" s="200"/>
      <c r="P441" s="200"/>
      <c r="Q441" s="200"/>
      <c r="R441" s="200"/>
      <c r="S441" s="200"/>
      <c r="T441" s="200"/>
      <c r="U441" s="200"/>
      <c r="V441" s="200"/>
      <c r="W441" s="200"/>
      <c r="X441" s="200"/>
      <c r="Y441" s="200"/>
      <c r="Z441" s="200"/>
      <c r="AA441" s="200"/>
      <c r="AB441" s="200"/>
      <c r="AC441" s="200"/>
      <c r="AD441" s="200"/>
      <c r="AE441" s="200"/>
      <c r="AF441" s="200"/>
      <c r="AG441" s="200"/>
      <c r="AH441" s="200"/>
      <c r="AI441" s="200"/>
      <c r="AJ441" s="200"/>
      <c r="AK441" s="200"/>
      <c r="AL441" s="200"/>
      <c r="AM441" s="200"/>
      <c r="AN441" s="200"/>
      <c r="AO441" s="200"/>
      <c r="AP441" s="200"/>
      <c r="AQ441" s="200"/>
      <c r="AR441" s="200"/>
      <c r="AS441" s="200"/>
      <c r="AT441" s="201"/>
      <c r="AU441" s="201"/>
      <c r="AV441" s="201"/>
      <c r="AW441" s="201"/>
      <c r="AX441" s="201"/>
      <c r="AY441" s="201"/>
      <c r="AZ441" s="201"/>
      <c r="BA441" s="201"/>
      <c r="BB441" s="201"/>
      <c r="BC441" s="201"/>
      <c r="BD441" s="201"/>
      <c r="BE441" s="201"/>
      <c r="BF441" s="201"/>
      <c r="BG441" s="201"/>
      <c r="BH441" s="201"/>
      <c r="BI441" s="201"/>
      <c r="BJ441" s="201"/>
      <c r="BK441" s="201"/>
      <c r="BL441" s="201"/>
    </row>
    <row r="442" spans="1:64" s="15" customFormat="1" ht="6" customHeight="1">
      <c r="A442" s="3"/>
      <c r="B442" s="38"/>
      <c r="C442" s="38"/>
      <c r="D442" s="39"/>
      <c r="E442" s="38"/>
      <c r="F442" s="40"/>
      <c r="G442" s="14"/>
      <c r="H442" s="40"/>
      <c r="I442" s="40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</row>
    <row r="446" ht="15">
      <c r="A446" s="41"/>
    </row>
    <row r="447" spans="2:5" ht="15">
      <c r="B447" s="42"/>
      <c r="C447" s="42"/>
      <c r="D447" s="43"/>
      <c r="E447" s="42"/>
    </row>
  </sheetData>
  <mergeCells count="73">
    <mergeCell ref="A1:N1"/>
    <mergeCell ref="M17:N17"/>
    <mergeCell ref="M18:M21"/>
    <mergeCell ref="N18:N21"/>
    <mergeCell ref="J18:K18"/>
    <mergeCell ref="J17:L17"/>
    <mergeCell ref="J19:J21"/>
    <mergeCell ref="F17:F21"/>
    <mergeCell ref="G17:I17"/>
    <mergeCell ref="K19:K21"/>
    <mergeCell ref="Z19:Z21"/>
    <mergeCell ref="AA19:AA21"/>
    <mergeCell ref="X19:X21"/>
    <mergeCell ref="W19:W21"/>
    <mergeCell ref="L18:L21"/>
    <mergeCell ref="I18:I21"/>
    <mergeCell ref="S18:S21"/>
    <mergeCell ref="T18:T21"/>
    <mergeCell ref="A441:C441"/>
    <mergeCell ref="G18:G21"/>
    <mergeCell ref="H18:H21"/>
    <mergeCell ref="A17:A21"/>
    <mergeCell ref="B17:B21"/>
    <mergeCell ref="C17:C21"/>
    <mergeCell ref="D17:D21"/>
    <mergeCell ref="E17:E21"/>
    <mergeCell ref="E441:AS441"/>
    <mergeCell ref="AN18:AP18"/>
    <mergeCell ref="O17:R17"/>
    <mergeCell ref="O18:Q18"/>
    <mergeCell ref="O19:O21"/>
    <mergeCell ref="Q19:Q21"/>
    <mergeCell ref="R18:R21"/>
    <mergeCell ref="P19:P21"/>
    <mergeCell ref="S17:T17"/>
    <mergeCell ref="AB17:AC17"/>
    <mergeCell ref="AB18:AB21"/>
    <mergeCell ref="AC18:AC21"/>
    <mergeCell ref="U17:AA17"/>
    <mergeCell ref="Y19:Y21"/>
    <mergeCell ref="U18:Y18"/>
    <mergeCell ref="Z18:AA18"/>
    <mergeCell ref="U19:U21"/>
    <mergeCell ref="V19:V21"/>
    <mergeCell ref="AD17:AH17"/>
    <mergeCell ref="AD19:AD21"/>
    <mergeCell ref="AE19:AE21"/>
    <mergeCell ref="AF19:AF21"/>
    <mergeCell ref="AG19:AG21"/>
    <mergeCell ref="AH18:AH21"/>
    <mergeCell ref="AD18:AG18"/>
    <mergeCell ref="A8:AS8"/>
    <mergeCell ref="A9:AS9"/>
    <mergeCell ref="A12:AS14"/>
    <mergeCell ref="A2:AS2"/>
    <mergeCell ref="A3:AS3"/>
    <mergeCell ref="A7:AS7"/>
    <mergeCell ref="A4:AS4"/>
    <mergeCell ref="AK18:AK21"/>
    <mergeCell ref="AI17:AJ17"/>
    <mergeCell ref="AN17:AQ17"/>
    <mergeCell ref="AQ18:AQ21"/>
    <mergeCell ref="AN19:AN21"/>
    <mergeCell ref="AP19:AP21"/>
    <mergeCell ref="AO19:AO21"/>
    <mergeCell ref="AI18:AI21"/>
    <mergeCell ref="AJ18:AJ21"/>
    <mergeCell ref="AM18:AM21"/>
    <mergeCell ref="AR17:AS17"/>
    <mergeCell ref="AR18:AR21"/>
    <mergeCell ref="AS18:AS21"/>
    <mergeCell ref="AL17:AM17"/>
    <mergeCell ref="AL18:AL21"/>
  </mergeCells>
  <printOptions/>
  <pageMargins left="0.85" right="0.28" top="0.38" bottom="0.2362204724409449" header="0.37" footer="0.22"/>
  <pageSetup horizontalDpi="600" verticalDpi="600" orientation="portrait" paperSize="9" scale="67" r:id="rId1"/>
  <rowBreaks count="19" manualBreakCount="19">
    <brk id="33" max="44" man="1"/>
    <brk id="54" max="44" man="1"/>
    <brk id="72" max="44" man="1"/>
    <brk id="95" max="44" man="1"/>
    <brk id="109" max="44" man="1"/>
    <brk id="127" max="44" man="1"/>
    <brk id="143" max="44" man="1"/>
    <brk id="156" max="44" man="1"/>
    <brk id="170" max="44" man="1"/>
    <brk id="206" max="44" man="1"/>
    <brk id="232" max="44" man="1"/>
    <brk id="256" max="44" man="1"/>
    <brk id="277" max="44" man="1"/>
    <brk id="295" max="44" man="1"/>
    <brk id="318" max="44" man="1"/>
    <brk id="352" max="44" man="1"/>
    <brk id="373" max="44" man="1"/>
    <brk id="398" max="44" man="1"/>
    <brk id="423" max="4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Сербина</cp:lastModifiedBy>
  <cp:lastPrinted>2009-06-19T04:43:11Z</cp:lastPrinted>
  <dcterms:created xsi:type="dcterms:W3CDTF">2007-01-25T06:11:58Z</dcterms:created>
  <dcterms:modified xsi:type="dcterms:W3CDTF">2009-06-19T04:43:25Z</dcterms:modified>
  <cp:category/>
  <cp:version/>
  <cp:contentType/>
  <cp:contentStatus/>
</cp:coreProperties>
</file>